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458BB5F-4E15-413B-A569-0D353168AA8B}" xr6:coauthVersionLast="47" xr6:coauthVersionMax="47" xr10:uidLastSave="{00000000-0000-0000-0000-000000000000}"/>
  <bookViews>
    <workbookView xWindow="28680" yWindow="-120" windowWidth="29040" windowHeight="15720" activeTab="1" xr2:uid="{68F9C9E1-CEA2-4CF7-A4D4-B82E1386B375}"/>
  </bookViews>
  <sheets>
    <sheet name="SubSector Analysis" sheetId="4" r:id="rId1"/>
    <sheet name="Nifty 750 Analysis " sheetId="2" r:id="rId2"/>
    <sheet name="Price_Filter_25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4" l="1"/>
  <c r="B44" i="4"/>
  <c r="AK471" i="2" l="1"/>
  <c r="AK608" i="2"/>
  <c r="AK673" i="2"/>
  <c r="AK153" i="2"/>
  <c r="AK397" i="2"/>
  <c r="AK268" i="2"/>
  <c r="AK378" i="2"/>
  <c r="AK630" i="2"/>
  <c r="AK694" i="2"/>
  <c r="AK561" i="2"/>
  <c r="AK331" i="2"/>
  <c r="AK640" i="2"/>
  <c r="AK401" i="2"/>
  <c r="AK373" i="2"/>
  <c r="AK563" i="2"/>
  <c r="AK170" i="2"/>
  <c r="AK456" i="2"/>
  <c r="AK289" i="2"/>
  <c r="AK209" i="2"/>
  <c r="AK184" i="2"/>
  <c r="AK6" i="2"/>
  <c r="AK697" i="2"/>
  <c r="AK113" i="2"/>
  <c r="AK75" i="2"/>
  <c r="AK148" i="2"/>
  <c r="AK196" i="2"/>
  <c r="AK326" i="2"/>
  <c r="AK434" i="2"/>
  <c r="AK498" i="2"/>
  <c r="AK173" i="2"/>
  <c r="AK477" i="2"/>
  <c r="AK709" i="2"/>
  <c r="AK64" i="2"/>
  <c r="AK53" i="2"/>
  <c r="AK611" i="2"/>
  <c r="AK144" i="2"/>
  <c r="AK604" i="2"/>
  <c r="AK3" i="2"/>
  <c r="AK203" i="2"/>
  <c r="AK615" i="2"/>
  <c r="AK340" i="2"/>
  <c r="AK545" i="2"/>
  <c r="AK310" i="2"/>
  <c r="AK29" i="2"/>
  <c r="AK229" i="2"/>
  <c r="AK120" i="2"/>
  <c r="AK60" i="2"/>
  <c r="AK204" i="2"/>
  <c r="AK359" i="2"/>
  <c r="AK71" i="2"/>
  <c r="AK177" i="2"/>
  <c r="AK93" i="2"/>
  <c r="AK154" i="2"/>
  <c r="AK285" i="2"/>
  <c r="AK164" i="2"/>
  <c r="AK499" i="2"/>
  <c r="AK337" i="2"/>
  <c r="AK87" i="2"/>
  <c r="AK555" i="2"/>
  <c r="AK675" i="2"/>
  <c r="AK130" i="2"/>
  <c r="AK305" i="2"/>
  <c r="AK116" i="2"/>
  <c r="AK239" i="2"/>
  <c r="AK189" i="2"/>
  <c r="AK402" i="2"/>
  <c r="AK368" i="2"/>
  <c r="AK80" i="2"/>
  <c r="AK519" i="2"/>
  <c r="AK83" i="2"/>
  <c r="AK578" i="2"/>
  <c r="AK576" i="2"/>
  <c r="AK706" i="2"/>
  <c r="AK391" i="2"/>
  <c r="AK161" i="2"/>
  <c r="AK273" i="2"/>
  <c r="AK594" i="2"/>
  <c r="AK535" i="2"/>
  <c r="AK186" i="2"/>
  <c r="AK556" i="2"/>
  <c r="AK155" i="2"/>
  <c r="AK40" i="2"/>
  <c r="AK166" i="2"/>
  <c r="AK131" i="2"/>
  <c r="AK356" i="2"/>
  <c r="AK2" i="2"/>
  <c r="AK464" i="2"/>
  <c r="AK30" i="2"/>
  <c r="AK77" i="2"/>
  <c r="AK219" i="2"/>
  <c r="AK240" i="2"/>
  <c r="AK126" i="2"/>
  <c r="AK618" i="2"/>
  <c r="AK88" i="2"/>
  <c r="AK587" i="2"/>
  <c r="AK224" i="2"/>
  <c r="AK259" i="2"/>
  <c r="AK180" i="2"/>
  <c r="AK657" i="2"/>
  <c r="AK176" i="2"/>
  <c r="AK46" i="2"/>
  <c r="AK261" i="2"/>
  <c r="AK407" i="2"/>
  <c r="AK266" i="2"/>
  <c r="AK311" i="2"/>
  <c r="AK448" i="2"/>
  <c r="AK583" i="2"/>
  <c r="AK510" i="2"/>
  <c r="AK481" i="2"/>
  <c r="AK350" i="2"/>
  <c r="AK346" i="2"/>
  <c r="AK122" i="2"/>
  <c r="AK171" i="2"/>
  <c r="AK537" i="2"/>
  <c r="AK106" i="2"/>
  <c r="AK66" i="2"/>
  <c r="AK238" i="2"/>
  <c r="AK151" i="2"/>
  <c r="AK215" i="2"/>
  <c r="AK159" i="2"/>
  <c r="AK314" i="2"/>
  <c r="AK379" i="2"/>
  <c r="AK149" i="2"/>
  <c r="AK372" i="2"/>
  <c r="AK427" i="2"/>
  <c r="AK168" i="2"/>
  <c r="AK387" i="2"/>
  <c r="AK35" i="2"/>
  <c r="AK304" i="2"/>
  <c r="AK200" i="2"/>
  <c r="AK132" i="2"/>
  <c r="AK458" i="2"/>
  <c r="AK564" i="2"/>
  <c r="AK704" i="2"/>
  <c r="AK76" i="2"/>
  <c r="AK327" i="2"/>
  <c r="AK157" i="2"/>
  <c r="AK99" i="2"/>
  <c r="AK432" i="2"/>
  <c r="AK10" i="2"/>
  <c r="AK225" i="2"/>
  <c r="AK22" i="2"/>
  <c r="AK146" i="2"/>
  <c r="AK318" i="2"/>
  <c r="AK287" i="2"/>
  <c r="AK375" i="2"/>
  <c r="AK408" i="2"/>
  <c r="AK65" i="2"/>
  <c r="AK72" i="2"/>
  <c r="AK428" i="2"/>
  <c r="AK56" i="2"/>
  <c r="AK260" i="2"/>
  <c r="AK152" i="2"/>
  <c r="AK51" i="2"/>
  <c r="AK720" i="2"/>
  <c r="AK453" i="2"/>
  <c r="AK98" i="2"/>
  <c r="AK514" i="2"/>
  <c r="AK565" i="2"/>
  <c r="AK623" i="2"/>
  <c r="AK309" i="2"/>
  <c r="AK133" i="2"/>
  <c r="AK494" i="2"/>
  <c r="AK5" i="2"/>
  <c r="AK586" i="2"/>
  <c r="AK656" i="2"/>
  <c r="AK17" i="2"/>
  <c r="AK413" i="2"/>
  <c r="AK416" i="2"/>
  <c r="AK249" i="2"/>
  <c r="AK539" i="2"/>
  <c r="AK121" i="2"/>
  <c r="AK631" i="2"/>
  <c r="AK433" i="2"/>
  <c r="AK24" i="2"/>
  <c r="AK147" i="2"/>
  <c r="AK674" i="2"/>
  <c r="AK374" i="2"/>
  <c r="AK598" i="2"/>
  <c r="AK343" i="2"/>
  <c r="AK231" i="2"/>
  <c r="AK610" i="2"/>
  <c r="AK671" i="2"/>
  <c r="AK55" i="2"/>
  <c r="AK145" i="2"/>
  <c r="AK275" i="2"/>
  <c r="AK8" i="2"/>
  <c r="AK139" i="2"/>
  <c r="AK226" i="2"/>
  <c r="AK81" i="2"/>
  <c r="AK386" i="2"/>
  <c r="AK616" i="2"/>
  <c r="AK313" i="2"/>
  <c r="AK364" i="2"/>
  <c r="AK701" i="2"/>
  <c r="AK89" i="2"/>
  <c r="AK160" i="2"/>
  <c r="AK63" i="2"/>
  <c r="AK451" i="2"/>
  <c r="AK438" i="2"/>
  <c r="AK462" i="2"/>
  <c r="AK138" i="2"/>
  <c r="AK357" i="2"/>
  <c r="AK143" i="2"/>
  <c r="AK257" i="2"/>
  <c r="AK443" i="2"/>
  <c r="AK111" i="2"/>
  <c r="AK488" i="2"/>
  <c r="AK398" i="2"/>
  <c r="AK302" i="2"/>
  <c r="AK167" i="2"/>
  <c r="AK469" i="2"/>
  <c r="AK703" i="2"/>
  <c r="AK54" i="2"/>
  <c r="AK513" i="2"/>
  <c r="AK43" i="2"/>
  <c r="AK566" i="2"/>
  <c r="AK503" i="2"/>
  <c r="AK265" i="2"/>
  <c r="AK577" i="2"/>
  <c r="AK605" i="2"/>
  <c r="AK38" i="2"/>
  <c r="AK687" i="2"/>
  <c r="AK297" i="2"/>
  <c r="AK526" i="2"/>
  <c r="AK602" i="2"/>
  <c r="AK201" i="2"/>
  <c r="AK251" i="2"/>
  <c r="AK553" i="2"/>
  <c r="AK423" i="2"/>
  <c r="AK237" i="2"/>
  <c r="AK263" i="2"/>
  <c r="AK496" i="2"/>
  <c r="AK647" i="2"/>
  <c r="AK390" i="2"/>
  <c r="AK69" i="2"/>
  <c r="AK342" i="2"/>
  <c r="AK366" i="2"/>
  <c r="AK716" i="2"/>
  <c r="AK652" i="2"/>
  <c r="AK179" i="2"/>
  <c r="AK255" i="2"/>
  <c r="AK61" i="2"/>
  <c r="AK293" i="2"/>
  <c r="AK223" i="2"/>
  <c r="AK41" i="2"/>
  <c r="AK20" i="2"/>
  <c r="AK347" i="2"/>
  <c r="AK554" i="2"/>
  <c r="AK396" i="2"/>
  <c r="AK645" i="2"/>
  <c r="AK395" i="2"/>
  <c r="AK48" i="2"/>
  <c r="AK468" i="2"/>
  <c r="AK358" i="2"/>
  <c r="AK439" i="2"/>
  <c r="AK31" i="2"/>
  <c r="AK431" i="2"/>
  <c r="AK392" i="2"/>
  <c r="AK33" i="2"/>
  <c r="AK690" i="2"/>
  <c r="AK27" i="2"/>
  <c r="AK549" i="2"/>
  <c r="AK348" i="2"/>
  <c r="AK491" i="2"/>
  <c r="AK637" i="2"/>
  <c r="AK584" i="2"/>
  <c r="AK422" i="2"/>
  <c r="AK100" i="2"/>
  <c r="AK332" i="2"/>
  <c r="AK551" i="2"/>
  <c r="AK466" i="2"/>
  <c r="AK299" i="2"/>
  <c r="AK574" i="2"/>
  <c r="AK165" i="2"/>
  <c r="AK719" i="2"/>
  <c r="AK301" i="2"/>
  <c r="AK495" i="2"/>
  <c r="AK588" i="2"/>
  <c r="AK726" i="2"/>
  <c r="AK7" i="2"/>
  <c r="AK212" i="2"/>
  <c r="AK345" i="2"/>
  <c r="AK11" i="2"/>
  <c r="AK489" i="2"/>
  <c r="AK520" i="2"/>
  <c r="AK244" i="2"/>
  <c r="AK384" i="2"/>
  <c r="AK580" i="2"/>
  <c r="AK245" i="2"/>
  <c r="AK39" i="2"/>
  <c r="AK79" i="2"/>
  <c r="AK178" i="2"/>
  <c r="AK156" i="2"/>
  <c r="AK90" i="2"/>
  <c r="AK134" i="2"/>
  <c r="AK404" i="2"/>
  <c r="AK524" i="2"/>
  <c r="AK531" i="2"/>
  <c r="AK210" i="2"/>
  <c r="AK158" i="2"/>
  <c r="AK194" i="2"/>
  <c r="AK377" i="2"/>
  <c r="AK470" i="2"/>
  <c r="AK474" i="2"/>
  <c r="AK57" i="2"/>
  <c r="AK403" i="2"/>
  <c r="AK174" i="2"/>
  <c r="AK507" i="2"/>
  <c r="AK18" i="2"/>
  <c r="AK32" i="2"/>
  <c r="AK711" i="2"/>
  <c r="AK472" i="2"/>
  <c r="AK667" i="2"/>
  <c r="AK447" i="2"/>
  <c r="AK650" i="2"/>
  <c r="AK341" i="2"/>
  <c r="AK440" i="2"/>
  <c r="AK369" i="2"/>
  <c r="AK52" i="2"/>
  <c r="AK85" i="2"/>
  <c r="AK169" i="2"/>
  <c r="AK599" i="2"/>
  <c r="AK710" i="2"/>
  <c r="AK713" i="2"/>
  <c r="AK14" i="2"/>
  <c r="AK82" i="2"/>
  <c r="AK119" i="2"/>
  <c r="AK250" i="2"/>
  <c r="AK573" i="2"/>
  <c r="AK383" i="2"/>
  <c r="AK21" i="2"/>
  <c r="AK127" i="2"/>
  <c r="AK140" i="2"/>
  <c r="AK315" i="2"/>
  <c r="AK16" i="2"/>
  <c r="AK635" i="2"/>
  <c r="AK626" i="2"/>
  <c r="AK682" i="2"/>
  <c r="AK36" i="2"/>
  <c r="AK253" i="2"/>
  <c r="AK414" i="2"/>
  <c r="AK91" i="2"/>
  <c r="AK558" i="2"/>
  <c r="AK367" i="2"/>
  <c r="AK104" i="2"/>
  <c r="AK286" i="2"/>
  <c r="AK190" i="2"/>
  <c r="AK23" i="2"/>
  <c r="AK406" i="2"/>
  <c r="AK569" i="2"/>
  <c r="AK490" i="2"/>
  <c r="AK691" i="2"/>
  <c r="AK349" i="2"/>
  <c r="AK459" i="2"/>
  <c r="AK592" i="2"/>
  <c r="AK484" i="2"/>
  <c r="AK114" i="2"/>
  <c r="AK381" i="2"/>
  <c r="AK523" i="2"/>
  <c r="AK506" i="2"/>
  <c r="AK217" i="2"/>
  <c r="AK125" i="2"/>
  <c r="AK141" i="2"/>
  <c r="AK325" i="2"/>
  <c r="AK123" i="2"/>
  <c r="AK665" i="2"/>
  <c r="AK708" i="2"/>
  <c r="AK84" i="2"/>
  <c r="AK596" i="2"/>
  <c r="AK279" i="2"/>
  <c r="AK559" i="2"/>
  <c r="AK276" i="2"/>
  <c r="AK262" i="2"/>
  <c r="AK129" i="2"/>
  <c r="AK269" i="2"/>
  <c r="AK425" i="2"/>
  <c r="AK73" i="2"/>
  <c r="AK593" i="2"/>
  <c r="AK339" i="2"/>
  <c r="AK429" i="2"/>
  <c r="AK62" i="2"/>
  <c r="AK601" i="2"/>
  <c r="AK389" i="2"/>
  <c r="AK570" i="2"/>
  <c r="AK185" i="2"/>
  <c r="AK684" i="2"/>
  <c r="AK338" i="2"/>
  <c r="AK246" i="2"/>
  <c r="AK49" i="2"/>
  <c r="AK28" i="2"/>
  <c r="AK214" i="2"/>
  <c r="AK74" i="2"/>
  <c r="AK515" i="2"/>
  <c r="AK399" i="2"/>
  <c r="AK284" i="2"/>
  <c r="AK452" i="2"/>
  <c r="AK25" i="2"/>
  <c r="AK15" i="2"/>
  <c r="AK319" i="2"/>
  <c r="AK103" i="2"/>
  <c r="AK295" i="2"/>
  <c r="AK101" i="2"/>
  <c r="AK355" i="2"/>
  <c r="AK102" i="2"/>
  <c r="AK13" i="2"/>
  <c r="AK653" i="2"/>
  <c r="AK672" i="2"/>
  <c r="AK162" i="2"/>
  <c r="AK467" i="2"/>
  <c r="AK435" i="2"/>
  <c r="AK234" i="2"/>
  <c r="AK547" i="2"/>
  <c r="AK692" i="2"/>
  <c r="AK233" i="2"/>
  <c r="AK4" i="2"/>
  <c r="AK376" i="2"/>
  <c r="AK306" i="2"/>
  <c r="AK557" i="2"/>
  <c r="AK192" i="2"/>
  <c r="AK181" i="2"/>
  <c r="AK567" i="2"/>
  <c r="AK643" i="2"/>
  <c r="AK550" i="2"/>
  <c r="AK272" i="2"/>
  <c r="AK198" i="2"/>
  <c r="AK460" i="2"/>
  <c r="AK568" i="2"/>
  <c r="AK312" i="2"/>
  <c r="AK172" i="2"/>
  <c r="AK308" i="2"/>
  <c r="AK530" i="2"/>
  <c r="AK362" i="2"/>
  <c r="AK37" i="2"/>
  <c r="AK426" i="2"/>
  <c r="AK579" i="2"/>
  <c r="AK411" i="2"/>
  <c r="AK67" i="2"/>
  <c r="AK536" i="2"/>
  <c r="AK529" i="2"/>
  <c r="AK12" i="2"/>
  <c r="AK725" i="2"/>
  <c r="AK188" i="2"/>
  <c r="AK58" i="2"/>
  <c r="AK365" i="2"/>
  <c r="AK211" i="2"/>
  <c r="AK292" i="2"/>
  <c r="AK722" i="2"/>
  <c r="AK202" i="2"/>
  <c r="AK320" i="2"/>
  <c r="AK500" i="2"/>
  <c r="AK50" i="2"/>
  <c r="AK655" i="2"/>
  <c r="AK548" i="2"/>
  <c r="AK544" i="2"/>
  <c r="AK501" i="2"/>
  <c r="AK317" i="2"/>
  <c r="AK335" i="2"/>
  <c r="AK575" i="2"/>
  <c r="AK105" i="2"/>
  <c r="AK485" i="2"/>
  <c r="AK322" i="2"/>
  <c r="AK463" i="2"/>
  <c r="AK270" i="2"/>
  <c r="AK502" i="2"/>
  <c r="AK303" i="2"/>
  <c r="AK614" i="2"/>
  <c r="AK324" i="2"/>
  <c r="AK405" i="2"/>
  <c r="AK641" i="2"/>
  <c r="AK724" i="2"/>
  <c r="AK457" i="2"/>
  <c r="AK542" i="2"/>
  <c r="AK668" i="2"/>
  <c r="AK142" i="2"/>
  <c r="AK222" i="2"/>
  <c r="AK329" i="2"/>
  <c r="AK290" i="2"/>
  <c r="AK207" i="2"/>
  <c r="AK446" i="2"/>
  <c r="AK277" i="2"/>
  <c r="AK504" i="2"/>
  <c r="AK271" i="2"/>
  <c r="AK110" i="2"/>
  <c r="AK648" i="2"/>
  <c r="AK430" i="2"/>
  <c r="AK323" i="2"/>
  <c r="AK330" i="2"/>
  <c r="AK230" i="2"/>
  <c r="AK699" i="2"/>
  <c r="AK712" i="2"/>
  <c r="AK352" i="2"/>
  <c r="AK382" i="2"/>
  <c r="AK34" i="2"/>
  <c r="AK183" i="2"/>
  <c r="AK235" i="2"/>
  <c r="AK44" i="2"/>
  <c r="AK465" i="2"/>
  <c r="AK571" i="2"/>
  <c r="AK361" i="2"/>
  <c r="AK264" i="2"/>
  <c r="AK660" i="2"/>
  <c r="AK525" i="2"/>
  <c r="AK182" i="2"/>
  <c r="AK479" i="2"/>
  <c r="AK677" i="2"/>
  <c r="AK216" i="2"/>
  <c r="AK534" i="2"/>
  <c r="AK412" i="2"/>
  <c r="AK441" i="2"/>
  <c r="AK333" i="2"/>
  <c r="AK654" i="2"/>
  <c r="AK528" i="2"/>
  <c r="AK622" i="2"/>
  <c r="AK45" i="2"/>
  <c r="AK334" i="2"/>
  <c r="AK613" i="2"/>
  <c r="AK620" i="2"/>
  <c r="AK540" i="2"/>
  <c r="AK666" i="2"/>
  <c r="AK294" i="2"/>
  <c r="AK254" i="2"/>
  <c r="AK486" i="2"/>
  <c r="AK9" i="2"/>
  <c r="AK670" i="2"/>
  <c r="AK633" i="2"/>
  <c r="AK26" i="2"/>
  <c r="AK282" i="2"/>
  <c r="AK236" i="2"/>
  <c r="AK19" i="2"/>
  <c r="AK175" i="2"/>
  <c r="AK492" i="2"/>
  <c r="AK685" i="2"/>
  <c r="AK354" i="2"/>
  <c r="AK511" i="2"/>
  <c r="AK417" i="2"/>
  <c r="AK321" i="2"/>
  <c r="AK679" i="2"/>
  <c r="AK658" i="2"/>
  <c r="AK589" i="2"/>
  <c r="AK590" i="2"/>
  <c r="AK300" i="2"/>
  <c r="AK42" i="2"/>
  <c r="AK353" i="2"/>
  <c r="AK117" i="2"/>
  <c r="AK78" i="2"/>
  <c r="AK218" i="2"/>
  <c r="AK47" i="2"/>
  <c r="AK351" i="2"/>
  <c r="AK128" i="2"/>
  <c r="AK582" i="2"/>
  <c r="AK197" i="2"/>
  <c r="AK95" i="2"/>
  <c r="AK193" i="2"/>
  <c r="AK445" i="2"/>
  <c r="AK478" i="2"/>
  <c r="AK646" i="2"/>
  <c r="AK702" i="2"/>
  <c r="AK664" i="2"/>
  <c r="AK220" i="2"/>
  <c r="AK298" i="2"/>
  <c r="AK252" i="2"/>
  <c r="AK450" i="2"/>
  <c r="AK688" i="2"/>
  <c r="AK707" i="2"/>
  <c r="AK68" i="2"/>
  <c r="AK124" i="2"/>
  <c r="AK248" i="2"/>
  <c r="AK444" i="2"/>
  <c r="AK681" i="2"/>
  <c r="AK552" i="2"/>
  <c r="AK96" i="2"/>
  <c r="AK191" i="2"/>
  <c r="AK518" i="2"/>
  <c r="AK291" i="2"/>
  <c r="AK205" i="2"/>
  <c r="AK508" i="2"/>
  <c r="AK59" i="2"/>
  <c r="AK187" i="2"/>
  <c r="AK112" i="2"/>
  <c r="AK603" i="2"/>
  <c r="AK385" i="2"/>
  <c r="AK241" i="2"/>
  <c r="AK718" i="2"/>
  <c r="AK360" i="2"/>
  <c r="AK115" i="2"/>
  <c r="AK595" i="2"/>
  <c r="AK208" i="2"/>
  <c r="AK281" i="2"/>
  <c r="AK393" i="2"/>
  <c r="AK649" i="2"/>
  <c r="AK634" i="2"/>
  <c r="AK136" i="2"/>
  <c r="AK363" i="2"/>
  <c r="AK163" i="2"/>
  <c r="AK288" i="2"/>
  <c r="AK70" i="2"/>
  <c r="AK388" i="2"/>
  <c r="AK714" i="2"/>
  <c r="AK108" i="2"/>
  <c r="AK228" i="2"/>
  <c r="AK150" i="2"/>
  <c r="AK274" i="2"/>
  <c r="AK328" i="2"/>
  <c r="AK415" i="2"/>
  <c r="AK454" i="2"/>
  <c r="AK213" i="2"/>
  <c r="AK195" i="2"/>
  <c r="AK424" i="2"/>
  <c r="AK449" i="2"/>
  <c r="AK107" i="2"/>
  <c r="AK607" i="2"/>
  <c r="AK632" i="2"/>
  <c r="AK199" i="2"/>
  <c r="AK86" i="2"/>
  <c r="AK695" i="2"/>
  <c r="AK227" i="2"/>
  <c r="AK532" i="2"/>
  <c r="AK97" i="2"/>
  <c r="AK232" i="2"/>
  <c r="AK624" i="2"/>
  <c r="AK283" i="2"/>
  <c r="AK560" i="2"/>
  <c r="AK619" i="2"/>
  <c r="AK94" i="2"/>
  <c r="AK686" i="2"/>
  <c r="AK280" i="2"/>
  <c r="AK651" i="2"/>
  <c r="AK629" i="2"/>
  <c r="AK639" i="2"/>
  <c r="AK476" i="2"/>
  <c r="AK243" i="2"/>
  <c r="AK517" i="2"/>
  <c r="AK581" i="2"/>
  <c r="AK461" i="2"/>
  <c r="AK258" i="2"/>
  <c r="AK533" i="2"/>
  <c r="AK455" i="2"/>
  <c r="AK206" i="2"/>
  <c r="AK585" i="2"/>
  <c r="AK344" i="2"/>
  <c r="AK591" i="2"/>
  <c r="AK420" i="2"/>
  <c r="AK118" i="2"/>
  <c r="AK307" i="2"/>
  <c r="AK437" i="2"/>
  <c r="AK509" i="2"/>
  <c r="AK336" i="2"/>
  <c r="AK409" i="2"/>
  <c r="AK92" i="2"/>
  <c r="AK482" i="2"/>
  <c r="AK541" i="2"/>
  <c r="AK680" i="2"/>
  <c r="AK516" i="2"/>
  <c r="AK135" i="2"/>
  <c r="AK546" i="2"/>
  <c r="AK683" i="2"/>
  <c r="AK221" i="2"/>
  <c r="AK480" i="2"/>
  <c r="AK436" i="2"/>
  <c r="AK527" i="2"/>
  <c r="AK609" i="2"/>
  <c r="AK483" i="2"/>
  <c r="AK247" i="2"/>
  <c r="AK538" i="2"/>
  <c r="AK693" i="2"/>
  <c r="AK296" i="2"/>
  <c r="AK473" i="2"/>
  <c r="AK676" i="2"/>
  <c r="AK394" i="2"/>
  <c r="AK493" i="2"/>
  <c r="AK242" i="2"/>
  <c r="AK521" i="2"/>
  <c r="AK137" i="2"/>
  <c r="AK109" i="2"/>
  <c r="AK380" i="2"/>
  <c r="AK267" i="2"/>
  <c r="AK370" i="2"/>
  <c r="AK316" i="2"/>
  <c r="AK421" i="2"/>
  <c r="AK497" i="2"/>
  <c r="AK606" i="2"/>
  <c r="AK256" i="2"/>
  <c r="AK543" i="2"/>
  <c r="AK642" i="2"/>
  <c r="AK698" i="2"/>
  <c r="AK562" i="2"/>
  <c r="AK661" i="2"/>
  <c r="AK644" i="2"/>
  <c r="AK628" i="2"/>
  <c r="AK572" i="2"/>
  <c r="AK442" i="2"/>
  <c r="AK715" i="2"/>
  <c r="AK418" i="2"/>
  <c r="AK475" i="2"/>
  <c r="AK700" i="2"/>
  <c r="AK625" i="2"/>
  <c r="AK663" i="2"/>
  <c r="AK662" i="2"/>
  <c r="AK600" i="2"/>
  <c r="AK696" i="2"/>
  <c r="AK612" i="2"/>
  <c r="AK621" i="2"/>
  <c r="AK678" i="2"/>
  <c r="AK487" i="2"/>
  <c r="AK669" i="2"/>
  <c r="AK638" i="2"/>
  <c r="AK278" i="2"/>
  <c r="AK617" i="2"/>
  <c r="AK522" i="2"/>
  <c r="AK512" i="2"/>
  <c r="AK371" i="2"/>
  <c r="AK505" i="2"/>
  <c r="AK400" i="2"/>
  <c r="AK636" i="2"/>
  <c r="AK419" i="2"/>
  <c r="AK627" i="2"/>
  <c r="AK410" i="2"/>
  <c r="AK597" i="2"/>
  <c r="AK721" i="2"/>
  <c r="AK659" i="2"/>
  <c r="AK705" i="2"/>
  <c r="AK717" i="2"/>
  <c r="AK689" i="2"/>
  <c r="AK723" i="2"/>
  <c r="N471" i="2"/>
  <c r="N608" i="2"/>
  <c r="N3" i="2"/>
  <c r="N2" i="2"/>
  <c r="N10" i="2"/>
  <c r="N268" i="2"/>
  <c r="N15" i="2"/>
  <c r="N630" i="2"/>
  <c r="N694" i="2"/>
  <c r="N561" i="2"/>
  <c r="N331" i="2"/>
  <c r="N640" i="2"/>
  <c r="N401" i="2"/>
  <c r="N373" i="2"/>
  <c r="N563" i="2"/>
  <c r="N17" i="2"/>
  <c r="N23" i="2"/>
  <c r="N289" i="2"/>
  <c r="N209" i="2"/>
  <c r="N184" i="2"/>
  <c r="N22" i="2"/>
  <c r="N697" i="2"/>
  <c r="N5" i="2"/>
  <c r="N11" i="2"/>
  <c r="N148" i="2"/>
  <c r="N25" i="2"/>
  <c r="N326" i="2"/>
  <c r="N7" i="2"/>
  <c r="N498" i="2"/>
  <c r="N28" i="2"/>
  <c r="N6" i="2"/>
  <c r="N709" i="2"/>
  <c r="N71" i="2"/>
  <c r="N8" i="2"/>
  <c r="N611" i="2"/>
  <c r="N9" i="2"/>
  <c r="N12" i="2"/>
  <c r="N48" i="2"/>
  <c r="N203" i="2"/>
  <c r="N36" i="2"/>
  <c r="N340" i="2"/>
  <c r="N32" i="2"/>
  <c r="N18" i="2"/>
  <c r="N19" i="2"/>
  <c r="N229" i="2"/>
  <c r="N47" i="2"/>
  <c r="N54" i="2"/>
  <c r="N16" i="2"/>
  <c r="N147" i="2"/>
  <c r="N14" i="2"/>
  <c r="N82" i="2"/>
  <c r="N26" i="2"/>
  <c r="N62" i="2"/>
  <c r="N13" i="2"/>
  <c r="N164" i="2"/>
  <c r="N38" i="2"/>
  <c r="N29" i="2"/>
  <c r="N34" i="2"/>
  <c r="N555" i="2"/>
  <c r="N675" i="2"/>
  <c r="N130" i="2"/>
  <c r="N305" i="2"/>
  <c r="N116" i="2"/>
  <c r="N66" i="2"/>
  <c r="N24" i="2"/>
  <c r="N20" i="2"/>
  <c r="N31" i="2"/>
  <c r="N44" i="2"/>
  <c r="N30" i="2"/>
  <c r="N83" i="2"/>
  <c r="N578" i="2"/>
  <c r="N576" i="2"/>
  <c r="N706" i="2"/>
  <c r="N391" i="2"/>
  <c r="N161" i="2"/>
  <c r="N50" i="2"/>
  <c r="N27" i="2"/>
  <c r="N33" i="2"/>
  <c r="N42" i="2"/>
  <c r="N556" i="2"/>
  <c r="N45" i="2"/>
  <c r="N70" i="2"/>
  <c r="N40" i="2"/>
  <c r="N131" i="2"/>
  <c r="N129" i="2"/>
  <c r="N49" i="2"/>
  <c r="N464" i="2"/>
  <c r="N35" i="2"/>
  <c r="N77" i="2"/>
  <c r="N96" i="2"/>
  <c r="N95" i="2"/>
  <c r="N39" i="2"/>
  <c r="N137" i="2"/>
  <c r="N74" i="2"/>
  <c r="N587" i="2"/>
  <c r="N86" i="2"/>
  <c r="N259" i="2"/>
  <c r="N180" i="2"/>
  <c r="N68" i="2"/>
  <c r="N101" i="2"/>
  <c r="N87" i="2"/>
  <c r="N109" i="2"/>
  <c r="N59" i="2"/>
  <c r="N266" i="2"/>
  <c r="N46" i="2"/>
  <c r="N93" i="2"/>
  <c r="N99" i="2"/>
  <c r="N510" i="2"/>
  <c r="N52" i="2"/>
  <c r="N67" i="2"/>
  <c r="N65" i="2"/>
  <c r="N41" i="2"/>
  <c r="N146" i="2"/>
  <c r="N64" i="2"/>
  <c r="N106" i="2"/>
  <c r="N58" i="2"/>
  <c r="N238" i="2"/>
  <c r="N151" i="2"/>
  <c r="N56" i="2"/>
  <c r="N107" i="2"/>
  <c r="N73" i="2"/>
  <c r="N379" i="2"/>
  <c r="N89" i="2"/>
  <c r="N372" i="2"/>
  <c r="N427" i="2"/>
  <c r="N117" i="2"/>
  <c r="N387" i="2"/>
  <c r="N43" i="2"/>
  <c r="N304" i="2"/>
  <c r="N81" i="2"/>
  <c r="N132" i="2"/>
  <c r="N458" i="2"/>
  <c r="N564" i="2"/>
  <c r="N704" i="2"/>
  <c r="N76" i="2"/>
  <c r="N327" i="2"/>
  <c r="N124" i="2"/>
  <c r="N80" i="2"/>
  <c r="N432" i="2"/>
  <c r="N78" i="2"/>
  <c r="N98" i="2"/>
  <c r="N53" i="2"/>
  <c r="N100" i="2"/>
  <c r="N84" i="2"/>
  <c r="N120" i="2"/>
  <c r="N375" i="2"/>
  <c r="N57" i="2"/>
  <c r="N88" i="2"/>
  <c r="N118" i="2"/>
  <c r="N90" i="2"/>
  <c r="N167" i="2"/>
  <c r="N260" i="2"/>
  <c r="N152" i="2"/>
  <c r="N51" i="2"/>
  <c r="N720" i="2"/>
  <c r="N453" i="2"/>
  <c r="N60" i="2"/>
  <c r="N514" i="2"/>
  <c r="N69" i="2"/>
  <c r="N623" i="2"/>
  <c r="N136" i="2"/>
  <c r="N115" i="2"/>
  <c r="N75" i="2"/>
  <c r="N92" i="2"/>
  <c r="N122" i="2"/>
  <c r="N656" i="2"/>
  <c r="N94" i="2"/>
  <c r="N103" i="2"/>
  <c r="N104" i="2"/>
  <c r="N150" i="2"/>
  <c r="N539" i="2"/>
  <c r="N121" i="2"/>
  <c r="N133" i="2"/>
  <c r="N185" i="2"/>
  <c r="N142" i="2"/>
  <c r="N119" i="2"/>
  <c r="N674" i="2"/>
  <c r="N162" i="2"/>
  <c r="N598" i="2"/>
  <c r="N126" i="2"/>
  <c r="N112" i="2"/>
  <c r="N610" i="2"/>
  <c r="N671" i="2"/>
  <c r="N55" i="2"/>
  <c r="N72" i="2"/>
  <c r="N85" i="2"/>
  <c r="N140" i="2"/>
  <c r="N125" i="2"/>
  <c r="N141" i="2"/>
  <c r="N134" i="2"/>
  <c r="N102" i="2"/>
  <c r="N616" i="2"/>
  <c r="N166" i="2"/>
  <c r="N145" i="2"/>
  <c r="N701" i="2"/>
  <c r="N156" i="2"/>
  <c r="N187" i="2"/>
  <c r="N63" i="2"/>
  <c r="N139" i="2"/>
  <c r="N198" i="2"/>
  <c r="N462" i="2"/>
  <c r="N138" i="2"/>
  <c r="N135" i="2"/>
  <c r="N143" i="2"/>
  <c r="N213" i="2"/>
  <c r="N443" i="2"/>
  <c r="N175" i="2"/>
  <c r="N488" i="2"/>
  <c r="N182" i="2"/>
  <c r="N163" i="2"/>
  <c r="N111" i="2"/>
  <c r="N149" i="2"/>
  <c r="N703" i="2"/>
  <c r="N248" i="2"/>
  <c r="N199" i="2"/>
  <c r="N277" i="2"/>
  <c r="N566" i="2"/>
  <c r="N503" i="2"/>
  <c r="N165" i="2"/>
  <c r="N170" i="2"/>
  <c r="N113" i="2"/>
  <c r="N127" i="2"/>
  <c r="N687" i="2"/>
  <c r="N297" i="2"/>
  <c r="N526" i="2"/>
  <c r="N602" i="2"/>
  <c r="N110" i="2"/>
  <c r="N208" i="2"/>
  <c r="N553" i="2"/>
  <c r="N275" i="2"/>
  <c r="N158" i="2"/>
  <c r="N153" i="2"/>
  <c r="N224" i="2"/>
  <c r="N197" i="2"/>
  <c r="N174" i="2"/>
  <c r="N243" i="2"/>
  <c r="N342" i="2"/>
  <c r="N296" i="2"/>
  <c r="N716" i="2"/>
  <c r="N652" i="2"/>
  <c r="N160" i="2"/>
  <c r="N206" i="2"/>
  <c r="N61" i="2"/>
  <c r="N157" i="2"/>
  <c r="N154" i="2"/>
  <c r="N288" i="2"/>
  <c r="N220" i="2"/>
  <c r="N347" i="2"/>
  <c r="N320" i="2"/>
  <c r="N265" i="2"/>
  <c r="N645" i="2"/>
  <c r="N205" i="2"/>
  <c r="N202" i="2"/>
  <c r="N230" i="2"/>
  <c r="N358" i="2"/>
  <c r="N439" i="2"/>
  <c r="N168" i="2"/>
  <c r="N431" i="2"/>
  <c r="N171" i="2"/>
  <c r="N144" i="2"/>
  <c r="N690" i="2"/>
  <c r="N233" i="2"/>
  <c r="N192" i="2"/>
  <c r="N253" i="2"/>
  <c r="N255" i="2"/>
  <c r="N637" i="2"/>
  <c r="N584" i="2"/>
  <c r="N422" i="2"/>
  <c r="N308" i="2"/>
  <c r="N172" i="2"/>
  <c r="N179" i="2"/>
  <c r="N190" i="2"/>
  <c r="N299" i="2"/>
  <c r="N574" i="2"/>
  <c r="N215" i="2"/>
  <c r="N719" i="2"/>
  <c r="N236" i="2"/>
  <c r="N235" i="2"/>
  <c r="N155" i="2"/>
  <c r="N726" i="2"/>
  <c r="N159" i="2"/>
  <c r="N218" i="2"/>
  <c r="N219" i="2"/>
  <c r="N194" i="2"/>
  <c r="N489" i="2"/>
  <c r="N214" i="2"/>
  <c r="N212" i="2"/>
  <c r="N384" i="2"/>
  <c r="N580" i="2"/>
  <c r="N173" i="2"/>
  <c r="N280" i="2"/>
  <c r="N79" i="2"/>
  <c r="N269" i="2"/>
  <c r="N188" i="2"/>
  <c r="N195" i="2"/>
  <c r="N176" i="2"/>
  <c r="N207" i="2"/>
  <c r="N210" i="2"/>
  <c r="N531" i="2"/>
  <c r="N217" i="2"/>
  <c r="N169" i="2"/>
  <c r="N252" i="2"/>
  <c r="N225" i="2"/>
  <c r="N470" i="2"/>
  <c r="N474" i="2"/>
  <c r="N178" i="2"/>
  <c r="N200" i="2"/>
  <c r="N241" i="2"/>
  <c r="N507" i="2"/>
  <c r="N244" i="2"/>
  <c r="N309" i="2"/>
  <c r="N711" i="2"/>
  <c r="N239" i="2"/>
  <c r="N667" i="2"/>
  <c r="N447" i="2"/>
  <c r="N650" i="2"/>
  <c r="N177" i="2"/>
  <c r="N440" i="2"/>
  <c r="N223" i="2"/>
  <c r="N234" i="2"/>
  <c r="N191" i="2"/>
  <c r="N189" i="2"/>
  <c r="N193" i="2"/>
  <c r="N710" i="2"/>
  <c r="N713" i="2"/>
  <c r="N196" i="2"/>
  <c r="N267" i="2"/>
  <c r="N247" i="2"/>
  <c r="N237" i="2"/>
  <c r="N251" i="2"/>
  <c r="N383" i="2"/>
  <c r="N21" i="2"/>
  <c r="N232" i="2"/>
  <c r="N303" i="2"/>
  <c r="N204" i="2"/>
  <c r="N242" i="2"/>
  <c r="N635" i="2"/>
  <c r="N626" i="2"/>
  <c r="N682" i="2"/>
  <c r="N323" i="2"/>
  <c r="N298" i="2"/>
  <c r="N250" i="2"/>
  <c r="N91" i="2"/>
  <c r="N317" i="2"/>
  <c r="N221" i="2"/>
  <c r="N301" i="2"/>
  <c r="N286" i="2"/>
  <c r="N201" i="2"/>
  <c r="N279" i="2"/>
  <c r="N186" i="2"/>
  <c r="N274" i="2"/>
  <c r="N216" i="2"/>
  <c r="N691" i="2"/>
  <c r="N349" i="2"/>
  <c r="N270" i="2"/>
  <c r="N261" i="2"/>
  <c r="N419" i="2"/>
  <c r="N114" i="2"/>
  <c r="N249" i="2"/>
  <c r="N523" i="2"/>
  <c r="N332" i="2"/>
  <c r="N227" i="2"/>
  <c r="N278" i="2"/>
  <c r="N423" i="2"/>
  <c r="N393" i="2"/>
  <c r="N123" i="2"/>
  <c r="N665" i="2"/>
  <c r="N708" i="2"/>
  <c r="N334" i="2"/>
  <c r="N330" i="2"/>
  <c r="N307" i="2"/>
  <c r="N559" i="2"/>
  <c r="N276" i="2"/>
  <c r="N262" i="2"/>
  <c r="N314" i="2"/>
  <c r="N228" i="2"/>
  <c r="N231" i="2"/>
  <c r="N271" i="2"/>
  <c r="N593" i="2"/>
  <c r="N325" i="2"/>
  <c r="N429" i="2"/>
  <c r="N263" i="2"/>
  <c r="N601" i="2"/>
  <c r="N306" i="2"/>
  <c r="N570" i="2"/>
  <c r="N353" i="2"/>
  <c r="N684" i="2"/>
  <c r="N240" i="2"/>
  <c r="N246" i="2"/>
  <c r="N290" i="2"/>
  <c r="N316" i="2"/>
  <c r="N365" i="2"/>
  <c r="N313" i="2"/>
  <c r="N257" i="2"/>
  <c r="N245" i="2"/>
  <c r="N284" i="2"/>
  <c r="N405" i="2"/>
  <c r="N281" i="2"/>
  <c r="N256" i="2"/>
  <c r="N319" i="2"/>
  <c r="N357" i="2"/>
  <c r="N321" i="2"/>
  <c r="N258" i="2"/>
  <c r="N396" i="2"/>
  <c r="N226" i="2"/>
  <c r="N273" i="2"/>
  <c r="N653" i="2"/>
  <c r="N672" i="2"/>
  <c r="N339" i="2"/>
  <c r="N356" i="2"/>
  <c r="N485" i="2"/>
  <c r="N287" i="2"/>
  <c r="N547" i="2"/>
  <c r="N692" i="2"/>
  <c r="N264" i="2"/>
  <c r="N4" i="2"/>
  <c r="N324" i="2"/>
  <c r="N328" i="2"/>
  <c r="N292" i="2"/>
  <c r="N418" i="2"/>
  <c r="N181" i="2"/>
  <c r="N398" i="2"/>
  <c r="N643" i="2"/>
  <c r="N312" i="2"/>
  <c r="N272" i="2"/>
  <c r="N302" i="2"/>
  <c r="N460" i="2"/>
  <c r="N311" i="2"/>
  <c r="N390" i="2"/>
  <c r="N364" i="2"/>
  <c r="N430" i="2"/>
  <c r="N318" i="2"/>
  <c r="N285" i="2"/>
  <c r="N37" i="2"/>
  <c r="N426" i="2"/>
  <c r="N579" i="2"/>
  <c r="N411" i="2"/>
  <c r="N345" i="2"/>
  <c r="N536" i="2"/>
  <c r="N360" i="2"/>
  <c r="N395" i="2"/>
  <c r="N725" i="2"/>
  <c r="N369" i="2"/>
  <c r="N293" i="2"/>
  <c r="N362" i="2"/>
  <c r="N211" i="2"/>
  <c r="N472" i="2"/>
  <c r="N722" i="2"/>
  <c r="N363" i="2"/>
  <c r="N386" i="2"/>
  <c r="N366" i="2"/>
  <c r="N348" i="2"/>
  <c r="N655" i="2"/>
  <c r="N450" i="2"/>
  <c r="N403" i="2"/>
  <c r="N501" i="2"/>
  <c r="N371" i="2"/>
  <c r="N335" i="2"/>
  <c r="N433" i="2"/>
  <c r="N105" i="2"/>
  <c r="N337" i="2"/>
  <c r="N322" i="2"/>
  <c r="N463" i="2"/>
  <c r="N295" i="2"/>
  <c r="N397" i="2"/>
  <c r="N310" i="2"/>
  <c r="N614" i="2"/>
  <c r="N355" i="2"/>
  <c r="N407" i="2"/>
  <c r="N641" i="2"/>
  <c r="N724" i="2"/>
  <c r="N457" i="2"/>
  <c r="N381" i="2"/>
  <c r="N668" i="2"/>
  <c r="N380" i="2"/>
  <c r="N222" i="2"/>
  <c r="N329" i="2"/>
  <c r="N417" i="2"/>
  <c r="N377" i="2"/>
  <c r="N446" i="2"/>
  <c r="N294" i="2"/>
  <c r="N504" i="2"/>
  <c r="N338" i="2"/>
  <c r="N367" i="2"/>
  <c r="N648" i="2"/>
  <c r="N359" i="2"/>
  <c r="N399" i="2"/>
  <c r="N368" i="2"/>
  <c r="N346" i="2"/>
  <c r="N699" i="2"/>
  <c r="N712" i="2"/>
  <c r="N352" i="2"/>
  <c r="N382" i="2"/>
  <c r="N415" i="2"/>
  <c r="N183" i="2"/>
  <c r="N437" i="2"/>
  <c r="N315" i="2"/>
  <c r="N492" i="2"/>
  <c r="N336" i="2"/>
  <c r="N361" i="2"/>
  <c r="N389" i="2"/>
  <c r="N660" i="2"/>
  <c r="N461" i="2"/>
  <c r="N414" i="2"/>
  <c r="N479" i="2"/>
  <c r="N677" i="2"/>
  <c r="N469" i="2"/>
  <c r="N425" i="2"/>
  <c r="N412" i="2"/>
  <c r="N350" i="2"/>
  <c r="N333" i="2"/>
  <c r="N654" i="2"/>
  <c r="N468" i="2"/>
  <c r="N622" i="2"/>
  <c r="N343" i="2"/>
  <c r="N388" i="2"/>
  <c r="N400" i="2"/>
  <c r="N620" i="2"/>
  <c r="N341" i="2"/>
  <c r="N666" i="2"/>
  <c r="N444" i="2"/>
  <c r="N254" i="2"/>
  <c r="N486" i="2"/>
  <c r="N404" i="2"/>
  <c r="N670" i="2"/>
  <c r="N633" i="2"/>
  <c r="N354" i="2"/>
  <c r="N282" i="2"/>
  <c r="N448" i="2"/>
  <c r="N506" i="2"/>
  <c r="N413" i="2"/>
  <c r="N456" i="2"/>
  <c r="N685" i="2"/>
  <c r="N544" i="2"/>
  <c r="N511" i="2"/>
  <c r="N513" i="2"/>
  <c r="N467" i="2"/>
  <c r="N679" i="2"/>
  <c r="N658" i="2"/>
  <c r="N589" i="2"/>
  <c r="N590" i="2"/>
  <c r="N300" i="2"/>
  <c r="N428" i="2"/>
  <c r="N435" i="2"/>
  <c r="N402" i="2"/>
  <c r="N424" i="2"/>
  <c r="N500" i="2"/>
  <c r="N408" i="2"/>
  <c r="N351" i="2"/>
  <c r="N128" i="2"/>
  <c r="N582" i="2"/>
  <c r="N378" i="2"/>
  <c r="N484" i="2"/>
  <c r="N473" i="2"/>
  <c r="N445" i="2"/>
  <c r="N478" i="2"/>
  <c r="N646" i="2"/>
  <c r="N702" i="2"/>
  <c r="N664" i="2"/>
  <c r="N459" i="2"/>
  <c r="N434" i="2"/>
  <c r="N508" i="2"/>
  <c r="N490" i="2"/>
  <c r="N688" i="2"/>
  <c r="N707" i="2"/>
  <c r="N533" i="2"/>
  <c r="N525" i="2"/>
  <c r="N543" i="2"/>
  <c r="N494" i="2"/>
  <c r="N681" i="2"/>
  <c r="N552" i="2"/>
  <c r="N374" i="2"/>
  <c r="N550" i="2"/>
  <c r="N518" i="2"/>
  <c r="N291" i="2"/>
  <c r="N406" i="2"/>
  <c r="N483" i="2"/>
  <c r="N528" i="2"/>
  <c r="N534" i="2"/>
  <c r="N522" i="2"/>
  <c r="N603" i="2"/>
  <c r="N385" i="2"/>
  <c r="N477" i="2"/>
  <c r="N718" i="2"/>
  <c r="N452" i="2"/>
  <c r="N509" i="2"/>
  <c r="N595" i="2"/>
  <c r="N520" i="2"/>
  <c r="N392" i="2"/>
  <c r="N480" i="2"/>
  <c r="N649" i="2"/>
  <c r="N634" i="2"/>
  <c r="N542" i="2"/>
  <c r="N495" i="2"/>
  <c r="N496" i="2"/>
  <c r="N491" i="2"/>
  <c r="N476" i="2"/>
  <c r="N512" i="2"/>
  <c r="N714" i="2"/>
  <c r="N108" i="2"/>
  <c r="N416" i="2"/>
  <c r="N441" i="2"/>
  <c r="N499" i="2"/>
  <c r="N562" i="2"/>
  <c r="N421" i="2"/>
  <c r="N454" i="2"/>
  <c r="N554" i="2"/>
  <c r="N519" i="2"/>
  <c r="N558" i="2"/>
  <c r="N449" i="2"/>
  <c r="N549" i="2"/>
  <c r="N607" i="2"/>
  <c r="N632" i="2"/>
  <c r="N548" i="2"/>
  <c r="N577" i="2"/>
  <c r="N695" i="2"/>
  <c r="N466" i="2"/>
  <c r="N532" i="2"/>
  <c r="N97" i="2"/>
  <c r="N376" i="2"/>
  <c r="N613" i="2"/>
  <c r="N283" i="2"/>
  <c r="N442" i="2"/>
  <c r="N619" i="2"/>
  <c r="N451" i="2"/>
  <c r="N686" i="2"/>
  <c r="N596" i="2"/>
  <c r="N575" i="2"/>
  <c r="N438" i="2"/>
  <c r="N455" i="2"/>
  <c r="N465" i="2"/>
  <c r="N545" i="2"/>
  <c r="N517" i="2"/>
  <c r="N581" i="2"/>
  <c r="N594" i="2"/>
  <c r="N586" i="2"/>
  <c r="N571" i="2"/>
  <c r="N540" i="2"/>
  <c r="N557" i="2"/>
  <c r="N585" i="2"/>
  <c r="N344" i="2"/>
  <c r="N565" i="2"/>
  <c r="N420" i="2"/>
  <c r="N573" i="2"/>
  <c r="N481" i="2"/>
  <c r="N497" i="2"/>
  <c r="N592" i="2"/>
  <c r="N487" i="2"/>
  <c r="N409" i="2"/>
  <c r="N612" i="2"/>
  <c r="N482" i="2"/>
  <c r="N541" i="2"/>
  <c r="N680" i="2"/>
  <c r="N516" i="2"/>
  <c r="N560" i="2"/>
  <c r="N535" i="2"/>
  <c r="N683" i="2"/>
  <c r="N530" i="2"/>
  <c r="N537" i="2"/>
  <c r="N436" i="2"/>
  <c r="N527" i="2"/>
  <c r="N515" i="2"/>
  <c r="N546" i="2"/>
  <c r="N568" i="2"/>
  <c r="N538" i="2"/>
  <c r="N693" i="2"/>
  <c r="N493" i="2"/>
  <c r="N569" i="2"/>
  <c r="N676" i="2"/>
  <c r="N394" i="2"/>
  <c r="N551" i="2"/>
  <c r="N599" i="2"/>
  <c r="N521" i="2"/>
  <c r="N615" i="2"/>
  <c r="N502" i="2"/>
  <c r="N588" i="2"/>
  <c r="N529" i="2"/>
  <c r="N370" i="2"/>
  <c r="N609" i="2"/>
  <c r="N524" i="2"/>
  <c r="N583" i="2"/>
  <c r="N606" i="2"/>
  <c r="N647" i="2"/>
  <c r="N591" i="2"/>
  <c r="N642" i="2"/>
  <c r="N698" i="2"/>
  <c r="N605" i="2"/>
  <c r="N661" i="2"/>
  <c r="N644" i="2"/>
  <c r="N628" i="2"/>
  <c r="N572" i="2"/>
  <c r="N624" i="2"/>
  <c r="N715" i="2"/>
  <c r="N657" i="2"/>
  <c r="N475" i="2"/>
  <c r="N700" i="2"/>
  <c r="N625" i="2"/>
  <c r="N663" i="2"/>
  <c r="N662" i="2"/>
  <c r="N600" i="2"/>
  <c r="N696" i="2"/>
  <c r="N618" i="2"/>
  <c r="N621" i="2"/>
  <c r="N678" i="2"/>
  <c r="N567" i="2"/>
  <c r="N669" i="2"/>
  <c r="N638" i="2"/>
  <c r="N604" i="2"/>
  <c r="N617" i="2"/>
  <c r="N629" i="2"/>
  <c r="N631" i="2"/>
  <c r="N673" i="2"/>
  <c r="N505" i="2"/>
  <c r="N651" i="2"/>
  <c r="N636" i="2"/>
  <c r="N639" i="2"/>
  <c r="N627" i="2"/>
  <c r="N410" i="2"/>
  <c r="N597" i="2"/>
  <c r="N721" i="2"/>
  <c r="N659" i="2"/>
  <c r="N705" i="2"/>
  <c r="N717" i="2"/>
  <c r="N689" i="2"/>
  <c r="N723" i="2"/>
  <c r="L471" i="2"/>
  <c r="L608" i="2"/>
  <c r="L3" i="2"/>
  <c r="L2" i="2"/>
  <c r="L10" i="2"/>
  <c r="L268" i="2"/>
  <c r="L15" i="2"/>
  <c r="L630" i="2"/>
  <c r="L694" i="2"/>
  <c r="L561" i="2"/>
  <c r="L331" i="2"/>
  <c r="L640" i="2"/>
  <c r="L401" i="2"/>
  <c r="L373" i="2"/>
  <c r="L563" i="2"/>
  <c r="L17" i="2"/>
  <c r="L23" i="2"/>
  <c r="L289" i="2"/>
  <c r="L209" i="2"/>
  <c r="L184" i="2"/>
  <c r="L22" i="2"/>
  <c r="L697" i="2"/>
  <c r="L5" i="2"/>
  <c r="L11" i="2"/>
  <c r="L148" i="2"/>
  <c r="L25" i="2"/>
  <c r="L326" i="2"/>
  <c r="L7" i="2"/>
  <c r="L498" i="2"/>
  <c r="L28" i="2"/>
  <c r="L6" i="2"/>
  <c r="L709" i="2"/>
  <c r="L71" i="2"/>
  <c r="L8" i="2"/>
  <c r="L611" i="2"/>
  <c r="L9" i="2"/>
  <c r="L12" i="2"/>
  <c r="L48" i="2"/>
  <c r="L203" i="2"/>
  <c r="L36" i="2"/>
  <c r="L340" i="2"/>
  <c r="L32" i="2"/>
  <c r="L18" i="2"/>
  <c r="L19" i="2"/>
  <c r="L229" i="2"/>
  <c r="L47" i="2"/>
  <c r="L54" i="2"/>
  <c r="L16" i="2"/>
  <c r="L147" i="2"/>
  <c r="L14" i="2"/>
  <c r="L82" i="2"/>
  <c r="L26" i="2"/>
  <c r="L62" i="2"/>
  <c r="L13" i="2"/>
  <c r="L164" i="2"/>
  <c r="L38" i="2"/>
  <c r="L29" i="2"/>
  <c r="L34" i="2"/>
  <c r="L555" i="2"/>
  <c r="L675" i="2"/>
  <c r="L130" i="2"/>
  <c r="L305" i="2"/>
  <c r="L116" i="2"/>
  <c r="L66" i="2"/>
  <c r="L24" i="2"/>
  <c r="L20" i="2"/>
  <c r="L31" i="2"/>
  <c r="L44" i="2"/>
  <c r="L30" i="2"/>
  <c r="L83" i="2"/>
  <c r="L578" i="2"/>
  <c r="L576" i="2"/>
  <c r="L706" i="2"/>
  <c r="L391" i="2"/>
  <c r="L161" i="2"/>
  <c r="L50" i="2"/>
  <c r="L27" i="2"/>
  <c r="L33" i="2"/>
  <c r="L42" i="2"/>
  <c r="L556" i="2"/>
  <c r="L45" i="2"/>
  <c r="L70" i="2"/>
  <c r="L40" i="2"/>
  <c r="L131" i="2"/>
  <c r="L129" i="2"/>
  <c r="L49" i="2"/>
  <c r="L464" i="2"/>
  <c r="L35" i="2"/>
  <c r="L77" i="2"/>
  <c r="L96" i="2"/>
  <c r="L95" i="2"/>
  <c r="L39" i="2"/>
  <c r="L137" i="2"/>
  <c r="L74" i="2"/>
  <c r="L587" i="2"/>
  <c r="L86" i="2"/>
  <c r="L259" i="2"/>
  <c r="L180" i="2"/>
  <c r="L68" i="2"/>
  <c r="L101" i="2"/>
  <c r="L87" i="2"/>
  <c r="L109" i="2"/>
  <c r="L59" i="2"/>
  <c r="L266" i="2"/>
  <c r="L46" i="2"/>
  <c r="L93" i="2"/>
  <c r="L99" i="2"/>
  <c r="L510" i="2"/>
  <c r="L52" i="2"/>
  <c r="L67" i="2"/>
  <c r="L65" i="2"/>
  <c r="L41" i="2"/>
  <c r="L146" i="2"/>
  <c r="L64" i="2"/>
  <c r="L106" i="2"/>
  <c r="L58" i="2"/>
  <c r="L238" i="2"/>
  <c r="L151" i="2"/>
  <c r="L56" i="2"/>
  <c r="L107" i="2"/>
  <c r="L73" i="2"/>
  <c r="L379" i="2"/>
  <c r="L89" i="2"/>
  <c r="L372" i="2"/>
  <c r="L427" i="2"/>
  <c r="L117" i="2"/>
  <c r="L387" i="2"/>
  <c r="L43" i="2"/>
  <c r="L304" i="2"/>
  <c r="L81" i="2"/>
  <c r="L132" i="2"/>
  <c r="L458" i="2"/>
  <c r="L564" i="2"/>
  <c r="L704" i="2"/>
  <c r="L76" i="2"/>
  <c r="L327" i="2"/>
  <c r="L124" i="2"/>
  <c r="L80" i="2"/>
  <c r="L432" i="2"/>
  <c r="L78" i="2"/>
  <c r="L98" i="2"/>
  <c r="L53" i="2"/>
  <c r="L100" i="2"/>
  <c r="L84" i="2"/>
  <c r="L120" i="2"/>
  <c r="L375" i="2"/>
  <c r="L57" i="2"/>
  <c r="L88" i="2"/>
  <c r="L118" i="2"/>
  <c r="L90" i="2"/>
  <c r="L167" i="2"/>
  <c r="L260" i="2"/>
  <c r="L152" i="2"/>
  <c r="L51" i="2"/>
  <c r="L720" i="2"/>
  <c r="L453" i="2"/>
  <c r="L60" i="2"/>
  <c r="L514" i="2"/>
  <c r="L69" i="2"/>
  <c r="L623" i="2"/>
  <c r="L136" i="2"/>
  <c r="L115" i="2"/>
  <c r="L75" i="2"/>
  <c r="L92" i="2"/>
  <c r="L122" i="2"/>
  <c r="L656" i="2"/>
  <c r="L94" i="2"/>
  <c r="L103" i="2"/>
  <c r="L104" i="2"/>
  <c r="L150" i="2"/>
  <c r="L539" i="2"/>
  <c r="L121" i="2"/>
  <c r="L133" i="2"/>
  <c r="L185" i="2"/>
  <c r="L142" i="2"/>
  <c r="L119" i="2"/>
  <c r="L674" i="2"/>
  <c r="L162" i="2"/>
  <c r="L598" i="2"/>
  <c r="L126" i="2"/>
  <c r="L112" i="2"/>
  <c r="L610" i="2"/>
  <c r="L671" i="2"/>
  <c r="L55" i="2"/>
  <c r="L72" i="2"/>
  <c r="L85" i="2"/>
  <c r="L140" i="2"/>
  <c r="L125" i="2"/>
  <c r="L141" i="2"/>
  <c r="L134" i="2"/>
  <c r="L102" i="2"/>
  <c r="L616" i="2"/>
  <c r="L166" i="2"/>
  <c r="L145" i="2"/>
  <c r="L701" i="2"/>
  <c r="L156" i="2"/>
  <c r="L187" i="2"/>
  <c r="L63" i="2"/>
  <c r="L139" i="2"/>
  <c r="L198" i="2"/>
  <c r="L462" i="2"/>
  <c r="L138" i="2"/>
  <c r="L135" i="2"/>
  <c r="L143" i="2"/>
  <c r="L213" i="2"/>
  <c r="L443" i="2"/>
  <c r="L175" i="2"/>
  <c r="L488" i="2"/>
  <c r="L182" i="2"/>
  <c r="L163" i="2"/>
  <c r="L111" i="2"/>
  <c r="L149" i="2"/>
  <c r="L703" i="2"/>
  <c r="L248" i="2"/>
  <c r="L199" i="2"/>
  <c r="L277" i="2"/>
  <c r="L566" i="2"/>
  <c r="L503" i="2"/>
  <c r="L165" i="2"/>
  <c r="L170" i="2"/>
  <c r="L113" i="2"/>
  <c r="L127" i="2"/>
  <c r="L687" i="2"/>
  <c r="L297" i="2"/>
  <c r="L526" i="2"/>
  <c r="L602" i="2"/>
  <c r="L110" i="2"/>
  <c r="L208" i="2"/>
  <c r="L553" i="2"/>
  <c r="L275" i="2"/>
  <c r="L158" i="2"/>
  <c r="L153" i="2"/>
  <c r="L224" i="2"/>
  <c r="L197" i="2"/>
  <c r="L174" i="2"/>
  <c r="L243" i="2"/>
  <c r="L342" i="2"/>
  <c r="L296" i="2"/>
  <c r="L716" i="2"/>
  <c r="L652" i="2"/>
  <c r="L160" i="2"/>
  <c r="L206" i="2"/>
  <c r="L61" i="2"/>
  <c r="L157" i="2"/>
  <c r="L154" i="2"/>
  <c r="L288" i="2"/>
  <c r="L220" i="2"/>
  <c r="L347" i="2"/>
  <c r="L320" i="2"/>
  <c r="L265" i="2"/>
  <c r="L645" i="2"/>
  <c r="L205" i="2"/>
  <c r="L202" i="2"/>
  <c r="L230" i="2"/>
  <c r="L358" i="2"/>
  <c r="L439" i="2"/>
  <c r="L168" i="2"/>
  <c r="L431" i="2"/>
  <c r="L171" i="2"/>
  <c r="L144" i="2"/>
  <c r="L690" i="2"/>
  <c r="L233" i="2"/>
  <c r="L192" i="2"/>
  <c r="L253" i="2"/>
  <c r="L255" i="2"/>
  <c r="L637" i="2"/>
  <c r="L584" i="2"/>
  <c r="L422" i="2"/>
  <c r="L308" i="2"/>
  <c r="L172" i="2"/>
  <c r="L179" i="2"/>
  <c r="L190" i="2"/>
  <c r="L299" i="2"/>
  <c r="L574" i="2"/>
  <c r="L215" i="2"/>
  <c r="L719" i="2"/>
  <c r="L236" i="2"/>
  <c r="L235" i="2"/>
  <c r="L155" i="2"/>
  <c r="L726" i="2"/>
  <c r="L159" i="2"/>
  <c r="L218" i="2"/>
  <c r="L219" i="2"/>
  <c r="L194" i="2"/>
  <c r="L489" i="2"/>
  <c r="L214" i="2"/>
  <c r="L212" i="2"/>
  <c r="L384" i="2"/>
  <c r="L580" i="2"/>
  <c r="L173" i="2"/>
  <c r="L280" i="2"/>
  <c r="L79" i="2"/>
  <c r="L269" i="2"/>
  <c r="L188" i="2"/>
  <c r="L195" i="2"/>
  <c r="L176" i="2"/>
  <c r="L207" i="2"/>
  <c r="L210" i="2"/>
  <c r="L531" i="2"/>
  <c r="L217" i="2"/>
  <c r="L169" i="2"/>
  <c r="L252" i="2"/>
  <c r="L225" i="2"/>
  <c r="L470" i="2"/>
  <c r="L474" i="2"/>
  <c r="L178" i="2"/>
  <c r="L200" i="2"/>
  <c r="L241" i="2"/>
  <c r="L507" i="2"/>
  <c r="L244" i="2"/>
  <c r="L309" i="2"/>
  <c r="L711" i="2"/>
  <c r="L239" i="2"/>
  <c r="L667" i="2"/>
  <c r="L447" i="2"/>
  <c r="L650" i="2"/>
  <c r="L177" i="2"/>
  <c r="L440" i="2"/>
  <c r="L223" i="2"/>
  <c r="L234" i="2"/>
  <c r="L191" i="2"/>
  <c r="L189" i="2"/>
  <c r="L193" i="2"/>
  <c r="L710" i="2"/>
  <c r="L713" i="2"/>
  <c r="L196" i="2"/>
  <c r="L267" i="2"/>
  <c r="L247" i="2"/>
  <c r="L237" i="2"/>
  <c r="L251" i="2"/>
  <c r="L383" i="2"/>
  <c r="L21" i="2"/>
  <c r="L232" i="2"/>
  <c r="L303" i="2"/>
  <c r="L204" i="2"/>
  <c r="L242" i="2"/>
  <c r="L635" i="2"/>
  <c r="L626" i="2"/>
  <c r="L682" i="2"/>
  <c r="L323" i="2"/>
  <c r="L298" i="2"/>
  <c r="L250" i="2"/>
  <c r="L91" i="2"/>
  <c r="L317" i="2"/>
  <c r="L221" i="2"/>
  <c r="L301" i="2"/>
  <c r="L286" i="2"/>
  <c r="L201" i="2"/>
  <c r="L279" i="2"/>
  <c r="L186" i="2"/>
  <c r="L274" i="2"/>
  <c r="L216" i="2"/>
  <c r="L691" i="2"/>
  <c r="L349" i="2"/>
  <c r="L270" i="2"/>
  <c r="L261" i="2"/>
  <c r="L419" i="2"/>
  <c r="L114" i="2"/>
  <c r="L249" i="2"/>
  <c r="L523" i="2"/>
  <c r="L332" i="2"/>
  <c r="L227" i="2"/>
  <c r="L278" i="2"/>
  <c r="L423" i="2"/>
  <c r="L393" i="2"/>
  <c r="L123" i="2"/>
  <c r="L665" i="2"/>
  <c r="L708" i="2"/>
  <c r="L334" i="2"/>
  <c r="L330" i="2"/>
  <c r="L307" i="2"/>
  <c r="L559" i="2"/>
  <c r="L276" i="2"/>
  <c r="L262" i="2"/>
  <c r="L314" i="2"/>
  <c r="L228" i="2"/>
  <c r="L231" i="2"/>
  <c r="L271" i="2"/>
  <c r="L593" i="2"/>
  <c r="L325" i="2"/>
  <c r="L429" i="2"/>
  <c r="L263" i="2"/>
  <c r="L601" i="2"/>
  <c r="L306" i="2"/>
  <c r="L570" i="2"/>
  <c r="L353" i="2"/>
  <c r="L684" i="2"/>
  <c r="L240" i="2"/>
  <c r="L246" i="2"/>
  <c r="L290" i="2"/>
  <c r="L316" i="2"/>
  <c r="L365" i="2"/>
  <c r="L313" i="2"/>
  <c r="L257" i="2"/>
  <c r="L245" i="2"/>
  <c r="L284" i="2"/>
  <c r="L405" i="2"/>
  <c r="L281" i="2"/>
  <c r="L256" i="2"/>
  <c r="L319" i="2"/>
  <c r="L357" i="2"/>
  <c r="L321" i="2"/>
  <c r="L258" i="2"/>
  <c r="L396" i="2"/>
  <c r="L226" i="2"/>
  <c r="L273" i="2"/>
  <c r="L653" i="2"/>
  <c r="L672" i="2"/>
  <c r="L339" i="2"/>
  <c r="L356" i="2"/>
  <c r="L485" i="2"/>
  <c r="L287" i="2"/>
  <c r="L547" i="2"/>
  <c r="L692" i="2"/>
  <c r="L264" i="2"/>
  <c r="L4" i="2"/>
  <c r="L324" i="2"/>
  <c r="L328" i="2"/>
  <c r="L292" i="2"/>
  <c r="L418" i="2"/>
  <c r="L181" i="2"/>
  <c r="L398" i="2"/>
  <c r="L643" i="2"/>
  <c r="L312" i="2"/>
  <c r="L272" i="2"/>
  <c r="L302" i="2"/>
  <c r="L460" i="2"/>
  <c r="L311" i="2"/>
  <c r="L390" i="2"/>
  <c r="L364" i="2"/>
  <c r="L430" i="2"/>
  <c r="L318" i="2"/>
  <c r="L285" i="2"/>
  <c r="L37" i="2"/>
  <c r="L426" i="2"/>
  <c r="L579" i="2"/>
  <c r="L411" i="2"/>
  <c r="L345" i="2"/>
  <c r="L536" i="2"/>
  <c r="L360" i="2"/>
  <c r="L395" i="2"/>
  <c r="L725" i="2"/>
  <c r="L369" i="2"/>
  <c r="L293" i="2"/>
  <c r="L362" i="2"/>
  <c r="L211" i="2"/>
  <c r="L472" i="2"/>
  <c r="L722" i="2"/>
  <c r="L363" i="2"/>
  <c r="L386" i="2"/>
  <c r="L366" i="2"/>
  <c r="L348" i="2"/>
  <c r="L655" i="2"/>
  <c r="L450" i="2"/>
  <c r="L403" i="2"/>
  <c r="L501" i="2"/>
  <c r="L371" i="2"/>
  <c r="L335" i="2"/>
  <c r="L433" i="2"/>
  <c r="L105" i="2"/>
  <c r="L337" i="2"/>
  <c r="L322" i="2"/>
  <c r="L463" i="2"/>
  <c r="L295" i="2"/>
  <c r="L397" i="2"/>
  <c r="L310" i="2"/>
  <c r="L614" i="2"/>
  <c r="L355" i="2"/>
  <c r="L407" i="2"/>
  <c r="L641" i="2"/>
  <c r="L724" i="2"/>
  <c r="L457" i="2"/>
  <c r="L381" i="2"/>
  <c r="L668" i="2"/>
  <c r="L380" i="2"/>
  <c r="L222" i="2"/>
  <c r="L329" i="2"/>
  <c r="L417" i="2"/>
  <c r="L377" i="2"/>
  <c r="L446" i="2"/>
  <c r="L294" i="2"/>
  <c r="L504" i="2"/>
  <c r="L338" i="2"/>
  <c r="L367" i="2"/>
  <c r="L648" i="2"/>
  <c r="L359" i="2"/>
  <c r="L399" i="2"/>
  <c r="L368" i="2"/>
  <c r="L346" i="2"/>
  <c r="L699" i="2"/>
  <c r="L712" i="2"/>
  <c r="L352" i="2"/>
  <c r="L382" i="2"/>
  <c r="L415" i="2"/>
  <c r="L183" i="2"/>
  <c r="L437" i="2"/>
  <c r="L315" i="2"/>
  <c r="L492" i="2"/>
  <c r="L336" i="2"/>
  <c r="L361" i="2"/>
  <c r="L389" i="2"/>
  <c r="L660" i="2"/>
  <c r="L461" i="2"/>
  <c r="L414" i="2"/>
  <c r="L479" i="2"/>
  <c r="L677" i="2"/>
  <c r="L469" i="2"/>
  <c r="L425" i="2"/>
  <c r="L412" i="2"/>
  <c r="L350" i="2"/>
  <c r="L333" i="2"/>
  <c r="L654" i="2"/>
  <c r="L468" i="2"/>
  <c r="L622" i="2"/>
  <c r="L343" i="2"/>
  <c r="L388" i="2"/>
  <c r="L400" i="2"/>
  <c r="L620" i="2"/>
  <c r="L341" i="2"/>
  <c r="L666" i="2"/>
  <c r="L444" i="2"/>
  <c r="L254" i="2"/>
  <c r="L486" i="2"/>
  <c r="L404" i="2"/>
  <c r="L670" i="2"/>
  <c r="L633" i="2"/>
  <c r="L354" i="2"/>
  <c r="L282" i="2"/>
  <c r="L448" i="2"/>
  <c r="L506" i="2"/>
  <c r="L413" i="2"/>
  <c r="L456" i="2"/>
  <c r="L685" i="2"/>
  <c r="L544" i="2"/>
  <c r="L511" i="2"/>
  <c r="L513" i="2"/>
  <c r="L467" i="2"/>
  <c r="L679" i="2"/>
  <c r="L658" i="2"/>
  <c r="L589" i="2"/>
  <c r="L590" i="2"/>
  <c r="L300" i="2"/>
  <c r="L428" i="2"/>
  <c r="L435" i="2"/>
  <c r="L402" i="2"/>
  <c r="L424" i="2"/>
  <c r="L500" i="2"/>
  <c r="L408" i="2"/>
  <c r="L351" i="2"/>
  <c r="L128" i="2"/>
  <c r="L582" i="2"/>
  <c r="L378" i="2"/>
  <c r="L484" i="2"/>
  <c r="L473" i="2"/>
  <c r="L445" i="2"/>
  <c r="L478" i="2"/>
  <c r="L646" i="2"/>
  <c r="L702" i="2"/>
  <c r="L664" i="2"/>
  <c r="L459" i="2"/>
  <c r="L434" i="2"/>
  <c r="L508" i="2"/>
  <c r="L490" i="2"/>
  <c r="L688" i="2"/>
  <c r="L707" i="2"/>
  <c r="L533" i="2"/>
  <c r="L525" i="2"/>
  <c r="L543" i="2"/>
  <c r="L494" i="2"/>
  <c r="L681" i="2"/>
  <c r="L552" i="2"/>
  <c r="L374" i="2"/>
  <c r="L550" i="2"/>
  <c r="L518" i="2"/>
  <c r="L291" i="2"/>
  <c r="L406" i="2"/>
  <c r="L483" i="2"/>
  <c r="L528" i="2"/>
  <c r="L534" i="2"/>
  <c r="L522" i="2"/>
  <c r="L603" i="2"/>
  <c r="L385" i="2"/>
  <c r="L477" i="2"/>
  <c r="L718" i="2"/>
  <c r="L452" i="2"/>
  <c r="L509" i="2"/>
  <c r="L595" i="2"/>
  <c r="L520" i="2"/>
  <c r="L392" i="2"/>
  <c r="L480" i="2"/>
  <c r="L649" i="2"/>
  <c r="L634" i="2"/>
  <c r="L542" i="2"/>
  <c r="L495" i="2"/>
  <c r="L496" i="2"/>
  <c r="L491" i="2"/>
  <c r="L476" i="2"/>
  <c r="L512" i="2"/>
  <c r="L714" i="2"/>
  <c r="L108" i="2"/>
  <c r="L416" i="2"/>
  <c r="L441" i="2"/>
  <c r="L499" i="2"/>
  <c r="L562" i="2"/>
  <c r="L421" i="2"/>
  <c r="L454" i="2"/>
  <c r="L554" i="2"/>
  <c r="L519" i="2"/>
  <c r="L558" i="2"/>
  <c r="L449" i="2"/>
  <c r="L549" i="2"/>
  <c r="L607" i="2"/>
  <c r="L632" i="2"/>
  <c r="L548" i="2"/>
  <c r="L577" i="2"/>
  <c r="L695" i="2"/>
  <c r="L466" i="2"/>
  <c r="L532" i="2"/>
  <c r="L97" i="2"/>
  <c r="L376" i="2"/>
  <c r="L613" i="2"/>
  <c r="L283" i="2"/>
  <c r="L442" i="2"/>
  <c r="L619" i="2"/>
  <c r="L451" i="2"/>
  <c r="L686" i="2"/>
  <c r="L596" i="2"/>
  <c r="L575" i="2"/>
  <c r="L438" i="2"/>
  <c r="L455" i="2"/>
  <c r="L465" i="2"/>
  <c r="L545" i="2"/>
  <c r="L517" i="2"/>
  <c r="L581" i="2"/>
  <c r="L594" i="2"/>
  <c r="L586" i="2"/>
  <c r="L571" i="2"/>
  <c r="L540" i="2"/>
  <c r="L557" i="2"/>
  <c r="L585" i="2"/>
  <c r="L344" i="2"/>
  <c r="L565" i="2"/>
  <c r="L420" i="2"/>
  <c r="L573" i="2"/>
  <c r="L481" i="2"/>
  <c r="L497" i="2"/>
  <c r="L592" i="2"/>
  <c r="L487" i="2"/>
  <c r="L409" i="2"/>
  <c r="L612" i="2"/>
  <c r="L482" i="2"/>
  <c r="L541" i="2"/>
  <c r="L680" i="2"/>
  <c r="L516" i="2"/>
  <c r="L560" i="2"/>
  <c r="L535" i="2"/>
  <c r="L683" i="2"/>
  <c r="L530" i="2"/>
  <c r="L537" i="2"/>
  <c r="L436" i="2"/>
  <c r="L527" i="2"/>
  <c r="L515" i="2"/>
  <c r="L546" i="2"/>
  <c r="L568" i="2"/>
  <c r="L538" i="2"/>
  <c r="L693" i="2"/>
  <c r="L493" i="2"/>
  <c r="L569" i="2"/>
  <c r="L676" i="2"/>
  <c r="L394" i="2"/>
  <c r="L551" i="2"/>
  <c r="L599" i="2"/>
  <c r="L521" i="2"/>
  <c r="L615" i="2"/>
  <c r="L502" i="2"/>
  <c r="L588" i="2"/>
  <c r="L529" i="2"/>
  <c r="L370" i="2"/>
  <c r="L609" i="2"/>
  <c r="L524" i="2"/>
  <c r="L583" i="2"/>
  <c r="L606" i="2"/>
  <c r="L647" i="2"/>
  <c r="AT647" i="2" s="1"/>
  <c r="L591" i="2"/>
  <c r="L642" i="2"/>
  <c r="L698" i="2"/>
  <c r="L605" i="2"/>
  <c r="L661" i="2"/>
  <c r="L644" i="2"/>
  <c r="L628" i="2"/>
  <c r="L572" i="2"/>
  <c r="L624" i="2"/>
  <c r="L715" i="2"/>
  <c r="L657" i="2"/>
  <c r="L475" i="2"/>
  <c r="AT475" i="2" s="1"/>
  <c r="L700" i="2"/>
  <c r="L625" i="2"/>
  <c r="L663" i="2"/>
  <c r="L662" i="2"/>
  <c r="L600" i="2"/>
  <c r="L696" i="2"/>
  <c r="L618" i="2"/>
  <c r="L621" i="2"/>
  <c r="L678" i="2"/>
  <c r="L567" i="2"/>
  <c r="L669" i="2"/>
  <c r="L638" i="2"/>
  <c r="L604" i="2"/>
  <c r="L617" i="2"/>
  <c r="L629" i="2"/>
  <c r="L631" i="2"/>
  <c r="L673" i="2"/>
  <c r="L505" i="2"/>
  <c r="L651" i="2"/>
  <c r="L636" i="2"/>
  <c r="L639" i="2"/>
  <c r="L627" i="2"/>
  <c r="L410" i="2"/>
  <c r="L597" i="2"/>
  <c r="L721" i="2"/>
  <c r="L659" i="2"/>
  <c r="L705" i="2"/>
  <c r="AT705" i="2" s="1"/>
  <c r="L717" i="2"/>
  <c r="L689" i="2"/>
  <c r="L723" i="2"/>
  <c r="J471" i="2"/>
  <c r="J608" i="2"/>
  <c r="J3" i="2"/>
  <c r="J2" i="2"/>
  <c r="J10" i="2"/>
  <c r="J268" i="2"/>
  <c r="J15" i="2"/>
  <c r="J630" i="2"/>
  <c r="J694" i="2"/>
  <c r="J561" i="2"/>
  <c r="J331" i="2"/>
  <c r="J640" i="2"/>
  <c r="J401" i="2"/>
  <c r="J373" i="2"/>
  <c r="J563" i="2"/>
  <c r="J17" i="2"/>
  <c r="J23" i="2"/>
  <c r="J289" i="2"/>
  <c r="J209" i="2"/>
  <c r="J184" i="2"/>
  <c r="J22" i="2"/>
  <c r="J697" i="2"/>
  <c r="J5" i="2"/>
  <c r="J11" i="2"/>
  <c r="J148" i="2"/>
  <c r="J25" i="2"/>
  <c r="J326" i="2"/>
  <c r="J7" i="2"/>
  <c r="J498" i="2"/>
  <c r="J28" i="2"/>
  <c r="J6" i="2"/>
  <c r="J709" i="2"/>
  <c r="J71" i="2"/>
  <c r="J8" i="2"/>
  <c r="J611" i="2"/>
  <c r="J9" i="2"/>
  <c r="J12" i="2"/>
  <c r="J48" i="2"/>
  <c r="J203" i="2"/>
  <c r="J36" i="2"/>
  <c r="J340" i="2"/>
  <c r="J32" i="2"/>
  <c r="J18" i="2"/>
  <c r="J19" i="2"/>
  <c r="J229" i="2"/>
  <c r="J47" i="2"/>
  <c r="J54" i="2"/>
  <c r="J16" i="2"/>
  <c r="J147" i="2"/>
  <c r="J14" i="2"/>
  <c r="J82" i="2"/>
  <c r="J26" i="2"/>
  <c r="J62" i="2"/>
  <c r="J13" i="2"/>
  <c r="J164" i="2"/>
  <c r="J38" i="2"/>
  <c r="J29" i="2"/>
  <c r="J34" i="2"/>
  <c r="J555" i="2"/>
  <c r="J675" i="2"/>
  <c r="J130" i="2"/>
  <c r="J305" i="2"/>
  <c r="J116" i="2"/>
  <c r="J66" i="2"/>
  <c r="J24" i="2"/>
  <c r="J20" i="2"/>
  <c r="J31" i="2"/>
  <c r="J44" i="2"/>
  <c r="J30" i="2"/>
  <c r="J83" i="2"/>
  <c r="J578" i="2"/>
  <c r="J576" i="2"/>
  <c r="J706" i="2"/>
  <c r="J391" i="2"/>
  <c r="J161" i="2"/>
  <c r="J50" i="2"/>
  <c r="J27" i="2"/>
  <c r="J33" i="2"/>
  <c r="J42" i="2"/>
  <c r="J556" i="2"/>
  <c r="J45" i="2"/>
  <c r="J70" i="2"/>
  <c r="J40" i="2"/>
  <c r="J131" i="2"/>
  <c r="J129" i="2"/>
  <c r="J49" i="2"/>
  <c r="J464" i="2"/>
  <c r="J35" i="2"/>
  <c r="J77" i="2"/>
  <c r="J96" i="2"/>
  <c r="J95" i="2"/>
  <c r="J39" i="2"/>
  <c r="J137" i="2"/>
  <c r="J74" i="2"/>
  <c r="J587" i="2"/>
  <c r="J86" i="2"/>
  <c r="J259" i="2"/>
  <c r="J180" i="2"/>
  <c r="J68" i="2"/>
  <c r="J101" i="2"/>
  <c r="J87" i="2"/>
  <c r="J109" i="2"/>
  <c r="J59" i="2"/>
  <c r="J266" i="2"/>
  <c r="J46" i="2"/>
  <c r="J93" i="2"/>
  <c r="J99" i="2"/>
  <c r="J510" i="2"/>
  <c r="J52" i="2"/>
  <c r="J67" i="2"/>
  <c r="J65" i="2"/>
  <c r="J41" i="2"/>
  <c r="J146" i="2"/>
  <c r="J64" i="2"/>
  <c r="J106" i="2"/>
  <c r="J58" i="2"/>
  <c r="J238" i="2"/>
  <c r="J151" i="2"/>
  <c r="J56" i="2"/>
  <c r="J107" i="2"/>
  <c r="J73" i="2"/>
  <c r="J379" i="2"/>
  <c r="J89" i="2"/>
  <c r="J372" i="2"/>
  <c r="J427" i="2"/>
  <c r="J117" i="2"/>
  <c r="J387" i="2"/>
  <c r="J43" i="2"/>
  <c r="J304" i="2"/>
  <c r="J81" i="2"/>
  <c r="J132" i="2"/>
  <c r="J458" i="2"/>
  <c r="J564" i="2"/>
  <c r="J704" i="2"/>
  <c r="J76" i="2"/>
  <c r="J327" i="2"/>
  <c r="J124" i="2"/>
  <c r="J80" i="2"/>
  <c r="J432" i="2"/>
  <c r="J78" i="2"/>
  <c r="J98" i="2"/>
  <c r="J53" i="2"/>
  <c r="J100" i="2"/>
  <c r="J84" i="2"/>
  <c r="J120" i="2"/>
  <c r="J375" i="2"/>
  <c r="J57" i="2"/>
  <c r="J88" i="2"/>
  <c r="J118" i="2"/>
  <c r="J90" i="2"/>
  <c r="J167" i="2"/>
  <c r="J260" i="2"/>
  <c r="J152" i="2"/>
  <c r="J51" i="2"/>
  <c r="J720" i="2"/>
  <c r="J453" i="2"/>
  <c r="J60" i="2"/>
  <c r="J514" i="2"/>
  <c r="J69" i="2"/>
  <c r="J623" i="2"/>
  <c r="J136" i="2"/>
  <c r="J115" i="2"/>
  <c r="J75" i="2"/>
  <c r="J92" i="2"/>
  <c r="J122" i="2"/>
  <c r="J656" i="2"/>
  <c r="J94" i="2"/>
  <c r="J103" i="2"/>
  <c r="J104" i="2"/>
  <c r="J150" i="2"/>
  <c r="J539" i="2"/>
  <c r="J121" i="2"/>
  <c r="J133" i="2"/>
  <c r="J185" i="2"/>
  <c r="J142" i="2"/>
  <c r="J119" i="2"/>
  <c r="J674" i="2"/>
  <c r="J162" i="2"/>
  <c r="J598" i="2"/>
  <c r="J126" i="2"/>
  <c r="J112" i="2"/>
  <c r="J610" i="2"/>
  <c r="J671" i="2"/>
  <c r="J55" i="2"/>
  <c r="J72" i="2"/>
  <c r="J85" i="2"/>
  <c r="J140" i="2"/>
  <c r="J125" i="2"/>
  <c r="J141" i="2"/>
  <c r="J134" i="2"/>
  <c r="J102" i="2"/>
  <c r="J616" i="2"/>
  <c r="J166" i="2"/>
  <c r="J145" i="2"/>
  <c r="J701" i="2"/>
  <c r="J156" i="2"/>
  <c r="J187" i="2"/>
  <c r="J63" i="2"/>
  <c r="J139" i="2"/>
  <c r="J198" i="2"/>
  <c r="J462" i="2"/>
  <c r="J138" i="2"/>
  <c r="J135" i="2"/>
  <c r="J143" i="2"/>
  <c r="J213" i="2"/>
  <c r="J443" i="2"/>
  <c r="J175" i="2"/>
  <c r="J488" i="2"/>
  <c r="J182" i="2"/>
  <c r="J163" i="2"/>
  <c r="J111" i="2"/>
  <c r="J149" i="2"/>
  <c r="J703" i="2"/>
  <c r="J248" i="2"/>
  <c r="J199" i="2"/>
  <c r="J277" i="2"/>
  <c r="J566" i="2"/>
  <c r="J503" i="2"/>
  <c r="J165" i="2"/>
  <c r="J170" i="2"/>
  <c r="J113" i="2"/>
  <c r="J127" i="2"/>
  <c r="J687" i="2"/>
  <c r="J297" i="2"/>
  <c r="J526" i="2"/>
  <c r="J602" i="2"/>
  <c r="J110" i="2"/>
  <c r="J208" i="2"/>
  <c r="J553" i="2"/>
  <c r="J275" i="2"/>
  <c r="J158" i="2"/>
  <c r="J153" i="2"/>
  <c r="J224" i="2"/>
  <c r="J197" i="2"/>
  <c r="J174" i="2"/>
  <c r="J243" i="2"/>
  <c r="J342" i="2"/>
  <c r="J296" i="2"/>
  <c r="J716" i="2"/>
  <c r="J652" i="2"/>
  <c r="J160" i="2"/>
  <c r="J206" i="2"/>
  <c r="J61" i="2"/>
  <c r="J157" i="2"/>
  <c r="J154" i="2"/>
  <c r="J288" i="2"/>
  <c r="J220" i="2"/>
  <c r="J347" i="2"/>
  <c r="J320" i="2"/>
  <c r="J265" i="2"/>
  <c r="J645" i="2"/>
  <c r="J205" i="2"/>
  <c r="J202" i="2"/>
  <c r="J230" i="2"/>
  <c r="J358" i="2"/>
  <c r="J439" i="2"/>
  <c r="J168" i="2"/>
  <c r="J431" i="2"/>
  <c r="J171" i="2"/>
  <c r="J144" i="2"/>
  <c r="J690" i="2"/>
  <c r="J233" i="2"/>
  <c r="J192" i="2"/>
  <c r="J253" i="2"/>
  <c r="J255" i="2"/>
  <c r="J637" i="2"/>
  <c r="J584" i="2"/>
  <c r="J422" i="2"/>
  <c r="J308" i="2"/>
  <c r="J172" i="2"/>
  <c r="J179" i="2"/>
  <c r="J190" i="2"/>
  <c r="J299" i="2"/>
  <c r="J574" i="2"/>
  <c r="J215" i="2"/>
  <c r="J719" i="2"/>
  <c r="J236" i="2"/>
  <c r="J235" i="2"/>
  <c r="J155" i="2"/>
  <c r="J726" i="2"/>
  <c r="J159" i="2"/>
  <c r="J218" i="2"/>
  <c r="J219" i="2"/>
  <c r="J194" i="2"/>
  <c r="J489" i="2"/>
  <c r="J214" i="2"/>
  <c r="J212" i="2"/>
  <c r="J384" i="2"/>
  <c r="J580" i="2"/>
  <c r="J173" i="2"/>
  <c r="J280" i="2"/>
  <c r="J79" i="2"/>
  <c r="J269" i="2"/>
  <c r="J188" i="2"/>
  <c r="J195" i="2"/>
  <c r="J176" i="2"/>
  <c r="J207" i="2"/>
  <c r="J210" i="2"/>
  <c r="J531" i="2"/>
  <c r="J217" i="2"/>
  <c r="J169" i="2"/>
  <c r="J252" i="2"/>
  <c r="J225" i="2"/>
  <c r="J470" i="2"/>
  <c r="J474" i="2"/>
  <c r="J178" i="2"/>
  <c r="J200" i="2"/>
  <c r="J241" i="2"/>
  <c r="J507" i="2"/>
  <c r="J244" i="2"/>
  <c r="J309" i="2"/>
  <c r="J711" i="2"/>
  <c r="J239" i="2"/>
  <c r="J667" i="2"/>
  <c r="J447" i="2"/>
  <c r="J650" i="2"/>
  <c r="J177" i="2"/>
  <c r="J440" i="2"/>
  <c r="J223" i="2"/>
  <c r="J234" i="2"/>
  <c r="J191" i="2"/>
  <c r="J189" i="2"/>
  <c r="J193" i="2"/>
  <c r="J710" i="2"/>
  <c r="J713" i="2"/>
  <c r="J196" i="2"/>
  <c r="J267" i="2"/>
  <c r="J247" i="2"/>
  <c r="J237" i="2"/>
  <c r="J251" i="2"/>
  <c r="J383" i="2"/>
  <c r="J21" i="2"/>
  <c r="J232" i="2"/>
  <c r="J303" i="2"/>
  <c r="J204" i="2"/>
  <c r="J242" i="2"/>
  <c r="J635" i="2"/>
  <c r="J626" i="2"/>
  <c r="J682" i="2"/>
  <c r="J323" i="2"/>
  <c r="J298" i="2"/>
  <c r="J250" i="2"/>
  <c r="J91" i="2"/>
  <c r="J317" i="2"/>
  <c r="J221" i="2"/>
  <c r="J301" i="2"/>
  <c r="J286" i="2"/>
  <c r="J201" i="2"/>
  <c r="J279" i="2"/>
  <c r="J186" i="2"/>
  <c r="J274" i="2"/>
  <c r="J216" i="2"/>
  <c r="J691" i="2"/>
  <c r="J349" i="2"/>
  <c r="J270" i="2"/>
  <c r="J261" i="2"/>
  <c r="J419" i="2"/>
  <c r="J114" i="2"/>
  <c r="J249" i="2"/>
  <c r="J523" i="2"/>
  <c r="J332" i="2"/>
  <c r="J227" i="2"/>
  <c r="J278" i="2"/>
  <c r="J423" i="2"/>
  <c r="J393" i="2"/>
  <c r="J123" i="2"/>
  <c r="J665" i="2"/>
  <c r="J708" i="2"/>
  <c r="J334" i="2"/>
  <c r="J330" i="2"/>
  <c r="J307" i="2"/>
  <c r="J559" i="2"/>
  <c r="J276" i="2"/>
  <c r="J262" i="2"/>
  <c r="J314" i="2"/>
  <c r="J228" i="2"/>
  <c r="J231" i="2"/>
  <c r="J271" i="2"/>
  <c r="J593" i="2"/>
  <c r="J325" i="2"/>
  <c r="J429" i="2"/>
  <c r="J263" i="2"/>
  <c r="J601" i="2"/>
  <c r="J306" i="2"/>
  <c r="J570" i="2"/>
  <c r="J353" i="2"/>
  <c r="J684" i="2"/>
  <c r="J240" i="2"/>
  <c r="J246" i="2"/>
  <c r="J290" i="2"/>
  <c r="J316" i="2"/>
  <c r="J365" i="2"/>
  <c r="J313" i="2"/>
  <c r="J257" i="2"/>
  <c r="J245" i="2"/>
  <c r="J284" i="2"/>
  <c r="J405" i="2"/>
  <c r="J281" i="2"/>
  <c r="J256" i="2"/>
  <c r="J319" i="2"/>
  <c r="J357" i="2"/>
  <c r="J321" i="2"/>
  <c r="J258" i="2"/>
  <c r="J396" i="2"/>
  <c r="J226" i="2"/>
  <c r="J273" i="2"/>
  <c r="J653" i="2"/>
  <c r="J672" i="2"/>
  <c r="J339" i="2"/>
  <c r="J356" i="2"/>
  <c r="J485" i="2"/>
  <c r="J287" i="2"/>
  <c r="J547" i="2"/>
  <c r="J692" i="2"/>
  <c r="J264" i="2"/>
  <c r="J4" i="2"/>
  <c r="J324" i="2"/>
  <c r="J328" i="2"/>
  <c r="J292" i="2"/>
  <c r="J418" i="2"/>
  <c r="J181" i="2"/>
  <c r="J398" i="2"/>
  <c r="J643" i="2"/>
  <c r="J312" i="2"/>
  <c r="J272" i="2"/>
  <c r="J302" i="2"/>
  <c r="J460" i="2"/>
  <c r="J311" i="2"/>
  <c r="J390" i="2"/>
  <c r="J364" i="2"/>
  <c r="J430" i="2"/>
  <c r="J318" i="2"/>
  <c r="J285" i="2"/>
  <c r="J37" i="2"/>
  <c r="J426" i="2"/>
  <c r="J579" i="2"/>
  <c r="J411" i="2"/>
  <c r="J345" i="2"/>
  <c r="J536" i="2"/>
  <c r="J360" i="2"/>
  <c r="J395" i="2"/>
  <c r="J725" i="2"/>
  <c r="J369" i="2"/>
  <c r="J293" i="2"/>
  <c r="J362" i="2"/>
  <c r="J211" i="2"/>
  <c r="J472" i="2"/>
  <c r="J722" i="2"/>
  <c r="J363" i="2"/>
  <c r="J386" i="2"/>
  <c r="J366" i="2"/>
  <c r="J348" i="2"/>
  <c r="J655" i="2"/>
  <c r="J450" i="2"/>
  <c r="J403" i="2"/>
  <c r="J501" i="2"/>
  <c r="J371" i="2"/>
  <c r="J335" i="2"/>
  <c r="J433" i="2"/>
  <c r="J105" i="2"/>
  <c r="J337" i="2"/>
  <c r="J322" i="2"/>
  <c r="J463" i="2"/>
  <c r="J295" i="2"/>
  <c r="J397" i="2"/>
  <c r="J310" i="2"/>
  <c r="J614" i="2"/>
  <c r="J355" i="2"/>
  <c r="J407" i="2"/>
  <c r="J641" i="2"/>
  <c r="J724" i="2"/>
  <c r="J457" i="2"/>
  <c r="J381" i="2"/>
  <c r="J668" i="2"/>
  <c r="J380" i="2"/>
  <c r="J222" i="2"/>
  <c r="J329" i="2"/>
  <c r="J417" i="2"/>
  <c r="J377" i="2"/>
  <c r="J446" i="2"/>
  <c r="J294" i="2"/>
  <c r="J504" i="2"/>
  <c r="J338" i="2"/>
  <c r="J367" i="2"/>
  <c r="J648" i="2"/>
  <c r="J359" i="2"/>
  <c r="J399" i="2"/>
  <c r="J368" i="2"/>
  <c r="J346" i="2"/>
  <c r="J699" i="2"/>
  <c r="J712" i="2"/>
  <c r="J352" i="2"/>
  <c r="J382" i="2"/>
  <c r="J415" i="2"/>
  <c r="J183" i="2"/>
  <c r="J437" i="2"/>
  <c r="J315" i="2"/>
  <c r="J492" i="2"/>
  <c r="J336" i="2"/>
  <c r="J361" i="2"/>
  <c r="J389" i="2"/>
  <c r="J660" i="2"/>
  <c r="J461" i="2"/>
  <c r="J414" i="2"/>
  <c r="J479" i="2"/>
  <c r="J677" i="2"/>
  <c r="J469" i="2"/>
  <c r="J425" i="2"/>
  <c r="J412" i="2"/>
  <c r="J350" i="2"/>
  <c r="J333" i="2"/>
  <c r="J654" i="2"/>
  <c r="J468" i="2"/>
  <c r="J622" i="2"/>
  <c r="J343" i="2"/>
  <c r="J388" i="2"/>
  <c r="J400" i="2"/>
  <c r="J620" i="2"/>
  <c r="J341" i="2"/>
  <c r="J666" i="2"/>
  <c r="J444" i="2"/>
  <c r="J254" i="2"/>
  <c r="J486" i="2"/>
  <c r="J404" i="2"/>
  <c r="J670" i="2"/>
  <c r="J633" i="2"/>
  <c r="J354" i="2"/>
  <c r="J282" i="2"/>
  <c r="J448" i="2"/>
  <c r="J506" i="2"/>
  <c r="J413" i="2"/>
  <c r="J456" i="2"/>
  <c r="J685" i="2"/>
  <c r="J544" i="2"/>
  <c r="J511" i="2"/>
  <c r="J513" i="2"/>
  <c r="J467" i="2"/>
  <c r="J679" i="2"/>
  <c r="J658" i="2"/>
  <c r="J589" i="2"/>
  <c r="J590" i="2"/>
  <c r="J300" i="2"/>
  <c r="J428" i="2"/>
  <c r="J435" i="2"/>
  <c r="J402" i="2"/>
  <c r="J424" i="2"/>
  <c r="J500" i="2"/>
  <c r="J408" i="2"/>
  <c r="J351" i="2"/>
  <c r="J128" i="2"/>
  <c r="J582" i="2"/>
  <c r="J378" i="2"/>
  <c r="J484" i="2"/>
  <c r="J473" i="2"/>
  <c r="J445" i="2"/>
  <c r="J478" i="2"/>
  <c r="J646" i="2"/>
  <c r="J702" i="2"/>
  <c r="J664" i="2"/>
  <c r="J459" i="2"/>
  <c r="J434" i="2"/>
  <c r="J508" i="2"/>
  <c r="J490" i="2"/>
  <c r="J688" i="2"/>
  <c r="J707" i="2"/>
  <c r="J533" i="2"/>
  <c r="J525" i="2"/>
  <c r="J543" i="2"/>
  <c r="J494" i="2"/>
  <c r="J681" i="2"/>
  <c r="J552" i="2"/>
  <c r="J374" i="2"/>
  <c r="J550" i="2"/>
  <c r="J518" i="2"/>
  <c r="J291" i="2"/>
  <c r="J406" i="2"/>
  <c r="J483" i="2"/>
  <c r="J528" i="2"/>
  <c r="J534" i="2"/>
  <c r="J522" i="2"/>
  <c r="J603" i="2"/>
  <c r="J385" i="2"/>
  <c r="J477" i="2"/>
  <c r="J718" i="2"/>
  <c r="J452" i="2"/>
  <c r="J509" i="2"/>
  <c r="J595" i="2"/>
  <c r="J520" i="2"/>
  <c r="J392" i="2"/>
  <c r="J480" i="2"/>
  <c r="J649" i="2"/>
  <c r="J634" i="2"/>
  <c r="J542" i="2"/>
  <c r="J495" i="2"/>
  <c r="J496" i="2"/>
  <c r="J491" i="2"/>
  <c r="J476" i="2"/>
  <c r="J512" i="2"/>
  <c r="J714" i="2"/>
  <c r="J108" i="2"/>
  <c r="J416" i="2"/>
  <c r="J441" i="2"/>
  <c r="J499" i="2"/>
  <c r="J562" i="2"/>
  <c r="J421" i="2"/>
  <c r="J454" i="2"/>
  <c r="J554" i="2"/>
  <c r="J519" i="2"/>
  <c r="J558" i="2"/>
  <c r="J449" i="2"/>
  <c r="J549" i="2"/>
  <c r="J607" i="2"/>
  <c r="J632" i="2"/>
  <c r="J548" i="2"/>
  <c r="J577" i="2"/>
  <c r="J695" i="2"/>
  <c r="J466" i="2"/>
  <c r="J532" i="2"/>
  <c r="J97" i="2"/>
  <c r="J376" i="2"/>
  <c r="J613" i="2"/>
  <c r="J283" i="2"/>
  <c r="J442" i="2"/>
  <c r="J619" i="2"/>
  <c r="J451" i="2"/>
  <c r="J686" i="2"/>
  <c r="J596" i="2"/>
  <c r="J575" i="2"/>
  <c r="J438" i="2"/>
  <c r="J455" i="2"/>
  <c r="J465" i="2"/>
  <c r="J545" i="2"/>
  <c r="J517" i="2"/>
  <c r="J581" i="2"/>
  <c r="J594" i="2"/>
  <c r="J586" i="2"/>
  <c r="J571" i="2"/>
  <c r="J540" i="2"/>
  <c r="J557" i="2"/>
  <c r="J585" i="2"/>
  <c r="J344" i="2"/>
  <c r="J565" i="2"/>
  <c r="J420" i="2"/>
  <c r="J573" i="2"/>
  <c r="J481" i="2"/>
  <c r="J497" i="2"/>
  <c r="J592" i="2"/>
  <c r="J487" i="2"/>
  <c r="J409" i="2"/>
  <c r="J612" i="2"/>
  <c r="J482" i="2"/>
  <c r="J541" i="2"/>
  <c r="J680" i="2"/>
  <c r="J516" i="2"/>
  <c r="J560" i="2"/>
  <c r="J535" i="2"/>
  <c r="J683" i="2"/>
  <c r="J530" i="2"/>
  <c r="J537" i="2"/>
  <c r="J436" i="2"/>
  <c r="J527" i="2"/>
  <c r="J515" i="2"/>
  <c r="J546" i="2"/>
  <c r="J568" i="2"/>
  <c r="J538" i="2"/>
  <c r="J693" i="2"/>
  <c r="J493" i="2"/>
  <c r="J569" i="2"/>
  <c r="J676" i="2"/>
  <c r="J394" i="2"/>
  <c r="J551" i="2"/>
  <c r="J599" i="2"/>
  <c r="J521" i="2"/>
  <c r="J615" i="2"/>
  <c r="J502" i="2"/>
  <c r="J588" i="2"/>
  <c r="J529" i="2"/>
  <c r="J370" i="2"/>
  <c r="J609" i="2"/>
  <c r="J524" i="2"/>
  <c r="J583" i="2"/>
  <c r="J606" i="2"/>
  <c r="J647" i="2"/>
  <c r="J591" i="2"/>
  <c r="J642" i="2"/>
  <c r="J698" i="2"/>
  <c r="J605" i="2"/>
  <c r="J661" i="2"/>
  <c r="J644" i="2"/>
  <c r="J628" i="2"/>
  <c r="J572" i="2"/>
  <c r="J624" i="2"/>
  <c r="J715" i="2"/>
  <c r="J657" i="2"/>
  <c r="J475" i="2"/>
  <c r="J700" i="2"/>
  <c r="J625" i="2"/>
  <c r="J663" i="2"/>
  <c r="J662" i="2"/>
  <c r="J600" i="2"/>
  <c r="J696" i="2"/>
  <c r="J618" i="2"/>
  <c r="J621" i="2"/>
  <c r="J678" i="2"/>
  <c r="J567" i="2"/>
  <c r="J669" i="2"/>
  <c r="J638" i="2"/>
  <c r="J604" i="2"/>
  <c r="J617" i="2"/>
  <c r="J629" i="2"/>
  <c r="J631" i="2"/>
  <c r="J673" i="2"/>
  <c r="J505" i="2"/>
  <c r="J651" i="2"/>
  <c r="J636" i="2"/>
  <c r="J639" i="2"/>
  <c r="J627" i="2"/>
  <c r="J410" i="2"/>
  <c r="J597" i="2"/>
  <c r="J721" i="2"/>
  <c r="J659" i="2"/>
  <c r="J705" i="2"/>
  <c r="J717" i="2"/>
  <c r="J689" i="2"/>
  <c r="J723" i="2"/>
  <c r="H471" i="2"/>
  <c r="H608" i="2"/>
  <c r="H3" i="2"/>
  <c r="H2" i="2"/>
  <c r="H10" i="2"/>
  <c r="H268" i="2"/>
  <c r="H15" i="2"/>
  <c r="H630" i="2"/>
  <c r="H694" i="2"/>
  <c r="H561" i="2"/>
  <c r="H331" i="2"/>
  <c r="H640" i="2"/>
  <c r="H401" i="2"/>
  <c r="H373" i="2"/>
  <c r="H563" i="2"/>
  <c r="H17" i="2"/>
  <c r="H23" i="2"/>
  <c r="H289" i="2"/>
  <c r="H209" i="2"/>
  <c r="H184" i="2"/>
  <c r="H22" i="2"/>
  <c r="H697" i="2"/>
  <c r="H5" i="2"/>
  <c r="H11" i="2"/>
  <c r="H148" i="2"/>
  <c r="H25" i="2"/>
  <c r="H326" i="2"/>
  <c r="H7" i="2"/>
  <c r="H498" i="2"/>
  <c r="H28" i="2"/>
  <c r="H6" i="2"/>
  <c r="H709" i="2"/>
  <c r="H71" i="2"/>
  <c r="H8" i="2"/>
  <c r="H611" i="2"/>
  <c r="H9" i="2"/>
  <c r="H12" i="2"/>
  <c r="H48" i="2"/>
  <c r="H203" i="2"/>
  <c r="H36" i="2"/>
  <c r="H340" i="2"/>
  <c r="H32" i="2"/>
  <c r="H18" i="2"/>
  <c r="H19" i="2"/>
  <c r="H229" i="2"/>
  <c r="H47" i="2"/>
  <c r="H54" i="2"/>
  <c r="H16" i="2"/>
  <c r="H147" i="2"/>
  <c r="H14" i="2"/>
  <c r="H82" i="2"/>
  <c r="H26" i="2"/>
  <c r="H62" i="2"/>
  <c r="H13" i="2"/>
  <c r="H164" i="2"/>
  <c r="H38" i="2"/>
  <c r="H29" i="2"/>
  <c r="H34" i="2"/>
  <c r="H555" i="2"/>
  <c r="H675" i="2"/>
  <c r="H130" i="2"/>
  <c r="H305" i="2"/>
  <c r="H116" i="2"/>
  <c r="H66" i="2"/>
  <c r="H24" i="2"/>
  <c r="H20" i="2"/>
  <c r="H31" i="2"/>
  <c r="H44" i="2"/>
  <c r="H30" i="2"/>
  <c r="H83" i="2"/>
  <c r="H578" i="2"/>
  <c r="H576" i="2"/>
  <c r="H706" i="2"/>
  <c r="H391" i="2"/>
  <c r="H161" i="2"/>
  <c r="H50" i="2"/>
  <c r="H27" i="2"/>
  <c r="H33" i="2"/>
  <c r="H42" i="2"/>
  <c r="H556" i="2"/>
  <c r="H45" i="2"/>
  <c r="H70" i="2"/>
  <c r="H40" i="2"/>
  <c r="H131" i="2"/>
  <c r="H129" i="2"/>
  <c r="H49" i="2"/>
  <c r="H464" i="2"/>
  <c r="H35" i="2"/>
  <c r="H77" i="2"/>
  <c r="H96" i="2"/>
  <c r="H95" i="2"/>
  <c r="H39" i="2"/>
  <c r="H137" i="2"/>
  <c r="H74" i="2"/>
  <c r="H587" i="2"/>
  <c r="H86" i="2"/>
  <c r="H259" i="2"/>
  <c r="H180" i="2"/>
  <c r="H68" i="2"/>
  <c r="H101" i="2"/>
  <c r="H87" i="2"/>
  <c r="H109" i="2"/>
  <c r="H59" i="2"/>
  <c r="H266" i="2"/>
  <c r="H46" i="2"/>
  <c r="H93" i="2"/>
  <c r="H99" i="2"/>
  <c r="H510" i="2"/>
  <c r="H52" i="2"/>
  <c r="H67" i="2"/>
  <c r="H65" i="2"/>
  <c r="H41" i="2"/>
  <c r="H146" i="2"/>
  <c r="H64" i="2"/>
  <c r="H106" i="2"/>
  <c r="H58" i="2"/>
  <c r="H238" i="2"/>
  <c r="H151" i="2"/>
  <c r="H56" i="2"/>
  <c r="H107" i="2"/>
  <c r="H73" i="2"/>
  <c r="H379" i="2"/>
  <c r="H89" i="2"/>
  <c r="H372" i="2"/>
  <c r="H427" i="2"/>
  <c r="H117" i="2"/>
  <c r="H387" i="2"/>
  <c r="H43" i="2"/>
  <c r="H304" i="2"/>
  <c r="H81" i="2"/>
  <c r="H132" i="2"/>
  <c r="H458" i="2"/>
  <c r="H564" i="2"/>
  <c r="H704" i="2"/>
  <c r="H76" i="2"/>
  <c r="H327" i="2"/>
  <c r="H124" i="2"/>
  <c r="H80" i="2"/>
  <c r="H432" i="2"/>
  <c r="H78" i="2"/>
  <c r="H98" i="2"/>
  <c r="H53" i="2"/>
  <c r="H100" i="2"/>
  <c r="H84" i="2"/>
  <c r="H120" i="2"/>
  <c r="H375" i="2"/>
  <c r="H57" i="2"/>
  <c r="H88" i="2"/>
  <c r="H118" i="2"/>
  <c r="H90" i="2"/>
  <c r="H167" i="2"/>
  <c r="H260" i="2"/>
  <c r="H152" i="2"/>
  <c r="H51" i="2"/>
  <c r="H720" i="2"/>
  <c r="H453" i="2"/>
  <c r="H60" i="2"/>
  <c r="H514" i="2"/>
  <c r="H69" i="2"/>
  <c r="H623" i="2"/>
  <c r="H136" i="2"/>
  <c r="H115" i="2"/>
  <c r="H75" i="2"/>
  <c r="H92" i="2"/>
  <c r="H122" i="2"/>
  <c r="H656" i="2"/>
  <c r="H94" i="2"/>
  <c r="H103" i="2"/>
  <c r="H104" i="2"/>
  <c r="H150" i="2"/>
  <c r="H539" i="2"/>
  <c r="H121" i="2"/>
  <c r="H133" i="2"/>
  <c r="H185" i="2"/>
  <c r="H142" i="2"/>
  <c r="H119" i="2"/>
  <c r="H674" i="2"/>
  <c r="H162" i="2"/>
  <c r="H598" i="2"/>
  <c r="H126" i="2"/>
  <c r="H112" i="2"/>
  <c r="H610" i="2"/>
  <c r="H671" i="2"/>
  <c r="H55" i="2"/>
  <c r="H72" i="2"/>
  <c r="H85" i="2"/>
  <c r="H140" i="2"/>
  <c r="H125" i="2"/>
  <c r="H141" i="2"/>
  <c r="H134" i="2"/>
  <c r="H102" i="2"/>
  <c r="H616" i="2"/>
  <c r="H166" i="2"/>
  <c r="H145" i="2"/>
  <c r="H701" i="2"/>
  <c r="H156" i="2"/>
  <c r="H187" i="2"/>
  <c r="H63" i="2"/>
  <c r="H139" i="2"/>
  <c r="H198" i="2"/>
  <c r="H462" i="2"/>
  <c r="H138" i="2"/>
  <c r="H135" i="2"/>
  <c r="H143" i="2"/>
  <c r="H213" i="2"/>
  <c r="H443" i="2"/>
  <c r="H175" i="2"/>
  <c r="H488" i="2"/>
  <c r="H182" i="2"/>
  <c r="H163" i="2"/>
  <c r="H111" i="2"/>
  <c r="H149" i="2"/>
  <c r="H703" i="2"/>
  <c r="H248" i="2"/>
  <c r="H199" i="2"/>
  <c r="H277" i="2"/>
  <c r="H566" i="2"/>
  <c r="H503" i="2"/>
  <c r="H165" i="2"/>
  <c r="H170" i="2"/>
  <c r="H113" i="2"/>
  <c r="H127" i="2"/>
  <c r="H687" i="2"/>
  <c r="H297" i="2"/>
  <c r="H526" i="2"/>
  <c r="H602" i="2"/>
  <c r="H110" i="2"/>
  <c r="H208" i="2"/>
  <c r="H553" i="2"/>
  <c r="H275" i="2"/>
  <c r="H158" i="2"/>
  <c r="H153" i="2"/>
  <c r="H224" i="2"/>
  <c r="H197" i="2"/>
  <c r="H174" i="2"/>
  <c r="H243" i="2"/>
  <c r="H342" i="2"/>
  <c r="H296" i="2"/>
  <c r="H716" i="2"/>
  <c r="H652" i="2"/>
  <c r="H160" i="2"/>
  <c r="H206" i="2"/>
  <c r="H61" i="2"/>
  <c r="H157" i="2"/>
  <c r="H154" i="2"/>
  <c r="H288" i="2"/>
  <c r="H220" i="2"/>
  <c r="H347" i="2"/>
  <c r="H320" i="2"/>
  <c r="H265" i="2"/>
  <c r="H645" i="2"/>
  <c r="H205" i="2"/>
  <c r="H202" i="2"/>
  <c r="H230" i="2"/>
  <c r="H358" i="2"/>
  <c r="H439" i="2"/>
  <c r="H168" i="2"/>
  <c r="H431" i="2"/>
  <c r="H171" i="2"/>
  <c r="H144" i="2"/>
  <c r="H690" i="2"/>
  <c r="H233" i="2"/>
  <c r="H192" i="2"/>
  <c r="H253" i="2"/>
  <c r="H255" i="2"/>
  <c r="H637" i="2"/>
  <c r="H584" i="2"/>
  <c r="H422" i="2"/>
  <c r="H308" i="2"/>
  <c r="H172" i="2"/>
  <c r="H179" i="2"/>
  <c r="H190" i="2"/>
  <c r="H299" i="2"/>
  <c r="H574" i="2"/>
  <c r="H215" i="2"/>
  <c r="H719" i="2"/>
  <c r="H236" i="2"/>
  <c r="H235" i="2"/>
  <c r="H155" i="2"/>
  <c r="H726" i="2"/>
  <c r="H159" i="2"/>
  <c r="H218" i="2"/>
  <c r="H219" i="2"/>
  <c r="H194" i="2"/>
  <c r="H489" i="2"/>
  <c r="H214" i="2"/>
  <c r="H212" i="2"/>
  <c r="H384" i="2"/>
  <c r="H580" i="2"/>
  <c r="H173" i="2"/>
  <c r="H280" i="2"/>
  <c r="H79" i="2"/>
  <c r="H269" i="2"/>
  <c r="H188" i="2"/>
  <c r="H195" i="2"/>
  <c r="H176" i="2"/>
  <c r="H207" i="2"/>
  <c r="H210" i="2"/>
  <c r="H531" i="2"/>
  <c r="H217" i="2"/>
  <c r="H169" i="2"/>
  <c r="H252" i="2"/>
  <c r="H225" i="2"/>
  <c r="H470" i="2"/>
  <c r="H474" i="2"/>
  <c r="H178" i="2"/>
  <c r="H200" i="2"/>
  <c r="H241" i="2"/>
  <c r="H507" i="2"/>
  <c r="H244" i="2"/>
  <c r="H309" i="2"/>
  <c r="H711" i="2"/>
  <c r="H239" i="2"/>
  <c r="H667" i="2"/>
  <c r="H447" i="2"/>
  <c r="H650" i="2"/>
  <c r="H177" i="2"/>
  <c r="H440" i="2"/>
  <c r="H223" i="2"/>
  <c r="H234" i="2"/>
  <c r="H191" i="2"/>
  <c r="H189" i="2"/>
  <c r="H193" i="2"/>
  <c r="H710" i="2"/>
  <c r="H713" i="2"/>
  <c r="H196" i="2"/>
  <c r="H267" i="2"/>
  <c r="H247" i="2"/>
  <c r="H237" i="2"/>
  <c r="H251" i="2"/>
  <c r="H383" i="2"/>
  <c r="H21" i="2"/>
  <c r="H232" i="2"/>
  <c r="H303" i="2"/>
  <c r="H204" i="2"/>
  <c r="H242" i="2"/>
  <c r="H635" i="2"/>
  <c r="H626" i="2"/>
  <c r="H682" i="2"/>
  <c r="H323" i="2"/>
  <c r="H298" i="2"/>
  <c r="H250" i="2"/>
  <c r="H91" i="2"/>
  <c r="H317" i="2"/>
  <c r="H221" i="2"/>
  <c r="H301" i="2"/>
  <c r="H286" i="2"/>
  <c r="H201" i="2"/>
  <c r="H279" i="2"/>
  <c r="H186" i="2"/>
  <c r="H274" i="2"/>
  <c r="H216" i="2"/>
  <c r="H691" i="2"/>
  <c r="H349" i="2"/>
  <c r="H270" i="2"/>
  <c r="H261" i="2"/>
  <c r="H419" i="2"/>
  <c r="H114" i="2"/>
  <c r="H249" i="2"/>
  <c r="H523" i="2"/>
  <c r="H332" i="2"/>
  <c r="H227" i="2"/>
  <c r="H278" i="2"/>
  <c r="H423" i="2"/>
  <c r="H393" i="2"/>
  <c r="H123" i="2"/>
  <c r="H665" i="2"/>
  <c r="H708" i="2"/>
  <c r="H334" i="2"/>
  <c r="H330" i="2"/>
  <c r="H307" i="2"/>
  <c r="H559" i="2"/>
  <c r="H276" i="2"/>
  <c r="H262" i="2"/>
  <c r="H314" i="2"/>
  <c r="H228" i="2"/>
  <c r="H231" i="2"/>
  <c r="H271" i="2"/>
  <c r="H593" i="2"/>
  <c r="H325" i="2"/>
  <c r="H429" i="2"/>
  <c r="H263" i="2"/>
  <c r="H601" i="2"/>
  <c r="H306" i="2"/>
  <c r="H570" i="2"/>
  <c r="H353" i="2"/>
  <c r="H684" i="2"/>
  <c r="H240" i="2"/>
  <c r="H246" i="2"/>
  <c r="H290" i="2"/>
  <c r="H316" i="2"/>
  <c r="H365" i="2"/>
  <c r="H313" i="2"/>
  <c r="H257" i="2"/>
  <c r="H245" i="2"/>
  <c r="H284" i="2"/>
  <c r="H405" i="2"/>
  <c r="H281" i="2"/>
  <c r="H256" i="2"/>
  <c r="H319" i="2"/>
  <c r="H357" i="2"/>
  <c r="H321" i="2"/>
  <c r="H258" i="2"/>
  <c r="H396" i="2"/>
  <c r="H226" i="2"/>
  <c r="H273" i="2"/>
  <c r="H653" i="2"/>
  <c r="H672" i="2"/>
  <c r="H339" i="2"/>
  <c r="H356" i="2"/>
  <c r="H485" i="2"/>
  <c r="H287" i="2"/>
  <c r="H547" i="2"/>
  <c r="H692" i="2"/>
  <c r="H264" i="2"/>
  <c r="H4" i="2"/>
  <c r="H324" i="2"/>
  <c r="H328" i="2"/>
  <c r="H292" i="2"/>
  <c r="H418" i="2"/>
  <c r="H181" i="2"/>
  <c r="H398" i="2"/>
  <c r="H643" i="2"/>
  <c r="H312" i="2"/>
  <c r="H272" i="2"/>
  <c r="H302" i="2"/>
  <c r="H460" i="2"/>
  <c r="H311" i="2"/>
  <c r="H390" i="2"/>
  <c r="H364" i="2"/>
  <c r="H430" i="2"/>
  <c r="H318" i="2"/>
  <c r="H285" i="2"/>
  <c r="H37" i="2"/>
  <c r="H426" i="2"/>
  <c r="H579" i="2"/>
  <c r="H411" i="2"/>
  <c r="H345" i="2"/>
  <c r="H536" i="2"/>
  <c r="H360" i="2"/>
  <c r="H395" i="2"/>
  <c r="H725" i="2"/>
  <c r="H369" i="2"/>
  <c r="H293" i="2"/>
  <c r="H362" i="2"/>
  <c r="H211" i="2"/>
  <c r="H472" i="2"/>
  <c r="H722" i="2"/>
  <c r="H363" i="2"/>
  <c r="H386" i="2"/>
  <c r="H366" i="2"/>
  <c r="H348" i="2"/>
  <c r="H655" i="2"/>
  <c r="H450" i="2"/>
  <c r="H403" i="2"/>
  <c r="H501" i="2"/>
  <c r="H371" i="2"/>
  <c r="H335" i="2"/>
  <c r="H433" i="2"/>
  <c r="H105" i="2"/>
  <c r="H337" i="2"/>
  <c r="H322" i="2"/>
  <c r="H463" i="2"/>
  <c r="H295" i="2"/>
  <c r="H397" i="2"/>
  <c r="H310" i="2"/>
  <c r="H614" i="2"/>
  <c r="H355" i="2"/>
  <c r="H407" i="2"/>
  <c r="H641" i="2"/>
  <c r="H724" i="2"/>
  <c r="H457" i="2"/>
  <c r="H381" i="2"/>
  <c r="H668" i="2"/>
  <c r="H380" i="2"/>
  <c r="H222" i="2"/>
  <c r="H329" i="2"/>
  <c r="H417" i="2"/>
  <c r="H377" i="2"/>
  <c r="H446" i="2"/>
  <c r="H294" i="2"/>
  <c r="H504" i="2"/>
  <c r="H338" i="2"/>
  <c r="H367" i="2"/>
  <c r="H648" i="2"/>
  <c r="H359" i="2"/>
  <c r="H399" i="2"/>
  <c r="H368" i="2"/>
  <c r="H346" i="2"/>
  <c r="H699" i="2"/>
  <c r="H712" i="2"/>
  <c r="H352" i="2"/>
  <c r="H382" i="2"/>
  <c r="H415" i="2"/>
  <c r="H183" i="2"/>
  <c r="H437" i="2"/>
  <c r="H315" i="2"/>
  <c r="H492" i="2"/>
  <c r="H336" i="2"/>
  <c r="H361" i="2"/>
  <c r="H389" i="2"/>
  <c r="H660" i="2"/>
  <c r="H461" i="2"/>
  <c r="H414" i="2"/>
  <c r="H479" i="2"/>
  <c r="H677" i="2"/>
  <c r="H469" i="2"/>
  <c r="H425" i="2"/>
  <c r="H412" i="2"/>
  <c r="H350" i="2"/>
  <c r="H333" i="2"/>
  <c r="H654" i="2"/>
  <c r="H468" i="2"/>
  <c r="H622" i="2"/>
  <c r="H343" i="2"/>
  <c r="H388" i="2"/>
  <c r="H400" i="2"/>
  <c r="H620" i="2"/>
  <c r="H341" i="2"/>
  <c r="H666" i="2"/>
  <c r="H444" i="2"/>
  <c r="H254" i="2"/>
  <c r="H486" i="2"/>
  <c r="H404" i="2"/>
  <c r="H670" i="2"/>
  <c r="H633" i="2"/>
  <c r="H354" i="2"/>
  <c r="H282" i="2"/>
  <c r="H448" i="2"/>
  <c r="H506" i="2"/>
  <c r="H413" i="2"/>
  <c r="H456" i="2"/>
  <c r="H685" i="2"/>
  <c r="H544" i="2"/>
  <c r="H511" i="2"/>
  <c r="H513" i="2"/>
  <c r="H467" i="2"/>
  <c r="H679" i="2"/>
  <c r="H658" i="2"/>
  <c r="H589" i="2"/>
  <c r="H590" i="2"/>
  <c r="H300" i="2"/>
  <c r="H428" i="2"/>
  <c r="H435" i="2"/>
  <c r="H402" i="2"/>
  <c r="H424" i="2"/>
  <c r="H500" i="2"/>
  <c r="H408" i="2"/>
  <c r="H351" i="2"/>
  <c r="H128" i="2"/>
  <c r="H582" i="2"/>
  <c r="H378" i="2"/>
  <c r="H484" i="2"/>
  <c r="H473" i="2"/>
  <c r="H445" i="2"/>
  <c r="H478" i="2"/>
  <c r="H646" i="2"/>
  <c r="H702" i="2"/>
  <c r="H664" i="2"/>
  <c r="H459" i="2"/>
  <c r="H434" i="2"/>
  <c r="H508" i="2"/>
  <c r="H490" i="2"/>
  <c r="H688" i="2"/>
  <c r="H707" i="2"/>
  <c r="H533" i="2"/>
  <c r="H525" i="2"/>
  <c r="H543" i="2"/>
  <c r="H494" i="2"/>
  <c r="H681" i="2"/>
  <c r="H552" i="2"/>
  <c r="H374" i="2"/>
  <c r="H550" i="2"/>
  <c r="H518" i="2"/>
  <c r="H291" i="2"/>
  <c r="H406" i="2"/>
  <c r="H483" i="2"/>
  <c r="H528" i="2"/>
  <c r="H534" i="2"/>
  <c r="H522" i="2"/>
  <c r="H603" i="2"/>
  <c r="H385" i="2"/>
  <c r="H477" i="2"/>
  <c r="H718" i="2"/>
  <c r="H452" i="2"/>
  <c r="H509" i="2"/>
  <c r="H595" i="2"/>
  <c r="H520" i="2"/>
  <c r="H392" i="2"/>
  <c r="H480" i="2"/>
  <c r="H649" i="2"/>
  <c r="H634" i="2"/>
  <c r="H542" i="2"/>
  <c r="H495" i="2"/>
  <c r="H496" i="2"/>
  <c r="H491" i="2"/>
  <c r="H476" i="2"/>
  <c r="H512" i="2"/>
  <c r="H714" i="2"/>
  <c r="H108" i="2"/>
  <c r="H416" i="2"/>
  <c r="H441" i="2"/>
  <c r="H499" i="2"/>
  <c r="H562" i="2"/>
  <c r="H421" i="2"/>
  <c r="H454" i="2"/>
  <c r="H554" i="2"/>
  <c r="H519" i="2"/>
  <c r="H558" i="2"/>
  <c r="H449" i="2"/>
  <c r="H549" i="2"/>
  <c r="H607" i="2"/>
  <c r="H632" i="2"/>
  <c r="H548" i="2"/>
  <c r="H577" i="2"/>
  <c r="H695" i="2"/>
  <c r="H466" i="2"/>
  <c r="H532" i="2"/>
  <c r="H97" i="2"/>
  <c r="H376" i="2"/>
  <c r="H613" i="2"/>
  <c r="H283" i="2"/>
  <c r="H442" i="2"/>
  <c r="H619" i="2"/>
  <c r="H451" i="2"/>
  <c r="H686" i="2"/>
  <c r="H596" i="2"/>
  <c r="H575" i="2"/>
  <c r="H438" i="2"/>
  <c r="H455" i="2"/>
  <c r="H465" i="2"/>
  <c r="H545" i="2"/>
  <c r="H517" i="2"/>
  <c r="H581" i="2"/>
  <c r="H594" i="2"/>
  <c r="H586" i="2"/>
  <c r="H571" i="2"/>
  <c r="H540" i="2"/>
  <c r="H557" i="2"/>
  <c r="H585" i="2"/>
  <c r="H344" i="2"/>
  <c r="H565" i="2"/>
  <c r="H420" i="2"/>
  <c r="H573" i="2"/>
  <c r="H481" i="2"/>
  <c r="H497" i="2"/>
  <c r="H592" i="2"/>
  <c r="H487" i="2"/>
  <c r="H409" i="2"/>
  <c r="H612" i="2"/>
  <c r="H482" i="2"/>
  <c r="H541" i="2"/>
  <c r="H680" i="2"/>
  <c r="H516" i="2"/>
  <c r="H560" i="2"/>
  <c r="H535" i="2"/>
  <c r="H683" i="2"/>
  <c r="H530" i="2"/>
  <c r="H537" i="2"/>
  <c r="H436" i="2"/>
  <c r="H527" i="2"/>
  <c r="H515" i="2"/>
  <c r="H546" i="2"/>
  <c r="H568" i="2"/>
  <c r="H538" i="2"/>
  <c r="H693" i="2"/>
  <c r="H493" i="2"/>
  <c r="H569" i="2"/>
  <c r="H676" i="2"/>
  <c r="H394" i="2"/>
  <c r="H551" i="2"/>
  <c r="H599" i="2"/>
  <c r="H521" i="2"/>
  <c r="H615" i="2"/>
  <c r="H502" i="2"/>
  <c r="H588" i="2"/>
  <c r="H529" i="2"/>
  <c r="H370" i="2"/>
  <c r="H609" i="2"/>
  <c r="H524" i="2"/>
  <c r="H583" i="2"/>
  <c r="H606" i="2"/>
  <c r="H647" i="2"/>
  <c r="H591" i="2"/>
  <c r="H642" i="2"/>
  <c r="H698" i="2"/>
  <c r="H605" i="2"/>
  <c r="H661" i="2"/>
  <c r="AS661" i="2" s="1"/>
  <c r="H644" i="2"/>
  <c r="H628" i="2"/>
  <c r="H572" i="2"/>
  <c r="H624" i="2"/>
  <c r="H715" i="2"/>
  <c r="H657" i="2"/>
  <c r="H475" i="2"/>
  <c r="H700" i="2"/>
  <c r="H625" i="2"/>
  <c r="H663" i="2"/>
  <c r="H662" i="2"/>
  <c r="H600" i="2"/>
  <c r="H696" i="2"/>
  <c r="H618" i="2"/>
  <c r="H621" i="2"/>
  <c r="H678" i="2"/>
  <c r="H567" i="2"/>
  <c r="H669" i="2"/>
  <c r="H638" i="2"/>
  <c r="H604" i="2"/>
  <c r="H617" i="2"/>
  <c r="H629" i="2"/>
  <c r="H631" i="2"/>
  <c r="H673" i="2"/>
  <c r="AS673" i="2" s="1"/>
  <c r="H505" i="2"/>
  <c r="H651" i="2"/>
  <c r="H636" i="2"/>
  <c r="H639" i="2"/>
  <c r="H627" i="2"/>
  <c r="H410" i="2"/>
  <c r="H597" i="2"/>
  <c r="H721" i="2"/>
  <c r="H659" i="2"/>
  <c r="H705" i="2"/>
  <c r="H717" i="2"/>
  <c r="H689" i="2"/>
  <c r="AS689" i="2" s="1"/>
  <c r="H723" i="2"/>
  <c r="AQ471" i="2"/>
  <c r="AQ608" i="2"/>
  <c r="AQ3" i="2"/>
  <c r="AQ2" i="2"/>
  <c r="AQ10" i="2"/>
  <c r="AQ268" i="2"/>
  <c r="AQ15" i="2"/>
  <c r="AQ630" i="2"/>
  <c r="AQ694" i="2"/>
  <c r="AQ561" i="2"/>
  <c r="AQ331" i="2"/>
  <c r="AU331" i="2" s="1"/>
  <c r="AQ640" i="2"/>
  <c r="AQ401" i="2"/>
  <c r="AQ373" i="2"/>
  <c r="AQ563" i="2"/>
  <c r="AQ17" i="2"/>
  <c r="AQ23" i="2"/>
  <c r="AQ289" i="2"/>
  <c r="AQ209" i="2"/>
  <c r="AQ184" i="2"/>
  <c r="AQ22" i="2"/>
  <c r="AQ697" i="2"/>
  <c r="AQ5" i="2"/>
  <c r="AQ11" i="2"/>
  <c r="AQ148" i="2"/>
  <c r="AQ25" i="2"/>
  <c r="AQ326" i="2"/>
  <c r="AQ7" i="2"/>
  <c r="AQ498" i="2"/>
  <c r="AQ28" i="2"/>
  <c r="AQ6" i="2"/>
  <c r="AQ709" i="2"/>
  <c r="AQ71" i="2"/>
  <c r="AQ8" i="2"/>
  <c r="AQ611" i="2"/>
  <c r="AQ9" i="2"/>
  <c r="AQ12" i="2"/>
  <c r="AQ48" i="2"/>
  <c r="AQ203" i="2"/>
  <c r="AQ36" i="2"/>
  <c r="AQ340" i="2"/>
  <c r="AQ32" i="2"/>
  <c r="AQ18" i="2"/>
  <c r="AQ19" i="2"/>
  <c r="AQ229" i="2"/>
  <c r="AQ47" i="2"/>
  <c r="AQ54" i="2"/>
  <c r="AQ16" i="2"/>
  <c r="AQ147" i="2"/>
  <c r="AQ14" i="2"/>
  <c r="AQ82" i="2"/>
  <c r="AQ26" i="2"/>
  <c r="AQ62" i="2"/>
  <c r="AQ13" i="2"/>
  <c r="AQ164" i="2"/>
  <c r="AQ38" i="2"/>
  <c r="AQ29" i="2"/>
  <c r="AQ34" i="2"/>
  <c r="AQ555" i="2"/>
  <c r="AQ675" i="2"/>
  <c r="AQ130" i="2"/>
  <c r="AQ305" i="2"/>
  <c r="AQ116" i="2"/>
  <c r="AQ66" i="2"/>
  <c r="AQ24" i="2"/>
  <c r="AQ20" i="2"/>
  <c r="AQ31" i="2"/>
  <c r="AQ44" i="2"/>
  <c r="AQ30" i="2"/>
  <c r="AQ83" i="2"/>
  <c r="AQ578" i="2"/>
  <c r="AQ576" i="2"/>
  <c r="AQ706" i="2"/>
  <c r="AQ391" i="2"/>
  <c r="AQ161" i="2"/>
  <c r="AQ50" i="2"/>
  <c r="AQ27" i="2"/>
  <c r="AQ33" i="2"/>
  <c r="AQ42" i="2"/>
  <c r="AQ556" i="2"/>
  <c r="AQ45" i="2"/>
  <c r="AQ70" i="2"/>
  <c r="AQ40" i="2"/>
  <c r="AQ131" i="2"/>
  <c r="AQ129" i="2"/>
  <c r="AQ49" i="2"/>
  <c r="AQ464" i="2"/>
  <c r="AQ35" i="2"/>
  <c r="AQ77" i="2"/>
  <c r="AQ96" i="2"/>
  <c r="AQ95" i="2"/>
  <c r="AQ39" i="2"/>
  <c r="AQ137" i="2"/>
  <c r="AQ74" i="2"/>
  <c r="AQ587" i="2"/>
  <c r="AQ86" i="2"/>
  <c r="AQ259" i="2"/>
  <c r="AQ180" i="2"/>
  <c r="AQ68" i="2"/>
  <c r="AQ101" i="2"/>
  <c r="AQ87" i="2"/>
  <c r="AQ109" i="2"/>
  <c r="AQ59" i="2"/>
  <c r="AQ266" i="2"/>
  <c r="AQ46" i="2"/>
  <c r="AQ93" i="2"/>
  <c r="AQ99" i="2"/>
  <c r="AQ510" i="2"/>
  <c r="AQ52" i="2"/>
  <c r="AQ67" i="2"/>
  <c r="AQ65" i="2"/>
  <c r="AQ41" i="2"/>
  <c r="AQ146" i="2"/>
  <c r="AQ64" i="2"/>
  <c r="AQ106" i="2"/>
  <c r="AQ58" i="2"/>
  <c r="AQ238" i="2"/>
  <c r="AQ151" i="2"/>
  <c r="AQ56" i="2"/>
  <c r="AQ107" i="2"/>
  <c r="AQ73" i="2"/>
  <c r="AQ379" i="2"/>
  <c r="AQ89" i="2"/>
  <c r="AQ372" i="2"/>
  <c r="AQ427" i="2"/>
  <c r="AQ117" i="2"/>
  <c r="AQ387" i="2"/>
  <c r="AQ43" i="2"/>
  <c r="AQ304" i="2"/>
  <c r="AQ81" i="2"/>
  <c r="AQ132" i="2"/>
  <c r="AQ458" i="2"/>
  <c r="AQ564" i="2"/>
  <c r="AQ704" i="2"/>
  <c r="AQ76" i="2"/>
  <c r="AQ327" i="2"/>
  <c r="AQ124" i="2"/>
  <c r="AQ80" i="2"/>
  <c r="AQ432" i="2"/>
  <c r="AQ78" i="2"/>
  <c r="AQ98" i="2"/>
  <c r="AQ53" i="2"/>
  <c r="AQ100" i="2"/>
  <c r="AQ84" i="2"/>
  <c r="AQ120" i="2"/>
  <c r="AQ375" i="2"/>
  <c r="AQ57" i="2"/>
  <c r="AQ88" i="2"/>
  <c r="AQ118" i="2"/>
  <c r="AQ90" i="2"/>
  <c r="AQ167" i="2"/>
  <c r="AQ260" i="2"/>
  <c r="AQ152" i="2"/>
  <c r="AQ51" i="2"/>
  <c r="AQ720" i="2"/>
  <c r="AQ453" i="2"/>
  <c r="AQ60" i="2"/>
  <c r="AQ514" i="2"/>
  <c r="AQ69" i="2"/>
  <c r="AQ623" i="2"/>
  <c r="AQ136" i="2"/>
  <c r="AQ115" i="2"/>
  <c r="AQ75" i="2"/>
  <c r="AQ92" i="2"/>
  <c r="AQ122" i="2"/>
  <c r="AQ656" i="2"/>
  <c r="AQ94" i="2"/>
  <c r="AQ103" i="2"/>
  <c r="AQ104" i="2"/>
  <c r="AQ150" i="2"/>
  <c r="AQ539" i="2"/>
  <c r="AQ121" i="2"/>
  <c r="AQ133" i="2"/>
  <c r="AQ185" i="2"/>
  <c r="AQ142" i="2"/>
  <c r="AQ119" i="2"/>
  <c r="AQ674" i="2"/>
  <c r="AQ162" i="2"/>
  <c r="AQ598" i="2"/>
  <c r="AQ126" i="2"/>
  <c r="AQ112" i="2"/>
  <c r="AQ610" i="2"/>
  <c r="AQ671" i="2"/>
  <c r="AQ55" i="2"/>
  <c r="AQ72" i="2"/>
  <c r="AQ85" i="2"/>
  <c r="AQ140" i="2"/>
  <c r="AQ125" i="2"/>
  <c r="AQ141" i="2"/>
  <c r="AQ134" i="2"/>
  <c r="AQ102" i="2"/>
  <c r="AQ616" i="2"/>
  <c r="AQ166" i="2"/>
  <c r="AQ145" i="2"/>
  <c r="AQ701" i="2"/>
  <c r="AQ156" i="2"/>
  <c r="AQ187" i="2"/>
  <c r="AQ63" i="2"/>
  <c r="AQ139" i="2"/>
  <c r="AQ198" i="2"/>
  <c r="AQ462" i="2"/>
  <c r="AQ138" i="2"/>
  <c r="AQ135" i="2"/>
  <c r="AQ143" i="2"/>
  <c r="AQ213" i="2"/>
  <c r="AQ443" i="2"/>
  <c r="AQ175" i="2"/>
  <c r="AQ488" i="2"/>
  <c r="AQ182" i="2"/>
  <c r="AQ163" i="2"/>
  <c r="AQ111" i="2"/>
  <c r="AQ149" i="2"/>
  <c r="AQ703" i="2"/>
  <c r="AQ248" i="2"/>
  <c r="AQ199" i="2"/>
  <c r="AQ277" i="2"/>
  <c r="AQ566" i="2"/>
  <c r="AQ503" i="2"/>
  <c r="AQ165" i="2"/>
  <c r="AQ170" i="2"/>
  <c r="AQ113" i="2"/>
  <c r="AQ127" i="2"/>
  <c r="AQ687" i="2"/>
  <c r="AQ297" i="2"/>
  <c r="AQ526" i="2"/>
  <c r="AQ602" i="2"/>
  <c r="AQ110" i="2"/>
  <c r="AQ208" i="2"/>
  <c r="AQ553" i="2"/>
  <c r="AQ275" i="2"/>
  <c r="AQ158" i="2"/>
  <c r="AQ153" i="2"/>
  <c r="AQ224" i="2"/>
  <c r="AQ197" i="2"/>
  <c r="AQ174" i="2"/>
  <c r="AQ243" i="2"/>
  <c r="AQ342" i="2"/>
  <c r="AQ296" i="2"/>
  <c r="AQ716" i="2"/>
  <c r="AQ652" i="2"/>
  <c r="AQ160" i="2"/>
  <c r="AQ206" i="2"/>
  <c r="AQ61" i="2"/>
  <c r="AQ157" i="2"/>
  <c r="AQ154" i="2"/>
  <c r="AQ288" i="2"/>
  <c r="AQ220" i="2"/>
  <c r="AQ347" i="2"/>
  <c r="AQ320" i="2"/>
  <c r="AQ265" i="2"/>
  <c r="AQ645" i="2"/>
  <c r="AQ205" i="2"/>
  <c r="AQ202" i="2"/>
  <c r="AQ230" i="2"/>
  <c r="AQ358" i="2"/>
  <c r="AQ439" i="2"/>
  <c r="AQ168" i="2"/>
  <c r="AQ431" i="2"/>
  <c r="AQ171" i="2"/>
  <c r="AQ144" i="2"/>
  <c r="AQ690" i="2"/>
  <c r="AQ233" i="2"/>
  <c r="AQ192" i="2"/>
  <c r="AQ253" i="2"/>
  <c r="AQ255" i="2"/>
  <c r="AQ637" i="2"/>
  <c r="AQ584" i="2"/>
  <c r="AQ422" i="2"/>
  <c r="AQ308" i="2"/>
  <c r="AQ172" i="2"/>
  <c r="AQ179" i="2"/>
  <c r="AQ190" i="2"/>
  <c r="AQ299" i="2"/>
  <c r="AQ574" i="2"/>
  <c r="AQ215" i="2"/>
  <c r="AQ719" i="2"/>
  <c r="AQ236" i="2"/>
  <c r="AQ235" i="2"/>
  <c r="AQ155" i="2"/>
  <c r="AQ726" i="2"/>
  <c r="AQ159" i="2"/>
  <c r="AQ218" i="2"/>
  <c r="AQ219" i="2"/>
  <c r="AQ194" i="2"/>
  <c r="AQ489" i="2"/>
  <c r="AQ214" i="2"/>
  <c r="AQ212" i="2"/>
  <c r="AQ384" i="2"/>
  <c r="AQ580" i="2"/>
  <c r="AQ173" i="2"/>
  <c r="AQ280" i="2"/>
  <c r="AQ79" i="2"/>
  <c r="AQ269" i="2"/>
  <c r="AQ188" i="2"/>
  <c r="AQ195" i="2"/>
  <c r="AQ176" i="2"/>
  <c r="AQ207" i="2"/>
  <c r="AQ210" i="2"/>
  <c r="AQ531" i="2"/>
  <c r="AQ217" i="2"/>
  <c r="AQ169" i="2"/>
  <c r="AQ252" i="2"/>
  <c r="AQ225" i="2"/>
  <c r="AQ470" i="2"/>
  <c r="AQ474" i="2"/>
  <c r="AQ178" i="2"/>
  <c r="AQ200" i="2"/>
  <c r="AQ241" i="2"/>
  <c r="AQ507" i="2"/>
  <c r="AQ244" i="2"/>
  <c r="AQ309" i="2"/>
  <c r="AQ711" i="2"/>
  <c r="AQ239" i="2"/>
  <c r="AQ667" i="2"/>
  <c r="AQ447" i="2"/>
  <c r="AQ650" i="2"/>
  <c r="AQ177" i="2"/>
  <c r="AQ440" i="2"/>
  <c r="AQ223" i="2"/>
  <c r="AQ234" i="2"/>
  <c r="AQ191" i="2"/>
  <c r="AQ189" i="2"/>
  <c r="AQ193" i="2"/>
  <c r="AQ710" i="2"/>
  <c r="AQ713" i="2"/>
  <c r="AQ196" i="2"/>
  <c r="AQ267" i="2"/>
  <c r="AQ247" i="2"/>
  <c r="AQ237" i="2"/>
  <c r="AQ251" i="2"/>
  <c r="AQ383" i="2"/>
  <c r="AQ21" i="2"/>
  <c r="AQ232" i="2"/>
  <c r="AQ303" i="2"/>
  <c r="AQ204" i="2"/>
  <c r="AQ242" i="2"/>
  <c r="AQ635" i="2"/>
  <c r="AQ626" i="2"/>
  <c r="AQ682" i="2"/>
  <c r="AQ323" i="2"/>
  <c r="AQ298" i="2"/>
  <c r="AQ250" i="2"/>
  <c r="AQ91" i="2"/>
  <c r="AQ317" i="2"/>
  <c r="AQ221" i="2"/>
  <c r="AQ301" i="2"/>
  <c r="AQ286" i="2"/>
  <c r="AQ201" i="2"/>
  <c r="AQ279" i="2"/>
  <c r="AQ186" i="2"/>
  <c r="AQ274" i="2"/>
  <c r="AQ216" i="2"/>
  <c r="AQ691" i="2"/>
  <c r="AQ349" i="2"/>
  <c r="AQ270" i="2"/>
  <c r="AQ261" i="2"/>
  <c r="AQ419" i="2"/>
  <c r="AQ114" i="2"/>
  <c r="AQ249" i="2"/>
  <c r="AQ523" i="2"/>
  <c r="AQ332" i="2"/>
  <c r="AQ227" i="2"/>
  <c r="AQ278" i="2"/>
  <c r="AQ423" i="2"/>
  <c r="AQ393" i="2"/>
  <c r="AQ123" i="2"/>
  <c r="AQ665" i="2"/>
  <c r="AQ708" i="2"/>
  <c r="AQ334" i="2"/>
  <c r="AQ330" i="2"/>
  <c r="AQ307" i="2"/>
  <c r="AQ559" i="2"/>
  <c r="AQ276" i="2"/>
  <c r="AQ262" i="2"/>
  <c r="AQ314" i="2"/>
  <c r="AQ228" i="2"/>
  <c r="AQ231" i="2"/>
  <c r="AQ271" i="2"/>
  <c r="AQ593" i="2"/>
  <c r="AQ325" i="2"/>
  <c r="AQ429" i="2"/>
  <c r="AQ263" i="2"/>
  <c r="AQ601" i="2"/>
  <c r="AQ306" i="2"/>
  <c r="AQ570" i="2"/>
  <c r="AQ353" i="2"/>
  <c r="AQ684" i="2"/>
  <c r="AQ240" i="2"/>
  <c r="AQ246" i="2"/>
  <c r="AQ290" i="2"/>
  <c r="AQ316" i="2"/>
  <c r="AQ365" i="2"/>
  <c r="AQ313" i="2"/>
  <c r="AQ257" i="2"/>
  <c r="AQ245" i="2"/>
  <c r="AQ284" i="2"/>
  <c r="AQ405" i="2"/>
  <c r="AQ281" i="2"/>
  <c r="AQ256" i="2"/>
  <c r="AQ319" i="2"/>
  <c r="AQ357" i="2"/>
  <c r="AQ321" i="2"/>
  <c r="AQ258" i="2"/>
  <c r="AQ396" i="2"/>
  <c r="AQ226" i="2"/>
  <c r="AQ273" i="2"/>
  <c r="AQ653" i="2"/>
  <c r="AQ672" i="2"/>
  <c r="AQ339" i="2"/>
  <c r="AQ356" i="2"/>
  <c r="AQ485" i="2"/>
  <c r="AQ287" i="2"/>
  <c r="AQ547" i="2"/>
  <c r="AQ692" i="2"/>
  <c r="AQ264" i="2"/>
  <c r="AQ4" i="2"/>
  <c r="AQ324" i="2"/>
  <c r="AQ328" i="2"/>
  <c r="AQ292" i="2"/>
  <c r="AQ418" i="2"/>
  <c r="AQ181" i="2"/>
  <c r="AQ398" i="2"/>
  <c r="AQ643" i="2"/>
  <c r="AQ312" i="2"/>
  <c r="AQ272" i="2"/>
  <c r="AQ302" i="2"/>
  <c r="AQ460" i="2"/>
  <c r="AQ311" i="2"/>
  <c r="AQ390" i="2"/>
  <c r="AQ364" i="2"/>
  <c r="AQ430" i="2"/>
  <c r="AQ318" i="2"/>
  <c r="AQ285" i="2"/>
  <c r="AQ37" i="2"/>
  <c r="AQ426" i="2"/>
  <c r="AQ579" i="2"/>
  <c r="AQ411" i="2"/>
  <c r="AQ345" i="2"/>
  <c r="AQ536" i="2"/>
  <c r="AQ360" i="2"/>
  <c r="AQ395" i="2"/>
  <c r="AQ725" i="2"/>
  <c r="AQ369" i="2"/>
  <c r="AQ293" i="2"/>
  <c r="AQ362" i="2"/>
  <c r="AQ211" i="2"/>
  <c r="AQ472" i="2"/>
  <c r="AQ722" i="2"/>
  <c r="AQ363" i="2"/>
  <c r="AQ386" i="2"/>
  <c r="AQ366" i="2"/>
  <c r="AQ348" i="2"/>
  <c r="AQ655" i="2"/>
  <c r="AQ450" i="2"/>
  <c r="AQ403" i="2"/>
  <c r="AQ501" i="2"/>
  <c r="AQ371" i="2"/>
  <c r="AQ335" i="2"/>
  <c r="AQ433" i="2"/>
  <c r="AQ105" i="2"/>
  <c r="AQ337" i="2"/>
  <c r="AQ322" i="2"/>
  <c r="AQ463" i="2"/>
  <c r="AQ295" i="2"/>
  <c r="AQ397" i="2"/>
  <c r="AQ310" i="2"/>
  <c r="AQ614" i="2"/>
  <c r="AQ355" i="2"/>
  <c r="AQ407" i="2"/>
  <c r="AQ641" i="2"/>
  <c r="AQ724" i="2"/>
  <c r="AQ457" i="2"/>
  <c r="AQ381" i="2"/>
  <c r="AQ668" i="2"/>
  <c r="AQ380" i="2"/>
  <c r="AQ222" i="2"/>
  <c r="AQ329" i="2"/>
  <c r="AQ417" i="2"/>
  <c r="AQ377" i="2"/>
  <c r="AQ446" i="2"/>
  <c r="AQ294" i="2"/>
  <c r="AQ504" i="2"/>
  <c r="AQ338" i="2"/>
  <c r="AQ367" i="2"/>
  <c r="AQ648" i="2"/>
  <c r="AQ359" i="2"/>
  <c r="AQ399" i="2"/>
  <c r="AQ368" i="2"/>
  <c r="AQ346" i="2"/>
  <c r="AQ699" i="2"/>
  <c r="AQ712" i="2"/>
  <c r="AQ352" i="2"/>
  <c r="AQ382" i="2"/>
  <c r="AQ415" i="2"/>
  <c r="AQ183" i="2"/>
  <c r="AQ437" i="2"/>
  <c r="AQ315" i="2"/>
  <c r="AQ492" i="2"/>
  <c r="AQ336" i="2"/>
  <c r="AQ361" i="2"/>
  <c r="AQ389" i="2"/>
  <c r="AQ660" i="2"/>
  <c r="AQ461" i="2"/>
  <c r="AQ414" i="2"/>
  <c r="AQ479" i="2"/>
  <c r="AQ677" i="2"/>
  <c r="AQ469" i="2"/>
  <c r="AQ425" i="2"/>
  <c r="AQ412" i="2"/>
  <c r="AQ350" i="2"/>
  <c r="AQ333" i="2"/>
  <c r="AQ654" i="2"/>
  <c r="AQ468" i="2"/>
  <c r="AQ622" i="2"/>
  <c r="AQ343" i="2"/>
  <c r="AQ388" i="2"/>
  <c r="AQ400" i="2"/>
  <c r="AQ620" i="2"/>
  <c r="AQ341" i="2"/>
  <c r="AQ666" i="2"/>
  <c r="AQ444" i="2"/>
  <c r="AQ254" i="2"/>
  <c r="AQ486" i="2"/>
  <c r="AQ404" i="2"/>
  <c r="AQ670" i="2"/>
  <c r="AQ633" i="2"/>
  <c r="AQ354" i="2"/>
  <c r="AQ282" i="2"/>
  <c r="AQ448" i="2"/>
  <c r="AQ506" i="2"/>
  <c r="AQ413" i="2"/>
  <c r="AQ456" i="2"/>
  <c r="AQ685" i="2"/>
  <c r="AQ544" i="2"/>
  <c r="AQ511" i="2"/>
  <c r="AQ513" i="2"/>
  <c r="AQ467" i="2"/>
  <c r="AQ679" i="2"/>
  <c r="AQ658" i="2"/>
  <c r="AQ589" i="2"/>
  <c r="AQ590" i="2"/>
  <c r="AQ300" i="2"/>
  <c r="AQ428" i="2"/>
  <c r="AQ435" i="2"/>
  <c r="AQ402" i="2"/>
  <c r="AQ424" i="2"/>
  <c r="AQ500" i="2"/>
  <c r="AQ408" i="2"/>
  <c r="AQ351" i="2"/>
  <c r="AQ128" i="2"/>
  <c r="AQ582" i="2"/>
  <c r="AQ378" i="2"/>
  <c r="AQ484" i="2"/>
  <c r="AQ473" i="2"/>
  <c r="AQ445" i="2"/>
  <c r="AQ478" i="2"/>
  <c r="AQ646" i="2"/>
  <c r="AQ702" i="2"/>
  <c r="AQ664" i="2"/>
  <c r="AQ459" i="2"/>
  <c r="AQ434" i="2"/>
  <c r="AQ508" i="2"/>
  <c r="AQ490" i="2"/>
  <c r="AQ688" i="2"/>
  <c r="AQ707" i="2"/>
  <c r="AQ533" i="2"/>
  <c r="AQ525" i="2"/>
  <c r="AQ543" i="2"/>
  <c r="AQ494" i="2"/>
  <c r="AQ681" i="2"/>
  <c r="AQ552" i="2"/>
  <c r="AQ374" i="2"/>
  <c r="AQ550" i="2"/>
  <c r="AQ518" i="2"/>
  <c r="AQ291" i="2"/>
  <c r="AQ406" i="2"/>
  <c r="AQ483" i="2"/>
  <c r="AQ528" i="2"/>
  <c r="AQ534" i="2"/>
  <c r="AQ522" i="2"/>
  <c r="AQ603" i="2"/>
  <c r="AQ385" i="2"/>
  <c r="AQ477" i="2"/>
  <c r="AQ718" i="2"/>
  <c r="AQ452" i="2"/>
  <c r="AQ509" i="2"/>
  <c r="AQ595" i="2"/>
  <c r="AQ520" i="2"/>
  <c r="AQ392" i="2"/>
  <c r="AQ480" i="2"/>
  <c r="AQ649" i="2"/>
  <c r="AQ634" i="2"/>
  <c r="AQ542" i="2"/>
  <c r="AQ495" i="2"/>
  <c r="AQ496" i="2"/>
  <c r="AQ491" i="2"/>
  <c r="AQ476" i="2"/>
  <c r="AQ512" i="2"/>
  <c r="AQ714" i="2"/>
  <c r="AQ108" i="2"/>
  <c r="AQ416" i="2"/>
  <c r="AQ441" i="2"/>
  <c r="AQ499" i="2"/>
  <c r="AQ562" i="2"/>
  <c r="AQ421" i="2"/>
  <c r="AQ454" i="2"/>
  <c r="AQ554" i="2"/>
  <c r="AQ519" i="2"/>
  <c r="AQ558" i="2"/>
  <c r="AQ449" i="2"/>
  <c r="AQ549" i="2"/>
  <c r="AQ607" i="2"/>
  <c r="AQ632" i="2"/>
  <c r="AQ548" i="2"/>
  <c r="AQ577" i="2"/>
  <c r="AQ695" i="2"/>
  <c r="AQ466" i="2"/>
  <c r="AQ532" i="2"/>
  <c r="AQ97" i="2"/>
  <c r="AQ376" i="2"/>
  <c r="AQ613" i="2"/>
  <c r="AQ283" i="2"/>
  <c r="AQ442" i="2"/>
  <c r="AQ619" i="2"/>
  <c r="AQ451" i="2"/>
  <c r="AQ686" i="2"/>
  <c r="AQ596" i="2"/>
  <c r="AQ575" i="2"/>
  <c r="AQ438" i="2"/>
  <c r="AQ455" i="2"/>
  <c r="AQ465" i="2"/>
  <c r="AQ545" i="2"/>
  <c r="AQ517" i="2"/>
  <c r="AQ581" i="2"/>
  <c r="AQ594" i="2"/>
  <c r="AQ586" i="2"/>
  <c r="AQ571" i="2"/>
  <c r="AQ540" i="2"/>
  <c r="AQ557" i="2"/>
  <c r="AQ585" i="2"/>
  <c r="AQ344" i="2"/>
  <c r="AQ565" i="2"/>
  <c r="AQ420" i="2"/>
  <c r="AQ573" i="2"/>
  <c r="AQ481" i="2"/>
  <c r="AQ497" i="2"/>
  <c r="AQ592" i="2"/>
  <c r="AQ487" i="2"/>
  <c r="AQ409" i="2"/>
  <c r="AQ612" i="2"/>
  <c r="AQ482" i="2"/>
  <c r="AQ541" i="2"/>
  <c r="AQ680" i="2"/>
  <c r="AQ516" i="2"/>
  <c r="AQ560" i="2"/>
  <c r="AQ535" i="2"/>
  <c r="AQ683" i="2"/>
  <c r="AQ530" i="2"/>
  <c r="AQ537" i="2"/>
  <c r="AQ436" i="2"/>
  <c r="AQ527" i="2"/>
  <c r="AQ515" i="2"/>
  <c r="AQ546" i="2"/>
  <c r="AQ568" i="2"/>
  <c r="AQ538" i="2"/>
  <c r="AQ693" i="2"/>
  <c r="AQ493" i="2"/>
  <c r="AQ569" i="2"/>
  <c r="AQ676" i="2"/>
  <c r="AQ394" i="2"/>
  <c r="AQ551" i="2"/>
  <c r="AQ599" i="2"/>
  <c r="AQ521" i="2"/>
  <c r="AQ615" i="2"/>
  <c r="AQ502" i="2"/>
  <c r="AQ588" i="2"/>
  <c r="AQ529" i="2"/>
  <c r="AQ370" i="2"/>
  <c r="AQ609" i="2"/>
  <c r="AQ524" i="2"/>
  <c r="AQ583" i="2"/>
  <c r="AQ606" i="2"/>
  <c r="AQ647" i="2"/>
  <c r="AQ591" i="2"/>
  <c r="AQ642" i="2"/>
  <c r="AQ698" i="2"/>
  <c r="AQ605" i="2"/>
  <c r="AQ661" i="2"/>
  <c r="AQ644" i="2"/>
  <c r="AQ628" i="2"/>
  <c r="AQ572" i="2"/>
  <c r="AQ624" i="2"/>
  <c r="AQ715" i="2"/>
  <c r="AQ657" i="2"/>
  <c r="AQ475" i="2"/>
  <c r="AQ700" i="2"/>
  <c r="AQ625" i="2"/>
  <c r="AQ663" i="2"/>
  <c r="AQ662" i="2"/>
  <c r="AQ600" i="2"/>
  <c r="AQ696" i="2"/>
  <c r="AQ618" i="2"/>
  <c r="AQ621" i="2"/>
  <c r="AQ678" i="2"/>
  <c r="AQ567" i="2"/>
  <c r="AQ669" i="2"/>
  <c r="AQ638" i="2"/>
  <c r="AQ604" i="2"/>
  <c r="AQ617" i="2"/>
  <c r="AQ629" i="2"/>
  <c r="AQ631" i="2"/>
  <c r="AQ673" i="2"/>
  <c r="AQ505" i="2"/>
  <c r="AQ651" i="2"/>
  <c r="AQ636" i="2"/>
  <c r="AQ639" i="2"/>
  <c r="AQ627" i="2"/>
  <c r="AQ410" i="2"/>
  <c r="AQ597" i="2"/>
  <c r="AU597" i="2" s="1"/>
  <c r="AQ721" i="2"/>
  <c r="AQ659" i="2"/>
  <c r="AQ705" i="2"/>
  <c r="AQ717" i="2"/>
  <c r="AQ689" i="2"/>
  <c r="AQ723" i="2"/>
  <c r="AU638" i="2" l="1"/>
  <c r="AU592" i="2"/>
  <c r="AU595" i="2"/>
  <c r="AU354" i="2"/>
  <c r="AU614" i="2"/>
  <c r="AU653" i="2"/>
  <c r="AU286" i="2"/>
  <c r="AU212" i="2"/>
  <c r="AU110" i="2"/>
  <c r="AU598" i="2"/>
  <c r="AU100" i="2"/>
  <c r="AU587" i="2"/>
  <c r="AU611" i="2"/>
  <c r="AS600" i="2"/>
  <c r="AS585" i="2"/>
  <c r="AS543" i="2"/>
  <c r="AS437" i="2"/>
  <c r="AS312" i="2"/>
  <c r="AS216" i="2"/>
  <c r="AS726" i="2"/>
  <c r="AS488" i="2"/>
  <c r="AS372" i="2"/>
  <c r="AS26" i="2"/>
  <c r="AV26" i="2" s="1"/>
  <c r="AU647" i="2"/>
  <c r="AU442" i="2"/>
  <c r="AU490" i="2"/>
  <c r="AU461" i="2"/>
  <c r="AU369" i="2"/>
  <c r="AU601" i="2"/>
  <c r="AU193" i="2"/>
  <c r="AU192" i="2"/>
  <c r="AU199" i="2"/>
  <c r="AU94" i="2"/>
  <c r="AU56" i="2"/>
  <c r="AU555" i="2"/>
  <c r="AU5" i="2"/>
  <c r="AS541" i="2"/>
  <c r="AS522" i="2"/>
  <c r="AS425" i="2"/>
  <c r="AS579" i="2"/>
  <c r="AS423" i="2"/>
  <c r="AS79" i="2"/>
  <c r="AS170" i="2"/>
  <c r="AS327" i="2"/>
  <c r="AS66" i="2"/>
  <c r="AU551" i="2"/>
  <c r="AU549" i="2"/>
  <c r="AU582" i="2"/>
  <c r="AU712" i="2"/>
  <c r="AU430" i="2"/>
  <c r="AU307" i="2"/>
  <c r="AU309" i="2"/>
  <c r="AU645" i="2"/>
  <c r="AU99" i="2"/>
  <c r="AU54" i="2"/>
  <c r="AS575" i="2"/>
  <c r="AS478" i="2"/>
  <c r="AS367" i="2"/>
  <c r="AV367" i="2" s="1"/>
  <c r="AS287" i="2"/>
  <c r="AV287" i="2" s="1"/>
  <c r="AS323" i="2"/>
  <c r="AS422" i="2"/>
  <c r="AS156" i="2"/>
  <c r="AS88" i="2"/>
  <c r="AS50" i="2"/>
  <c r="AS2" i="2"/>
  <c r="AU537" i="2"/>
  <c r="AU714" i="2"/>
  <c r="AU658" i="2"/>
  <c r="AU377" i="2"/>
  <c r="AU292" i="2"/>
  <c r="AU249" i="2"/>
  <c r="AU531" i="2"/>
  <c r="AU716" i="2"/>
  <c r="AU102" i="2"/>
  <c r="AU132" i="2"/>
  <c r="AU578" i="2"/>
  <c r="AV661" i="2"/>
  <c r="AS695" i="2"/>
  <c r="AS435" i="2"/>
  <c r="AV435" i="2" s="1"/>
  <c r="AS457" i="2"/>
  <c r="AS319" i="2"/>
  <c r="AS247" i="2"/>
  <c r="AS439" i="2"/>
  <c r="AS55" i="2"/>
  <c r="AS41" i="2"/>
  <c r="AS36" i="2"/>
  <c r="AS568" i="2"/>
  <c r="AS634" i="2"/>
  <c r="AS666" i="2"/>
  <c r="AS722" i="2"/>
  <c r="AS228" i="2"/>
  <c r="AV228" i="2" s="1"/>
  <c r="AS470" i="2"/>
  <c r="AV470" i="2" s="1"/>
  <c r="AS153" i="2"/>
  <c r="AV153" i="2" s="1"/>
  <c r="AS623" i="2"/>
  <c r="AV623" i="2" s="1"/>
  <c r="AS35" i="2"/>
  <c r="AV35" i="2" s="1"/>
  <c r="AS17" i="2"/>
  <c r="AU475" i="2"/>
  <c r="AU594" i="2"/>
  <c r="AU291" i="2"/>
  <c r="AU343" i="2"/>
  <c r="AU403" i="2"/>
  <c r="AU245" i="2"/>
  <c r="AU204" i="2"/>
  <c r="AU215" i="2"/>
  <c r="AU135" i="2"/>
  <c r="AU720" i="2"/>
  <c r="AU40" i="2"/>
  <c r="AS588" i="2"/>
  <c r="AS562" i="2"/>
  <c r="AS456" i="2"/>
  <c r="AS105" i="2"/>
  <c r="AS240" i="2"/>
  <c r="AS650" i="2"/>
  <c r="AS157" i="2"/>
  <c r="AV157" i="2" s="1"/>
  <c r="AS121" i="2"/>
  <c r="AS101" i="2"/>
  <c r="AV101" i="2" s="1"/>
  <c r="AS7" i="2"/>
  <c r="AT615" i="2"/>
  <c r="AT480" i="2"/>
  <c r="AT620" i="2"/>
  <c r="AT211" i="2"/>
  <c r="AT262" i="2"/>
  <c r="AT252" i="2"/>
  <c r="AT275" i="2"/>
  <c r="AT514" i="2"/>
  <c r="AT49" i="2"/>
  <c r="AT373" i="2"/>
  <c r="AU657" i="2"/>
  <c r="AU449" i="2"/>
  <c r="AU679" i="2"/>
  <c r="AU310" i="2"/>
  <c r="AU257" i="2"/>
  <c r="AU189" i="2"/>
  <c r="AU265" i="2"/>
  <c r="AU162" i="2"/>
  <c r="AU151" i="2"/>
  <c r="AU8" i="2"/>
  <c r="AS662" i="2"/>
  <c r="AS596" i="2"/>
  <c r="AV596" i="2" s="1"/>
  <c r="AS445" i="2"/>
  <c r="AS338" i="2"/>
  <c r="AV338" i="2" s="1"/>
  <c r="AS485" i="2"/>
  <c r="AS682" i="2"/>
  <c r="AS584" i="2"/>
  <c r="AS701" i="2"/>
  <c r="AS89" i="2"/>
  <c r="AS82" i="2"/>
  <c r="AT625" i="2"/>
  <c r="AT451" i="2"/>
  <c r="AT484" i="2"/>
  <c r="AT294" i="2"/>
  <c r="AT339" i="2"/>
  <c r="AT713" i="2"/>
  <c r="AT202" i="2"/>
  <c r="AT104" i="2"/>
  <c r="AT259" i="2"/>
  <c r="AT12" i="2"/>
  <c r="AU627" i="2"/>
  <c r="AU481" i="2"/>
  <c r="AU550" i="2"/>
  <c r="AU389" i="2"/>
  <c r="AU390" i="2"/>
  <c r="AU419" i="2"/>
  <c r="AU489" i="2"/>
  <c r="AU703" i="2"/>
  <c r="AU98" i="2"/>
  <c r="AU30" i="2"/>
  <c r="AS705" i="2"/>
  <c r="AS612" i="2"/>
  <c r="AS528" i="2"/>
  <c r="AS677" i="2"/>
  <c r="AS37" i="2"/>
  <c r="AS227" i="2"/>
  <c r="AS173" i="2"/>
  <c r="AS503" i="2"/>
  <c r="AS375" i="2"/>
  <c r="AS391" i="2"/>
  <c r="AS373" i="2"/>
  <c r="AV373" i="2" s="1"/>
  <c r="AT698" i="2"/>
  <c r="AT548" i="2"/>
  <c r="AT300" i="2"/>
  <c r="AT641" i="2"/>
  <c r="AT281" i="2"/>
  <c r="AT196" i="2"/>
  <c r="AT230" i="2"/>
  <c r="AT610" i="2"/>
  <c r="AT67" i="2"/>
  <c r="AT48" i="2"/>
  <c r="AU606" i="2"/>
  <c r="AU283" i="2"/>
  <c r="AU128" i="2"/>
  <c r="AU417" i="2"/>
  <c r="AU273" i="2"/>
  <c r="AU303" i="2"/>
  <c r="AU233" i="2"/>
  <c r="AU134" i="2"/>
  <c r="AU93" i="2"/>
  <c r="AU47" i="2"/>
  <c r="AS605" i="2"/>
  <c r="AV605" i="2" s="1"/>
  <c r="AS577" i="2"/>
  <c r="AV577" i="2" s="1"/>
  <c r="AS428" i="2"/>
  <c r="AV428" i="2" s="1"/>
  <c r="AS724" i="2"/>
  <c r="AV724" i="2" s="1"/>
  <c r="AS256" i="2"/>
  <c r="AS267" i="2"/>
  <c r="AS358" i="2"/>
  <c r="AS671" i="2"/>
  <c r="AS65" i="2"/>
  <c r="AS203" i="2"/>
  <c r="AT617" i="2"/>
  <c r="AT571" i="2"/>
  <c r="AT707" i="2"/>
  <c r="AT382" i="2"/>
  <c r="AT181" i="2"/>
  <c r="AT279" i="2"/>
  <c r="AT236" i="2"/>
  <c r="AT213" i="2"/>
  <c r="AT52" i="2"/>
  <c r="AT148" i="2"/>
  <c r="AU683" i="2"/>
  <c r="AU452" i="2"/>
  <c r="AU468" i="2"/>
  <c r="AU395" i="2"/>
  <c r="AU334" i="2"/>
  <c r="AU207" i="2"/>
  <c r="AU526" i="2"/>
  <c r="AU152" i="2"/>
  <c r="AU45" i="2"/>
  <c r="AU694" i="2"/>
  <c r="AS515" i="2"/>
  <c r="AS480" i="2"/>
  <c r="AS620" i="2"/>
  <c r="AS211" i="2"/>
  <c r="AV211" i="2" s="1"/>
  <c r="AS262" i="2"/>
  <c r="AS252" i="2"/>
  <c r="AV252" i="2" s="1"/>
  <c r="AS275" i="2"/>
  <c r="AS514" i="2"/>
  <c r="AV514" i="2" s="1"/>
  <c r="AS49" i="2"/>
  <c r="AV49" i="2" s="1"/>
  <c r="AS608" i="2"/>
  <c r="AV608" i="2" s="1"/>
  <c r="AU639" i="2"/>
  <c r="AU535" i="2"/>
  <c r="AU491" i="2"/>
  <c r="AU513" i="2"/>
  <c r="AU222" i="2"/>
  <c r="AU4" i="2"/>
  <c r="AU261" i="2"/>
  <c r="AU176" i="2"/>
  <c r="AU243" i="2"/>
  <c r="AU119" i="2"/>
  <c r="AU58" i="2"/>
  <c r="AU38" i="2"/>
  <c r="AS659" i="2"/>
  <c r="AS527" i="2"/>
  <c r="AS416" i="2"/>
  <c r="AS590" i="2"/>
  <c r="AS294" i="2"/>
  <c r="AS181" i="2"/>
  <c r="AS332" i="2"/>
  <c r="AS169" i="2"/>
  <c r="AS160" i="2"/>
  <c r="AV160" i="2" s="1"/>
  <c r="AS112" i="2"/>
  <c r="AS73" i="2"/>
  <c r="AV73" i="2" s="1"/>
  <c r="AS130" i="2"/>
  <c r="AV130" i="2" s="1"/>
  <c r="AS471" i="2"/>
  <c r="AU386" i="2"/>
  <c r="AT663" i="2"/>
  <c r="AT686" i="2"/>
  <c r="AT473" i="2"/>
  <c r="AT504" i="2"/>
  <c r="AT356" i="2"/>
  <c r="AT626" i="2"/>
  <c r="AT637" i="2"/>
  <c r="AT145" i="2"/>
  <c r="AT379" i="2"/>
  <c r="AT14" i="2"/>
  <c r="AU410" i="2"/>
  <c r="AU581" i="2"/>
  <c r="AU508" i="2"/>
  <c r="AU699" i="2"/>
  <c r="AU328" i="2"/>
  <c r="AU301" i="2"/>
  <c r="AU574" i="2"/>
  <c r="AU138" i="2"/>
  <c r="AU81" i="2"/>
  <c r="AU34" i="2"/>
  <c r="AS631" i="2"/>
  <c r="AS557" i="2"/>
  <c r="AV557" i="2" s="1"/>
  <c r="AS525" i="2"/>
  <c r="AS183" i="2"/>
  <c r="AS643" i="2"/>
  <c r="AS274" i="2"/>
  <c r="AS155" i="2"/>
  <c r="AS175" i="2"/>
  <c r="AV175" i="2" s="1"/>
  <c r="AS76" i="2"/>
  <c r="AS116" i="2"/>
  <c r="AT659" i="2"/>
  <c r="AT409" i="2"/>
  <c r="AT483" i="2"/>
  <c r="AT479" i="2"/>
  <c r="AT285" i="2"/>
  <c r="AT332" i="2"/>
  <c r="AT580" i="2"/>
  <c r="AT566" i="2"/>
  <c r="AT120" i="2"/>
  <c r="AT706" i="2"/>
  <c r="AT471" i="2"/>
  <c r="AU715" i="2"/>
  <c r="AU613" i="2"/>
  <c r="AU351" i="2"/>
  <c r="AU329" i="2"/>
  <c r="AU226" i="2"/>
  <c r="AU232" i="2"/>
  <c r="AU690" i="2"/>
  <c r="AU141" i="2"/>
  <c r="AU238" i="2"/>
  <c r="AU229" i="2"/>
  <c r="AS663" i="2"/>
  <c r="AS686" i="2"/>
  <c r="AV686" i="2" s="1"/>
  <c r="AS473" i="2"/>
  <c r="AV473" i="2" s="1"/>
  <c r="AS504" i="2"/>
  <c r="AV504" i="2" s="1"/>
  <c r="AS356" i="2"/>
  <c r="AV356" i="2" s="1"/>
  <c r="AS626" i="2"/>
  <c r="AV626" i="2" s="1"/>
  <c r="AS637" i="2"/>
  <c r="AV637" i="2" s="1"/>
  <c r="AS443" i="2"/>
  <c r="AS704" i="2"/>
  <c r="AS305" i="2"/>
  <c r="AU624" i="2"/>
  <c r="AU545" i="2"/>
  <c r="AU374" i="2"/>
  <c r="AU654" i="2"/>
  <c r="AU348" i="2"/>
  <c r="AU365" i="2"/>
  <c r="AU21" i="2"/>
  <c r="AU190" i="2"/>
  <c r="AU149" i="2"/>
  <c r="AU260" i="2"/>
  <c r="AU39" i="2"/>
  <c r="AU19" i="2"/>
  <c r="AS625" i="2"/>
  <c r="AS451" i="2"/>
  <c r="AS707" i="2"/>
  <c r="AS479" i="2"/>
  <c r="AS362" i="2"/>
  <c r="AS570" i="2"/>
  <c r="AV570" i="2" s="1"/>
  <c r="AS713" i="2"/>
  <c r="AS255" i="2"/>
  <c r="AV255" i="2" s="1"/>
  <c r="AS213" i="2"/>
  <c r="AV213" i="2" s="1"/>
  <c r="AS120" i="2"/>
  <c r="AS129" i="2"/>
  <c r="AS401" i="2"/>
  <c r="AT515" i="2"/>
  <c r="AT441" i="2"/>
  <c r="AT506" i="2"/>
  <c r="AT335" i="2"/>
  <c r="AT353" i="2"/>
  <c r="AT667" i="2"/>
  <c r="AT206" i="2"/>
  <c r="AT150" i="2"/>
  <c r="AT180" i="2"/>
  <c r="AT25" i="2"/>
  <c r="AU394" i="2"/>
  <c r="AU509" i="2"/>
  <c r="AU622" i="2"/>
  <c r="AU725" i="2"/>
  <c r="AU263" i="2"/>
  <c r="AU244" i="2"/>
  <c r="AU296" i="2"/>
  <c r="AU656" i="2"/>
  <c r="AU74" i="2"/>
  <c r="AU697" i="2"/>
  <c r="AS502" i="2"/>
  <c r="AV502" i="2" s="1"/>
  <c r="AS499" i="2"/>
  <c r="AS413" i="2"/>
  <c r="AS433" i="2"/>
  <c r="AS684" i="2"/>
  <c r="AS447" i="2"/>
  <c r="AS61" i="2"/>
  <c r="AV61" i="2" s="1"/>
  <c r="AS539" i="2"/>
  <c r="AS68" i="2"/>
  <c r="AV68" i="2" s="1"/>
  <c r="AS326" i="2"/>
  <c r="AT642" i="2"/>
  <c r="AT632" i="2"/>
  <c r="AT590" i="2"/>
  <c r="AT407" i="2"/>
  <c r="AT405" i="2"/>
  <c r="AT635" i="2"/>
  <c r="AT255" i="2"/>
  <c r="AT112" i="2"/>
  <c r="AT73" i="2"/>
  <c r="AT147" i="2"/>
  <c r="AU583" i="2"/>
  <c r="AU558" i="2"/>
  <c r="AU467" i="2"/>
  <c r="AU397" i="2"/>
  <c r="AU313" i="2"/>
  <c r="AU191" i="2"/>
  <c r="AU320" i="2"/>
  <c r="AU674" i="2"/>
  <c r="AU46" i="2"/>
  <c r="AU71" i="2"/>
  <c r="AS698" i="2"/>
  <c r="AV698" i="2" s="1"/>
  <c r="AS548" i="2"/>
  <c r="AV548" i="2" s="1"/>
  <c r="AS300" i="2"/>
  <c r="AS641" i="2"/>
  <c r="AV641" i="2" s="1"/>
  <c r="AS281" i="2"/>
  <c r="AV281" i="2" s="1"/>
  <c r="AS196" i="2"/>
  <c r="AV196" i="2" s="1"/>
  <c r="AS230" i="2"/>
  <c r="AV230" i="2" s="1"/>
  <c r="AS610" i="2"/>
  <c r="AS67" i="2"/>
  <c r="AS25" i="2"/>
  <c r="AU569" i="2"/>
  <c r="AU519" i="2"/>
  <c r="AU408" i="2"/>
  <c r="AU368" i="2"/>
  <c r="AU360" i="2"/>
  <c r="AU325" i="2"/>
  <c r="AU234" i="2"/>
  <c r="AU144" i="2"/>
  <c r="AU198" i="2"/>
  <c r="AU78" i="2"/>
  <c r="AU44" i="2"/>
  <c r="AU184" i="2"/>
  <c r="AS617" i="2"/>
  <c r="AS409" i="2"/>
  <c r="AS392" i="2"/>
  <c r="AS448" i="2"/>
  <c r="AV448" i="2" s="1"/>
  <c r="AS407" i="2"/>
  <c r="AS339" i="2"/>
  <c r="AS279" i="2"/>
  <c r="AS580" i="2"/>
  <c r="AV580" i="2" s="1"/>
  <c r="AS553" i="2"/>
  <c r="AV553" i="2" s="1"/>
  <c r="AS104" i="2"/>
  <c r="AS52" i="2"/>
  <c r="AS12" i="2"/>
  <c r="AT551" i="2"/>
  <c r="AT612" i="2"/>
  <c r="AT528" i="2"/>
  <c r="AT677" i="2"/>
  <c r="AT37" i="2"/>
  <c r="AT227" i="2"/>
  <c r="AT173" i="2"/>
  <c r="AT503" i="2"/>
  <c r="AT375" i="2"/>
  <c r="AT391" i="2"/>
  <c r="AT608" i="2"/>
  <c r="AU530" i="2"/>
  <c r="AU512" i="2"/>
  <c r="AU633" i="2"/>
  <c r="AU450" i="2"/>
  <c r="AU330" i="2"/>
  <c r="AU210" i="2"/>
  <c r="AU602" i="2"/>
  <c r="AU51" i="2"/>
  <c r="AU70" i="2"/>
  <c r="AU561" i="2"/>
  <c r="AS546" i="2"/>
  <c r="AS649" i="2"/>
  <c r="AS341" i="2"/>
  <c r="AS472" i="2"/>
  <c r="AS314" i="2"/>
  <c r="AS225" i="2"/>
  <c r="AS158" i="2"/>
  <c r="AV158" i="2" s="1"/>
  <c r="AS69" i="2"/>
  <c r="AS464" i="2"/>
  <c r="AV464" i="2" s="1"/>
  <c r="AS563" i="2"/>
  <c r="AV563" i="2" s="1"/>
  <c r="AT527" i="2"/>
  <c r="AT392" i="2"/>
  <c r="AT400" i="2"/>
  <c r="AT362" i="2"/>
  <c r="AT276" i="2"/>
  <c r="AT169" i="2"/>
  <c r="AT553" i="2"/>
  <c r="AT60" i="2"/>
  <c r="AT129" i="2"/>
  <c r="AT401" i="2"/>
  <c r="AU676" i="2"/>
  <c r="AU476" i="2"/>
  <c r="AU670" i="2"/>
  <c r="AU655" i="2"/>
  <c r="AU429" i="2"/>
  <c r="AU507" i="2"/>
  <c r="AU342" i="2"/>
  <c r="AU122" i="2"/>
  <c r="AU137" i="2"/>
  <c r="AU22" i="2"/>
  <c r="AS615" i="2"/>
  <c r="AS441" i="2"/>
  <c r="AV441" i="2" s="1"/>
  <c r="AS506" i="2"/>
  <c r="AS335" i="2"/>
  <c r="AV335" i="2" s="1"/>
  <c r="AS353" i="2"/>
  <c r="AV353" i="2" s="1"/>
  <c r="AS667" i="2"/>
  <c r="AV667" i="2" s="1"/>
  <c r="AS206" i="2"/>
  <c r="AS150" i="2"/>
  <c r="AS180" i="2"/>
  <c r="AS48" i="2"/>
  <c r="AU524" i="2"/>
  <c r="AU376" i="2"/>
  <c r="AU459" i="2"/>
  <c r="AU361" i="2"/>
  <c r="AU311" i="2"/>
  <c r="AU708" i="2"/>
  <c r="AU241" i="2"/>
  <c r="AU347" i="2"/>
  <c r="AU125" i="2"/>
  <c r="AU43" i="2"/>
  <c r="AU556" i="2"/>
  <c r="AU630" i="2"/>
  <c r="AS642" i="2"/>
  <c r="AS571" i="2"/>
  <c r="AS483" i="2"/>
  <c r="AS400" i="2"/>
  <c r="AV400" i="2" s="1"/>
  <c r="AS371" i="2"/>
  <c r="AS405" i="2"/>
  <c r="AV405" i="2" s="1"/>
  <c r="AS635" i="2"/>
  <c r="AV635" i="2" s="1"/>
  <c r="AS236" i="2"/>
  <c r="AV236" i="2" s="1"/>
  <c r="AS566" i="2"/>
  <c r="AS60" i="2"/>
  <c r="AS259" i="2"/>
  <c r="AS147" i="2"/>
  <c r="AT597" i="2"/>
  <c r="AT629" i="2"/>
  <c r="AT540" i="2"/>
  <c r="AT533" i="2"/>
  <c r="AT415" i="2"/>
  <c r="AT398" i="2"/>
  <c r="AT186" i="2"/>
  <c r="AT235" i="2"/>
  <c r="AT443" i="2"/>
  <c r="AT704" i="2"/>
  <c r="AT305" i="2"/>
  <c r="AU669" i="2"/>
  <c r="AU497" i="2"/>
  <c r="AU518" i="2"/>
  <c r="AU660" i="2"/>
  <c r="AU364" i="2"/>
  <c r="AU114" i="2"/>
  <c r="AU214" i="2"/>
  <c r="AU248" i="2"/>
  <c r="AU53" i="2"/>
  <c r="AU83" i="2"/>
  <c r="AS717" i="2"/>
  <c r="AS482" i="2"/>
  <c r="AS534" i="2"/>
  <c r="AS469" i="2"/>
  <c r="AS426" i="2"/>
  <c r="AS278" i="2"/>
  <c r="AS280" i="2"/>
  <c r="AS165" i="2"/>
  <c r="AS57" i="2"/>
  <c r="AS161" i="2"/>
  <c r="AV161" i="2" s="1"/>
  <c r="AS3" i="2"/>
  <c r="AV3" i="2" s="1"/>
  <c r="AT521" i="2"/>
  <c r="AT416" i="2"/>
  <c r="AT448" i="2"/>
  <c r="AT371" i="2"/>
  <c r="AT570" i="2"/>
  <c r="AT239" i="2"/>
  <c r="AT160" i="2"/>
  <c r="AT166" i="2"/>
  <c r="AT564" i="2"/>
  <c r="AT130" i="2"/>
  <c r="AU567" i="2"/>
  <c r="AU517" i="2"/>
  <c r="AU434" i="2"/>
  <c r="AU346" i="2"/>
  <c r="AU324" i="2"/>
  <c r="AU221" i="2"/>
  <c r="AU299" i="2"/>
  <c r="AU462" i="2"/>
  <c r="AU304" i="2"/>
  <c r="AU29" i="2"/>
  <c r="AS629" i="2"/>
  <c r="AS540" i="2"/>
  <c r="AV540" i="2" s="1"/>
  <c r="AS533" i="2"/>
  <c r="AV533" i="2" s="1"/>
  <c r="AS415" i="2"/>
  <c r="AS398" i="2"/>
  <c r="AS186" i="2"/>
  <c r="AS235" i="2"/>
  <c r="AS145" i="2"/>
  <c r="AS379" i="2"/>
  <c r="AS14" i="2"/>
  <c r="AU678" i="2"/>
  <c r="AU573" i="2"/>
  <c r="AU718" i="2"/>
  <c r="AU404" i="2"/>
  <c r="AU295" i="2"/>
  <c r="AU396" i="2"/>
  <c r="AU317" i="2"/>
  <c r="AU194" i="2"/>
  <c r="AU297" i="2"/>
  <c r="AU92" i="2"/>
  <c r="AU266" i="2"/>
  <c r="AU709" i="2"/>
  <c r="AS521" i="2"/>
  <c r="AV521" i="2" s="1"/>
  <c r="AS632" i="2"/>
  <c r="AS484" i="2"/>
  <c r="AV484" i="2" s="1"/>
  <c r="AS382" i="2"/>
  <c r="AV382" i="2" s="1"/>
  <c r="AS285" i="2"/>
  <c r="AV285" i="2" s="1"/>
  <c r="AS276" i="2"/>
  <c r="AV276" i="2" s="1"/>
  <c r="AS239" i="2"/>
  <c r="AS202" i="2"/>
  <c r="AS166" i="2"/>
  <c r="AS564" i="2"/>
  <c r="AS706" i="2"/>
  <c r="AS148" i="2"/>
  <c r="AT638" i="2"/>
  <c r="AT442" i="2"/>
  <c r="AT582" i="2"/>
  <c r="AT377" i="2"/>
  <c r="AT653" i="2"/>
  <c r="AT204" i="2"/>
  <c r="AT192" i="2"/>
  <c r="AT102" i="2"/>
  <c r="AT99" i="2"/>
  <c r="AT5" i="2"/>
  <c r="AU572" i="2"/>
  <c r="AU554" i="2"/>
  <c r="AU511" i="2"/>
  <c r="AU463" i="2"/>
  <c r="AU316" i="2"/>
  <c r="AU223" i="2"/>
  <c r="AU220" i="2"/>
  <c r="AU140" i="2"/>
  <c r="AU106" i="2"/>
  <c r="AU18" i="2"/>
  <c r="AS700" i="2"/>
  <c r="AS619" i="2"/>
  <c r="AS378" i="2"/>
  <c r="AS446" i="2"/>
  <c r="AV446" i="2" s="1"/>
  <c r="AS672" i="2"/>
  <c r="AS242" i="2"/>
  <c r="AV242" i="2" s="1"/>
  <c r="AS253" i="2"/>
  <c r="AS616" i="2"/>
  <c r="AV616" i="2" s="1"/>
  <c r="AS107" i="2"/>
  <c r="AS16" i="2"/>
  <c r="AV16" i="2" s="1"/>
  <c r="AT669" i="2"/>
  <c r="AT581" i="2"/>
  <c r="AT508" i="2"/>
  <c r="AT699" i="2"/>
  <c r="AT328" i="2"/>
  <c r="AT301" i="2"/>
  <c r="AT574" i="2"/>
  <c r="AT138" i="2"/>
  <c r="AT81" i="2"/>
  <c r="AT34" i="2"/>
  <c r="AU651" i="2"/>
  <c r="AU565" i="2"/>
  <c r="AU681" i="2"/>
  <c r="AU492" i="2"/>
  <c r="AU696" i="2"/>
  <c r="AU438" i="2"/>
  <c r="AU646" i="2"/>
  <c r="AU315" i="2"/>
  <c r="AU411" i="2"/>
  <c r="AU231" i="2"/>
  <c r="AU177" i="2"/>
  <c r="AU224" i="2"/>
  <c r="AU133" i="2"/>
  <c r="AU87" i="2"/>
  <c r="AU340" i="2"/>
  <c r="AS657" i="2"/>
  <c r="AS283" i="2"/>
  <c r="AS128" i="2"/>
  <c r="AS417" i="2"/>
  <c r="AS273" i="2"/>
  <c r="AS303" i="2"/>
  <c r="AS233" i="2"/>
  <c r="AS134" i="2"/>
  <c r="AS93" i="2"/>
  <c r="AV93" i="2" s="1"/>
  <c r="AS8" i="2"/>
  <c r="AV8" i="2" s="1"/>
  <c r="AT624" i="2"/>
  <c r="AT376" i="2"/>
  <c r="AT459" i="2"/>
  <c r="AT368" i="2"/>
  <c r="AT295" i="2"/>
  <c r="AT311" i="2"/>
  <c r="AT325" i="2"/>
  <c r="AT708" i="2"/>
  <c r="AT261" i="2"/>
  <c r="AT317" i="2"/>
  <c r="AT21" i="2"/>
  <c r="AT549" i="2"/>
  <c r="AT658" i="2"/>
  <c r="AT614" i="2"/>
  <c r="AT245" i="2"/>
  <c r="AT193" i="2"/>
  <c r="AT645" i="2"/>
  <c r="AT598" i="2"/>
  <c r="AT56" i="2"/>
  <c r="AT54" i="2"/>
  <c r="AU609" i="2"/>
  <c r="AU97" i="2"/>
  <c r="AU500" i="2"/>
  <c r="AU380" i="2"/>
  <c r="AU258" i="2"/>
  <c r="AU383" i="2"/>
  <c r="AU171" i="2"/>
  <c r="AU142" i="2"/>
  <c r="AU59" i="2"/>
  <c r="AU6" i="2"/>
  <c r="AS591" i="2"/>
  <c r="AS607" i="2"/>
  <c r="AV607" i="2" s="1"/>
  <c r="AS589" i="2"/>
  <c r="AS355" i="2"/>
  <c r="AV355" i="2" s="1"/>
  <c r="AS284" i="2"/>
  <c r="AS710" i="2"/>
  <c r="AV710" i="2" s="1"/>
  <c r="AS205" i="2"/>
  <c r="AS126" i="2"/>
  <c r="AS510" i="2"/>
  <c r="AS9" i="2"/>
  <c r="AT657" i="2"/>
  <c r="AT283" i="2"/>
  <c r="AT128" i="2"/>
  <c r="AT417" i="2"/>
  <c r="AT273" i="2"/>
  <c r="AT303" i="2"/>
  <c r="AT233" i="2"/>
  <c r="AT134" i="2"/>
  <c r="AT151" i="2"/>
  <c r="AT47" i="2"/>
  <c r="AU618" i="2"/>
  <c r="AU455" i="2"/>
  <c r="AU702" i="2"/>
  <c r="AU359" i="2"/>
  <c r="AU529" i="2"/>
  <c r="AU542" i="2"/>
  <c r="AU146" i="2"/>
  <c r="AU24" i="2"/>
  <c r="AS410" i="2"/>
  <c r="AS497" i="2"/>
  <c r="AS518" i="2"/>
  <c r="AV518" i="2" s="1"/>
  <c r="AS660" i="2"/>
  <c r="AS364" i="2"/>
  <c r="AS114" i="2"/>
  <c r="AS214" i="2"/>
  <c r="AS248" i="2"/>
  <c r="AS53" i="2"/>
  <c r="AS83" i="2"/>
  <c r="AT535" i="2"/>
  <c r="AT408" i="2"/>
  <c r="AT348" i="2"/>
  <c r="AU673" i="2"/>
  <c r="AV673" i="2" s="1"/>
  <c r="AU600" i="2"/>
  <c r="AU661" i="2"/>
  <c r="AU588" i="2"/>
  <c r="AU568" i="2"/>
  <c r="AU541" i="2"/>
  <c r="AU585" i="2"/>
  <c r="AU575" i="2"/>
  <c r="AU695" i="2"/>
  <c r="AU562" i="2"/>
  <c r="AU634" i="2"/>
  <c r="AU522" i="2"/>
  <c r="AU543" i="2"/>
  <c r="AU478" i="2"/>
  <c r="AU435" i="2"/>
  <c r="AU456" i="2"/>
  <c r="AU666" i="2"/>
  <c r="AU425" i="2"/>
  <c r="AT537" i="2"/>
  <c r="AT595" i="2"/>
  <c r="AT343" i="2"/>
  <c r="AT369" i="2"/>
  <c r="AT307" i="2"/>
  <c r="AT531" i="2"/>
  <c r="AT110" i="2"/>
  <c r="AT720" i="2"/>
  <c r="AT40" i="2"/>
  <c r="AT331" i="2"/>
  <c r="AU493" i="2"/>
  <c r="AU496" i="2"/>
  <c r="AU486" i="2"/>
  <c r="AU366" i="2"/>
  <c r="AU665" i="2"/>
  <c r="AU200" i="2"/>
  <c r="AU174" i="2"/>
  <c r="AU75" i="2"/>
  <c r="AU42" i="2"/>
  <c r="AU15" i="2"/>
  <c r="AS436" i="2"/>
  <c r="AS520" i="2"/>
  <c r="AS388" i="2"/>
  <c r="AS293" i="2"/>
  <c r="AS559" i="2"/>
  <c r="AS217" i="2"/>
  <c r="AS208" i="2"/>
  <c r="AS453" i="2"/>
  <c r="AS131" i="2"/>
  <c r="AS11" i="2"/>
  <c r="AV11" i="2" s="1"/>
  <c r="AT606" i="2"/>
  <c r="AT449" i="2"/>
  <c r="AT679" i="2"/>
  <c r="AT310" i="2"/>
  <c r="AT257" i="2"/>
  <c r="AT189" i="2"/>
  <c r="AT265" i="2"/>
  <c r="AT162" i="2"/>
  <c r="AT93" i="2"/>
  <c r="AT8" i="2"/>
  <c r="AU628" i="2"/>
  <c r="AU532" i="2"/>
  <c r="AU424" i="2"/>
  <c r="AU668" i="2"/>
  <c r="AU644" i="2"/>
  <c r="AU466" i="2"/>
  <c r="AU402" i="2"/>
  <c r="AU648" i="2"/>
  <c r="AU272" i="2"/>
  <c r="AU393" i="2"/>
  <c r="AU474" i="2"/>
  <c r="AU168" i="2"/>
  <c r="AU187" i="2"/>
  <c r="AU124" i="2"/>
  <c r="AU27" i="2"/>
  <c r="AU10" i="2"/>
  <c r="AS530" i="2"/>
  <c r="AS509" i="2"/>
  <c r="AS622" i="2"/>
  <c r="AS725" i="2"/>
  <c r="AS330" i="2"/>
  <c r="AS210" i="2"/>
  <c r="AS602" i="2"/>
  <c r="AS51" i="2"/>
  <c r="AS70" i="2"/>
  <c r="AS561" i="2"/>
  <c r="AT569" i="2"/>
  <c r="AT718" i="2"/>
  <c r="AT654" i="2"/>
  <c r="AT396" i="2"/>
  <c r="AU631" i="2"/>
  <c r="AU546" i="2"/>
  <c r="AU577" i="2"/>
  <c r="AU525" i="2"/>
  <c r="AU341" i="2"/>
  <c r="AU724" i="2"/>
  <c r="AU643" i="2"/>
  <c r="AU314" i="2"/>
  <c r="AU267" i="2"/>
  <c r="AU155" i="2"/>
  <c r="AU158" i="2"/>
  <c r="AU671" i="2"/>
  <c r="AU89" i="2"/>
  <c r="AU161" i="2"/>
  <c r="AS678" i="2"/>
  <c r="AT714" i="2"/>
  <c r="AT354" i="2"/>
  <c r="AT403" i="2"/>
  <c r="AT601" i="2"/>
  <c r="AT309" i="2"/>
  <c r="AT716" i="2"/>
  <c r="AT94" i="2"/>
  <c r="AT587" i="2"/>
  <c r="AT611" i="2"/>
  <c r="AU621" i="2"/>
  <c r="AU465" i="2"/>
  <c r="AU664" i="2"/>
  <c r="AU399" i="2"/>
  <c r="AU264" i="2"/>
  <c r="AU91" i="2"/>
  <c r="AU179" i="2"/>
  <c r="AU139" i="2"/>
  <c r="AU387" i="2"/>
  <c r="AU164" i="2"/>
  <c r="AS604" i="2"/>
  <c r="AS586" i="2"/>
  <c r="AS688" i="2"/>
  <c r="AS352" i="2"/>
  <c r="AS418" i="2"/>
  <c r="AS201" i="2"/>
  <c r="AS719" i="2"/>
  <c r="AS143" i="2"/>
  <c r="AS458" i="2"/>
  <c r="AS675" i="2"/>
  <c r="AT410" i="2"/>
  <c r="AT497" i="2"/>
  <c r="AT518" i="2"/>
  <c r="AT660" i="2"/>
  <c r="AT364" i="2"/>
  <c r="AT114" i="2"/>
  <c r="AT214" i="2"/>
  <c r="AT248" i="2"/>
  <c r="AT53" i="2"/>
  <c r="AT83" i="2"/>
  <c r="AU693" i="2"/>
  <c r="AU495" i="2"/>
  <c r="AU254" i="2"/>
  <c r="AU723" i="2"/>
  <c r="AU680" i="2"/>
  <c r="AU603" i="2"/>
  <c r="AU444" i="2"/>
  <c r="AU337" i="2"/>
  <c r="AU357" i="2"/>
  <c r="AU298" i="2"/>
  <c r="AU159" i="2"/>
  <c r="AU113" i="2"/>
  <c r="AU136" i="2"/>
  <c r="AU23" i="2"/>
  <c r="AS394" i="2"/>
  <c r="AS512" i="2"/>
  <c r="AV512" i="2" s="1"/>
  <c r="AS633" i="2"/>
  <c r="AS450" i="2"/>
  <c r="AS263" i="2"/>
  <c r="AS244" i="2"/>
  <c r="AS296" i="2"/>
  <c r="AS656" i="2"/>
  <c r="AS74" i="2"/>
  <c r="AS697" i="2"/>
  <c r="AT524" i="2"/>
  <c r="AT519" i="2"/>
  <c r="AT513" i="2"/>
  <c r="AT222" i="2"/>
  <c r="AT365" i="2"/>
  <c r="AU662" i="2"/>
  <c r="AU482" i="2"/>
  <c r="AU499" i="2"/>
  <c r="AU445" i="2"/>
  <c r="AU469" i="2"/>
  <c r="AU433" i="2"/>
  <c r="AU485" i="2"/>
  <c r="AU278" i="2"/>
  <c r="AU447" i="2"/>
  <c r="AU584" i="2"/>
  <c r="AU165" i="2"/>
  <c r="AU539" i="2"/>
  <c r="AU76" i="2"/>
  <c r="AU464" i="2"/>
  <c r="AU203" i="2"/>
  <c r="AU563" i="2"/>
  <c r="AS569" i="2"/>
  <c r="AT592" i="2"/>
  <c r="AT291" i="2"/>
  <c r="AT461" i="2"/>
  <c r="AT430" i="2"/>
  <c r="AT249" i="2"/>
  <c r="AT212" i="2"/>
  <c r="AT199" i="2"/>
  <c r="AT100" i="2"/>
  <c r="AT578" i="2"/>
  <c r="AU560" i="2"/>
  <c r="AU477" i="2"/>
  <c r="AU333" i="2"/>
  <c r="AU536" i="2"/>
  <c r="AU593" i="2"/>
  <c r="AU195" i="2"/>
  <c r="AU687" i="2"/>
  <c r="AU167" i="2"/>
  <c r="AU95" i="2"/>
  <c r="AU209" i="2"/>
  <c r="AS599" i="2"/>
  <c r="AS108" i="2"/>
  <c r="AS282" i="2"/>
  <c r="AS501" i="2"/>
  <c r="AS306" i="2"/>
  <c r="AS711" i="2"/>
  <c r="AS652" i="2"/>
  <c r="AS103" i="2"/>
  <c r="AV103" i="2" s="1"/>
  <c r="AS86" i="2"/>
  <c r="AV86" i="2" s="1"/>
  <c r="AS640" i="2"/>
  <c r="AV640" i="2" s="1"/>
  <c r="AT394" i="2"/>
  <c r="AT512" i="2"/>
  <c r="AT633" i="2"/>
  <c r="AT450" i="2"/>
  <c r="AT263" i="2"/>
  <c r="AT244" i="2"/>
  <c r="AT602" i="2"/>
  <c r="AT51" i="2"/>
  <c r="AT70" i="2"/>
  <c r="AT561" i="2"/>
  <c r="AU516" i="2"/>
  <c r="AU385" i="2"/>
  <c r="AU350" i="2"/>
  <c r="AU505" i="2"/>
  <c r="AU344" i="2"/>
  <c r="AU494" i="2"/>
  <c r="AU412" i="2"/>
  <c r="AU363" i="2"/>
  <c r="AU246" i="2"/>
  <c r="AU237" i="2"/>
  <c r="AU308" i="2"/>
  <c r="AU182" i="2"/>
  <c r="AU118" i="2"/>
  <c r="AU77" i="2"/>
  <c r="AU498" i="2"/>
  <c r="AS606" i="2"/>
  <c r="AS449" i="2"/>
  <c r="AS679" i="2"/>
  <c r="AS310" i="2"/>
  <c r="AV310" i="2" s="1"/>
  <c r="AS257" i="2"/>
  <c r="AV257" i="2" s="1"/>
  <c r="AS189" i="2"/>
  <c r="AV189" i="2" s="1"/>
  <c r="AS265" i="2"/>
  <c r="AV265" i="2" s="1"/>
  <c r="AS162" i="2"/>
  <c r="AV162" i="2" s="1"/>
  <c r="AS151" i="2"/>
  <c r="AS47" i="2"/>
  <c r="AV47" i="2" s="1"/>
  <c r="AT639" i="2"/>
  <c r="AT573" i="2"/>
  <c r="AT374" i="2"/>
  <c r="AT361" i="2"/>
  <c r="AT4" i="2"/>
  <c r="AU717" i="2"/>
  <c r="AU502" i="2"/>
  <c r="AU596" i="2"/>
  <c r="AU534" i="2"/>
  <c r="AU413" i="2"/>
  <c r="AU338" i="2"/>
  <c r="AU426" i="2"/>
  <c r="AU684" i="2"/>
  <c r="AU682" i="2"/>
  <c r="AU280" i="2"/>
  <c r="AU61" i="2"/>
  <c r="AU701" i="2"/>
  <c r="AU57" i="2"/>
  <c r="AU68" i="2"/>
  <c r="AU82" i="2"/>
  <c r="AU3" i="2"/>
  <c r="AS524" i="2"/>
  <c r="AT594" i="2"/>
  <c r="AT490" i="2"/>
  <c r="AT712" i="2"/>
  <c r="AT292" i="2"/>
  <c r="AT286" i="2"/>
  <c r="AT215" i="2"/>
  <c r="AT135" i="2"/>
  <c r="AT132" i="2"/>
  <c r="AT555" i="2"/>
  <c r="AU636" i="2"/>
  <c r="AU420" i="2"/>
  <c r="AU552" i="2"/>
  <c r="AU336" i="2"/>
  <c r="AU460" i="2"/>
  <c r="AU270" i="2"/>
  <c r="AU219" i="2"/>
  <c r="AU111" i="2"/>
  <c r="AU432" i="2"/>
  <c r="AU31" i="2"/>
  <c r="AS721" i="2"/>
  <c r="AS487" i="2"/>
  <c r="AS406" i="2"/>
  <c r="AS414" i="2"/>
  <c r="AS318" i="2"/>
  <c r="AS523" i="2"/>
  <c r="AS384" i="2"/>
  <c r="AV384" i="2" s="1"/>
  <c r="AS277" i="2"/>
  <c r="AS84" i="2"/>
  <c r="AV84" i="2" s="1"/>
  <c r="AS576" i="2"/>
  <c r="AT530" i="2"/>
  <c r="AT509" i="2"/>
  <c r="AT622" i="2"/>
  <c r="AT725" i="2"/>
  <c r="AT330" i="2"/>
  <c r="AT210" i="2"/>
  <c r="AT296" i="2"/>
  <c r="AT656" i="2"/>
  <c r="AT74" i="2"/>
  <c r="AT697" i="2"/>
  <c r="AU370" i="2"/>
  <c r="AU454" i="2"/>
  <c r="AU544" i="2"/>
  <c r="AU322" i="2"/>
  <c r="AU538" i="2"/>
  <c r="AU421" i="2"/>
  <c r="AU685" i="2"/>
  <c r="AU381" i="2"/>
  <c r="AU547" i="2"/>
  <c r="AU691" i="2"/>
  <c r="AU269" i="2"/>
  <c r="AU154" i="2"/>
  <c r="AU72" i="2"/>
  <c r="AU427" i="2"/>
  <c r="AU62" i="2"/>
  <c r="AS669" i="2"/>
  <c r="AV669" i="2" s="1"/>
  <c r="AS581" i="2"/>
  <c r="AV581" i="2" s="1"/>
  <c r="AS508" i="2"/>
  <c r="AV508" i="2" s="1"/>
  <c r="AS699" i="2"/>
  <c r="AV699" i="2" s="1"/>
  <c r="AS328" i="2"/>
  <c r="AV328" i="2" s="1"/>
  <c r="AS301" i="2"/>
  <c r="AV301" i="2" s="1"/>
  <c r="AS574" i="2"/>
  <c r="AV574" i="2" s="1"/>
  <c r="AS138" i="2"/>
  <c r="AV138" i="2" s="1"/>
  <c r="AS81" i="2"/>
  <c r="AV81" i="2" s="1"/>
  <c r="AS34" i="2"/>
  <c r="AV34" i="2" s="1"/>
  <c r="AT678" i="2"/>
  <c r="AT545" i="2"/>
  <c r="AT491" i="2"/>
  <c r="AT404" i="2"/>
  <c r="AT360" i="2"/>
  <c r="AU689" i="2"/>
  <c r="AU605" i="2"/>
  <c r="AU557" i="2"/>
  <c r="AU649" i="2"/>
  <c r="AU428" i="2"/>
  <c r="AU183" i="2"/>
  <c r="AU472" i="2"/>
  <c r="AU256" i="2"/>
  <c r="AU274" i="2"/>
  <c r="AU225" i="2"/>
  <c r="AU358" i="2"/>
  <c r="AU175" i="2"/>
  <c r="AU69" i="2"/>
  <c r="AU65" i="2"/>
  <c r="AU116" i="2"/>
  <c r="AU326" i="2"/>
  <c r="AS639" i="2"/>
  <c r="AS624" i="2"/>
  <c r="AU345" i="2"/>
  <c r="AU302" i="2"/>
  <c r="AU692" i="2"/>
  <c r="AU321" i="2"/>
  <c r="AU290" i="2"/>
  <c r="AU271" i="2"/>
  <c r="AU123" i="2"/>
  <c r="AU349" i="2"/>
  <c r="AU250" i="2"/>
  <c r="AU251" i="2"/>
  <c r="AU440" i="2"/>
  <c r="AU178" i="2"/>
  <c r="AU188" i="2"/>
  <c r="AU218" i="2"/>
  <c r="AU172" i="2"/>
  <c r="AU431" i="2"/>
  <c r="AU288" i="2"/>
  <c r="AU197" i="2"/>
  <c r="AU127" i="2"/>
  <c r="AU163" i="2"/>
  <c r="AU63" i="2"/>
  <c r="AU85" i="2"/>
  <c r="AU185" i="2"/>
  <c r="AU115" i="2"/>
  <c r="AU90" i="2"/>
  <c r="AU80" i="2"/>
  <c r="AU117" i="2"/>
  <c r="AU64" i="2"/>
  <c r="AU109" i="2"/>
  <c r="AU96" i="2"/>
  <c r="AU33" i="2"/>
  <c r="AU20" i="2"/>
  <c r="AU13" i="2"/>
  <c r="AU32" i="2"/>
  <c r="AU28" i="2"/>
  <c r="AU289" i="2"/>
  <c r="AU268" i="2"/>
  <c r="AS597" i="2"/>
  <c r="AV597" i="2" s="1"/>
  <c r="AS638" i="2"/>
  <c r="AS475" i="2"/>
  <c r="AV475" i="2" s="1"/>
  <c r="AS647" i="2"/>
  <c r="AS551" i="2"/>
  <c r="AS537" i="2"/>
  <c r="AS592" i="2"/>
  <c r="AV592" i="2" s="1"/>
  <c r="AS594" i="2"/>
  <c r="AS442" i="2"/>
  <c r="AV442" i="2" s="1"/>
  <c r="AS549" i="2"/>
  <c r="AS714" i="2"/>
  <c r="AV714" i="2" s="1"/>
  <c r="AS595" i="2"/>
  <c r="AV595" i="2" s="1"/>
  <c r="AS291" i="2"/>
  <c r="AS490" i="2"/>
  <c r="AS582" i="2"/>
  <c r="AS658" i="2"/>
  <c r="AS354" i="2"/>
  <c r="AS343" i="2"/>
  <c r="AS461" i="2"/>
  <c r="AS712" i="2"/>
  <c r="AS377" i="2"/>
  <c r="AS614" i="2"/>
  <c r="AV614" i="2" s="1"/>
  <c r="AS403" i="2"/>
  <c r="AV403" i="2" s="1"/>
  <c r="AS369" i="2"/>
  <c r="AV369" i="2" s="1"/>
  <c r="AS430" i="2"/>
  <c r="AS292" i="2"/>
  <c r="AS653" i="2"/>
  <c r="AS245" i="2"/>
  <c r="AS601" i="2"/>
  <c r="AS307" i="2"/>
  <c r="AS249" i="2"/>
  <c r="AS286" i="2"/>
  <c r="AV286" i="2" s="1"/>
  <c r="AS204" i="2"/>
  <c r="AS193" i="2"/>
  <c r="AV193" i="2" s="1"/>
  <c r="AS309" i="2"/>
  <c r="AV309" i="2" s="1"/>
  <c r="AS531" i="2"/>
  <c r="AV531" i="2" s="1"/>
  <c r="AS212" i="2"/>
  <c r="AS215" i="2"/>
  <c r="AS192" i="2"/>
  <c r="AS645" i="2"/>
  <c r="AV645" i="2" s="1"/>
  <c r="AS716" i="2"/>
  <c r="AS110" i="2"/>
  <c r="AS199" i="2"/>
  <c r="AS135" i="2"/>
  <c r="AS102" i="2"/>
  <c r="AV102" i="2" s="1"/>
  <c r="AS598" i="2"/>
  <c r="AV598" i="2" s="1"/>
  <c r="AS94" i="2"/>
  <c r="AS720" i="2"/>
  <c r="AV720" i="2" s="1"/>
  <c r="AT234" i="2"/>
  <c r="AT241" i="2"/>
  <c r="AT176" i="2"/>
  <c r="AT194" i="2"/>
  <c r="AT190" i="2"/>
  <c r="AT144" i="2"/>
  <c r="AT347" i="2"/>
  <c r="AT243" i="2"/>
  <c r="AT297" i="2"/>
  <c r="AT149" i="2"/>
  <c r="AT198" i="2"/>
  <c r="AT125" i="2"/>
  <c r="AT119" i="2"/>
  <c r="AT92" i="2"/>
  <c r="AT260" i="2"/>
  <c r="AT78" i="2"/>
  <c r="AT43" i="2"/>
  <c r="AT58" i="2"/>
  <c r="AT266" i="2"/>
  <c r="AT39" i="2"/>
  <c r="AT556" i="2"/>
  <c r="AT44" i="2"/>
  <c r="AT38" i="2"/>
  <c r="AT19" i="2"/>
  <c r="AT709" i="2"/>
  <c r="AT184" i="2"/>
  <c r="AT630" i="2"/>
  <c r="AU437" i="2"/>
  <c r="AU367" i="2"/>
  <c r="AU457" i="2"/>
  <c r="AU105" i="2"/>
  <c r="AU722" i="2"/>
  <c r="AU579" i="2"/>
  <c r="AU312" i="2"/>
  <c r="AU287" i="2"/>
  <c r="AU319" i="2"/>
  <c r="AU240" i="2"/>
  <c r="AU228" i="2"/>
  <c r="AU423" i="2"/>
  <c r="AU216" i="2"/>
  <c r="AU323" i="2"/>
  <c r="AU247" i="2"/>
  <c r="AU650" i="2"/>
  <c r="AU470" i="2"/>
  <c r="AU79" i="2"/>
  <c r="AU726" i="2"/>
  <c r="AU422" i="2"/>
  <c r="AU439" i="2"/>
  <c r="AU157" i="2"/>
  <c r="AU153" i="2"/>
  <c r="AU170" i="2"/>
  <c r="AU488" i="2"/>
  <c r="AU156" i="2"/>
  <c r="AU55" i="2"/>
  <c r="AU121" i="2"/>
  <c r="AU623" i="2"/>
  <c r="AU88" i="2"/>
  <c r="AU327" i="2"/>
  <c r="AU372" i="2"/>
  <c r="AU41" i="2"/>
  <c r="AU101" i="2"/>
  <c r="AU35" i="2"/>
  <c r="AU50" i="2"/>
  <c r="AU66" i="2"/>
  <c r="AU26" i="2"/>
  <c r="AU36" i="2"/>
  <c r="AU7" i="2"/>
  <c r="AU17" i="2"/>
  <c r="AU2" i="2"/>
  <c r="AS627" i="2"/>
  <c r="AV627" i="2" s="1"/>
  <c r="AS567" i="2"/>
  <c r="AV567" i="2" s="1"/>
  <c r="AS715" i="2"/>
  <c r="AV715" i="2" s="1"/>
  <c r="AS583" i="2"/>
  <c r="AS676" i="2"/>
  <c r="AS683" i="2"/>
  <c r="AS481" i="2"/>
  <c r="AS517" i="2"/>
  <c r="AS613" i="2"/>
  <c r="AS558" i="2"/>
  <c r="AS476" i="2"/>
  <c r="AS452" i="2"/>
  <c r="AV452" i="2" s="1"/>
  <c r="AS550" i="2"/>
  <c r="AV550" i="2" s="1"/>
  <c r="AS434" i="2"/>
  <c r="AV434" i="2" s="1"/>
  <c r="AS351" i="2"/>
  <c r="AV351" i="2" s="1"/>
  <c r="AS467" i="2"/>
  <c r="AS670" i="2"/>
  <c r="AS468" i="2"/>
  <c r="AS389" i="2"/>
  <c r="AS346" i="2"/>
  <c r="AS329" i="2"/>
  <c r="AS397" i="2"/>
  <c r="AS655" i="2"/>
  <c r="AS395" i="2"/>
  <c r="AV395" i="2" s="1"/>
  <c r="AS390" i="2"/>
  <c r="AV390" i="2" s="1"/>
  <c r="AS324" i="2"/>
  <c r="AV324" i="2" s="1"/>
  <c r="AS226" i="2"/>
  <c r="AV226" i="2" s="1"/>
  <c r="AS313" i="2"/>
  <c r="AS429" i="2"/>
  <c r="AS334" i="2"/>
  <c r="AS419" i="2"/>
  <c r="AS221" i="2"/>
  <c r="AS232" i="2"/>
  <c r="AV232" i="2" s="1"/>
  <c r="AS191" i="2"/>
  <c r="AV191" i="2" s="1"/>
  <c r="AS507" i="2"/>
  <c r="AV507" i="2" s="1"/>
  <c r="AS207" i="2"/>
  <c r="AS489" i="2"/>
  <c r="AV489" i="2" s="1"/>
  <c r="AS299" i="2"/>
  <c r="AV299" i="2" s="1"/>
  <c r="AS690" i="2"/>
  <c r="AV690" i="2" s="1"/>
  <c r="AS320" i="2"/>
  <c r="AS342" i="2"/>
  <c r="AS526" i="2"/>
  <c r="AS703" i="2"/>
  <c r="AS462" i="2"/>
  <c r="AS141" i="2"/>
  <c r="AV141" i="2" s="1"/>
  <c r="AS674" i="2"/>
  <c r="AV674" i="2" s="1"/>
  <c r="AS122" i="2"/>
  <c r="AV122" i="2" s="1"/>
  <c r="AS152" i="2"/>
  <c r="AS545" i="2"/>
  <c r="AV545" i="2" s="1"/>
  <c r="AS491" i="2"/>
  <c r="AV491" i="2" s="1"/>
  <c r="AS459" i="2"/>
  <c r="AV459" i="2" s="1"/>
  <c r="AS513" i="2"/>
  <c r="AS361" i="2"/>
  <c r="AS295" i="2"/>
  <c r="AS311" i="2"/>
  <c r="AS365" i="2"/>
  <c r="AS261" i="2"/>
  <c r="AS234" i="2"/>
  <c r="AS194" i="2"/>
  <c r="AV194" i="2" s="1"/>
  <c r="AS347" i="2"/>
  <c r="AS149" i="2"/>
  <c r="AS119" i="2"/>
  <c r="AV119" i="2" s="1"/>
  <c r="AS78" i="2"/>
  <c r="AV78" i="2" s="1"/>
  <c r="AS266" i="2"/>
  <c r="AS44" i="2"/>
  <c r="AS709" i="2"/>
  <c r="AT628" i="2"/>
  <c r="AT516" i="2"/>
  <c r="AT532" i="2"/>
  <c r="AT385" i="2"/>
  <c r="AT424" i="2"/>
  <c r="AT350" i="2"/>
  <c r="AT668" i="2"/>
  <c r="AT345" i="2"/>
  <c r="AT321" i="2"/>
  <c r="AT123" i="2"/>
  <c r="AT251" i="2"/>
  <c r="AT188" i="2"/>
  <c r="AT431" i="2"/>
  <c r="AT127" i="2"/>
  <c r="AT85" i="2"/>
  <c r="AT90" i="2"/>
  <c r="AT64" i="2"/>
  <c r="AT33" i="2"/>
  <c r="AT32" i="2"/>
  <c r="AT268" i="2"/>
  <c r="AU705" i="2"/>
  <c r="AU698" i="2"/>
  <c r="AU612" i="2"/>
  <c r="AU540" i="2"/>
  <c r="AU686" i="2"/>
  <c r="AU548" i="2"/>
  <c r="AU441" i="2"/>
  <c r="AU480" i="2"/>
  <c r="AS573" i="2"/>
  <c r="AS519" i="2"/>
  <c r="AS374" i="2"/>
  <c r="AV374" i="2" s="1"/>
  <c r="AS404" i="2"/>
  <c r="AV404" i="2" s="1"/>
  <c r="AS368" i="2"/>
  <c r="AV368" i="2" s="1"/>
  <c r="AS348" i="2"/>
  <c r="AS4" i="2"/>
  <c r="AS325" i="2"/>
  <c r="AS317" i="2"/>
  <c r="AS241" i="2"/>
  <c r="AS190" i="2"/>
  <c r="AS243" i="2"/>
  <c r="AS198" i="2"/>
  <c r="AS92" i="2"/>
  <c r="AV92" i="2" s="1"/>
  <c r="AS43" i="2"/>
  <c r="AV43" i="2" s="1"/>
  <c r="AS39" i="2"/>
  <c r="AV39" i="2" s="1"/>
  <c r="AS38" i="2"/>
  <c r="AV38" i="2" s="1"/>
  <c r="AS184" i="2"/>
  <c r="AV184" i="2" s="1"/>
  <c r="AT651" i="2"/>
  <c r="AT370" i="2"/>
  <c r="AT565" i="2"/>
  <c r="AT454" i="2"/>
  <c r="AT681" i="2"/>
  <c r="AT544" i="2"/>
  <c r="AT492" i="2"/>
  <c r="AT322" i="2"/>
  <c r="AT302" i="2"/>
  <c r="AT290" i="2"/>
  <c r="AT349" i="2"/>
  <c r="AT440" i="2"/>
  <c r="AT218" i="2"/>
  <c r="AT288" i="2"/>
  <c r="AT163" i="2"/>
  <c r="AT185" i="2"/>
  <c r="AT80" i="2"/>
  <c r="AT109" i="2"/>
  <c r="AT20" i="2"/>
  <c r="AT28" i="2"/>
  <c r="AU629" i="2"/>
  <c r="AU615" i="2"/>
  <c r="AU659" i="2"/>
  <c r="AU617" i="2"/>
  <c r="AU625" i="2"/>
  <c r="AU642" i="2"/>
  <c r="AU521" i="2"/>
  <c r="AU527" i="2"/>
  <c r="AS535" i="2"/>
  <c r="AS376" i="2"/>
  <c r="AV376" i="2" s="1"/>
  <c r="AS718" i="2"/>
  <c r="AS408" i="2"/>
  <c r="AV408" i="2" s="1"/>
  <c r="AS654" i="2"/>
  <c r="AV654" i="2" s="1"/>
  <c r="AS222" i="2"/>
  <c r="AS360" i="2"/>
  <c r="AV360" i="2" s="1"/>
  <c r="AS396" i="2"/>
  <c r="AS708" i="2"/>
  <c r="AS21" i="2"/>
  <c r="AS176" i="2"/>
  <c r="AS144" i="2"/>
  <c r="AS297" i="2"/>
  <c r="AS125" i="2"/>
  <c r="AS260" i="2"/>
  <c r="AV260" i="2" s="1"/>
  <c r="AS58" i="2"/>
  <c r="AS556" i="2"/>
  <c r="AV556" i="2" s="1"/>
  <c r="AS19" i="2"/>
  <c r="AS630" i="2"/>
  <c r="AV630" i="2" s="1"/>
  <c r="AT618" i="2"/>
  <c r="AT693" i="2"/>
  <c r="AT455" i="2"/>
  <c r="AT495" i="2"/>
  <c r="AT702" i="2"/>
  <c r="AT254" i="2"/>
  <c r="AT359" i="2"/>
  <c r="AT386" i="2"/>
  <c r="AT692" i="2"/>
  <c r="AT271" i="2"/>
  <c r="AT250" i="2"/>
  <c r="AT178" i="2"/>
  <c r="AT172" i="2"/>
  <c r="AT197" i="2"/>
  <c r="AT63" i="2"/>
  <c r="AT115" i="2"/>
  <c r="AT117" i="2"/>
  <c r="AT96" i="2"/>
  <c r="AT13" i="2"/>
  <c r="AT289" i="2"/>
  <c r="AU663" i="2"/>
  <c r="AU515" i="2"/>
  <c r="AU721" i="2"/>
  <c r="AU604" i="2"/>
  <c r="AU700" i="2"/>
  <c r="AU591" i="2"/>
  <c r="AU599" i="2"/>
  <c r="AU436" i="2"/>
  <c r="AT721" i="2"/>
  <c r="AT604" i="2"/>
  <c r="AT700" i="2"/>
  <c r="AT591" i="2"/>
  <c r="AT599" i="2"/>
  <c r="AT436" i="2"/>
  <c r="AT487" i="2"/>
  <c r="AT586" i="2"/>
  <c r="AT619" i="2"/>
  <c r="AT607" i="2"/>
  <c r="AT108" i="2"/>
  <c r="AT520" i="2"/>
  <c r="AT406" i="2"/>
  <c r="AT688" i="2"/>
  <c r="AT378" i="2"/>
  <c r="AT589" i="2"/>
  <c r="AT282" i="2"/>
  <c r="AT388" i="2"/>
  <c r="AT414" i="2"/>
  <c r="AT352" i="2"/>
  <c r="AT446" i="2"/>
  <c r="AT355" i="2"/>
  <c r="AT501" i="2"/>
  <c r="AT293" i="2"/>
  <c r="AT318" i="2"/>
  <c r="AT418" i="2"/>
  <c r="AT672" i="2"/>
  <c r="AT284" i="2"/>
  <c r="AT306" i="2"/>
  <c r="AT559" i="2"/>
  <c r="AT523" i="2"/>
  <c r="AT201" i="2"/>
  <c r="AT242" i="2"/>
  <c r="AT710" i="2"/>
  <c r="AT711" i="2"/>
  <c r="AT217" i="2"/>
  <c r="AT384" i="2"/>
  <c r="AT719" i="2"/>
  <c r="AT253" i="2"/>
  <c r="AT205" i="2"/>
  <c r="AT652" i="2"/>
  <c r="AT208" i="2"/>
  <c r="AT277" i="2"/>
  <c r="AT143" i="2"/>
  <c r="AT616" i="2"/>
  <c r="AT126" i="2"/>
  <c r="AT103" i="2"/>
  <c r="AT453" i="2"/>
  <c r="AT84" i="2"/>
  <c r="AT458" i="2"/>
  <c r="AT107" i="2"/>
  <c r="AT510" i="2"/>
  <c r="AT86" i="2"/>
  <c r="AT131" i="2"/>
  <c r="AT576" i="2"/>
  <c r="AT675" i="2"/>
  <c r="AT16" i="2"/>
  <c r="AT9" i="2"/>
  <c r="AT11" i="2"/>
  <c r="AT640" i="2"/>
  <c r="AS100" i="2"/>
  <c r="AS132" i="2"/>
  <c r="AV132" i="2" s="1"/>
  <c r="AS56" i="2"/>
  <c r="AS99" i="2"/>
  <c r="AV99" i="2" s="1"/>
  <c r="AS587" i="2"/>
  <c r="AS40" i="2"/>
  <c r="AS578" i="2"/>
  <c r="AV578" i="2" s="1"/>
  <c r="AS555" i="2"/>
  <c r="AV555" i="2" s="1"/>
  <c r="AS54" i="2"/>
  <c r="AS611" i="2"/>
  <c r="AV611" i="2" s="1"/>
  <c r="AS5" i="2"/>
  <c r="AS331" i="2"/>
  <c r="AV331" i="2" s="1"/>
  <c r="AT627" i="2"/>
  <c r="AT567" i="2"/>
  <c r="AT715" i="2"/>
  <c r="AT583" i="2"/>
  <c r="AT676" i="2"/>
  <c r="AT683" i="2"/>
  <c r="AT481" i="2"/>
  <c r="AT517" i="2"/>
  <c r="AT613" i="2"/>
  <c r="AT558" i="2"/>
  <c r="AT476" i="2"/>
  <c r="AT452" i="2"/>
  <c r="AT550" i="2"/>
  <c r="AT434" i="2"/>
  <c r="AT351" i="2"/>
  <c r="AT467" i="2"/>
  <c r="AT670" i="2"/>
  <c r="AT468" i="2"/>
  <c r="AT389" i="2"/>
  <c r="AT346" i="2"/>
  <c r="AT329" i="2"/>
  <c r="AT397" i="2"/>
  <c r="AT655" i="2"/>
  <c r="AT395" i="2"/>
  <c r="AT390" i="2"/>
  <c r="AT324" i="2"/>
  <c r="AT226" i="2"/>
  <c r="AT313" i="2"/>
  <c r="AT429" i="2"/>
  <c r="AT334" i="2"/>
  <c r="AT419" i="2"/>
  <c r="AT221" i="2"/>
  <c r="AT232" i="2"/>
  <c r="AT191" i="2"/>
  <c r="AT507" i="2"/>
  <c r="AT207" i="2"/>
  <c r="AT489" i="2"/>
  <c r="AT299" i="2"/>
  <c r="AT690" i="2"/>
  <c r="AT320" i="2"/>
  <c r="AT342" i="2"/>
  <c r="AT526" i="2"/>
  <c r="AT703" i="2"/>
  <c r="AT462" i="2"/>
  <c r="AT141" i="2"/>
  <c r="AT674" i="2"/>
  <c r="AT122" i="2"/>
  <c r="AT152" i="2"/>
  <c r="AT98" i="2"/>
  <c r="AT304" i="2"/>
  <c r="AT238" i="2"/>
  <c r="AT46" i="2"/>
  <c r="AT137" i="2"/>
  <c r="AT45" i="2"/>
  <c r="AT30" i="2"/>
  <c r="AT29" i="2"/>
  <c r="AT229" i="2"/>
  <c r="AT71" i="2"/>
  <c r="AT22" i="2"/>
  <c r="AT694" i="2"/>
  <c r="AS98" i="2"/>
  <c r="AS304" i="2"/>
  <c r="AS238" i="2"/>
  <c r="AV238" i="2" s="1"/>
  <c r="AS46" i="2"/>
  <c r="AV46" i="2" s="1"/>
  <c r="AS137" i="2"/>
  <c r="AV137" i="2" s="1"/>
  <c r="AS45" i="2"/>
  <c r="AV45" i="2" s="1"/>
  <c r="AS30" i="2"/>
  <c r="AV30" i="2" s="1"/>
  <c r="AS29" i="2"/>
  <c r="AV29" i="2" s="1"/>
  <c r="AS229" i="2"/>
  <c r="AV229" i="2" s="1"/>
  <c r="AS71" i="2"/>
  <c r="AV71" i="2" s="1"/>
  <c r="AS22" i="2"/>
  <c r="AS694" i="2"/>
  <c r="AV694" i="2" s="1"/>
  <c r="AT636" i="2"/>
  <c r="AT621" i="2"/>
  <c r="AT572" i="2"/>
  <c r="AT609" i="2"/>
  <c r="AT493" i="2"/>
  <c r="AT560" i="2"/>
  <c r="AT420" i="2"/>
  <c r="AT465" i="2"/>
  <c r="AT97" i="2"/>
  <c r="AT554" i="2"/>
  <c r="AT496" i="2"/>
  <c r="AT477" i="2"/>
  <c r="AT552" i="2"/>
  <c r="AT664" i="2"/>
  <c r="AT500" i="2"/>
  <c r="AT511" i="2"/>
  <c r="AT486" i="2"/>
  <c r="AT333" i="2"/>
  <c r="AT336" i="2"/>
  <c r="AT399" i="2"/>
  <c r="AT380" i="2"/>
  <c r="AT463" i="2"/>
  <c r="AT366" i="2"/>
  <c r="AT536" i="2"/>
  <c r="AT460" i="2"/>
  <c r="AT264" i="2"/>
  <c r="AT258" i="2"/>
  <c r="AT316" i="2"/>
  <c r="AT593" i="2"/>
  <c r="AT665" i="2"/>
  <c r="AT270" i="2"/>
  <c r="AT91" i="2"/>
  <c r="AT383" i="2"/>
  <c r="AT223" i="2"/>
  <c r="AT200" i="2"/>
  <c r="AT195" i="2"/>
  <c r="AT219" i="2"/>
  <c r="AT179" i="2"/>
  <c r="AT171" i="2"/>
  <c r="AT220" i="2"/>
  <c r="AT174" i="2"/>
  <c r="AT687" i="2"/>
  <c r="AT111" i="2"/>
  <c r="AT139" i="2"/>
  <c r="AT140" i="2"/>
  <c r="AT142" i="2"/>
  <c r="AT75" i="2"/>
  <c r="AT167" i="2"/>
  <c r="AT432" i="2"/>
  <c r="AT387" i="2"/>
  <c r="AT106" i="2"/>
  <c r="AT59" i="2"/>
  <c r="AT95" i="2"/>
  <c r="AT42" i="2"/>
  <c r="AT31" i="2"/>
  <c r="AT164" i="2"/>
  <c r="AT18" i="2"/>
  <c r="AT6" i="2"/>
  <c r="AT209" i="2"/>
  <c r="AT15" i="2"/>
  <c r="AU528" i="2"/>
  <c r="AU533" i="2"/>
  <c r="AU473" i="2"/>
  <c r="AU300" i="2"/>
  <c r="AU506" i="2"/>
  <c r="AU620" i="2"/>
  <c r="AU677" i="2"/>
  <c r="AU415" i="2"/>
  <c r="AU504" i="2"/>
  <c r="AU641" i="2"/>
  <c r="AU335" i="2"/>
  <c r="AU211" i="2"/>
  <c r="AU37" i="2"/>
  <c r="AU398" i="2"/>
  <c r="AU356" i="2"/>
  <c r="AU281" i="2"/>
  <c r="AU353" i="2"/>
  <c r="AU262" i="2"/>
  <c r="AU227" i="2"/>
  <c r="AU186" i="2"/>
  <c r="AU626" i="2"/>
  <c r="AU196" i="2"/>
  <c r="AU667" i="2"/>
  <c r="AU252" i="2"/>
  <c r="AU173" i="2"/>
  <c r="AU235" i="2"/>
  <c r="AU637" i="2"/>
  <c r="AU230" i="2"/>
  <c r="AU206" i="2"/>
  <c r="AU275" i="2"/>
  <c r="AU503" i="2"/>
  <c r="AU443" i="2"/>
  <c r="AU145" i="2"/>
  <c r="AU610" i="2"/>
  <c r="AU150" i="2"/>
  <c r="AU514" i="2"/>
  <c r="AU375" i="2"/>
  <c r="AU704" i="2"/>
  <c r="AU379" i="2"/>
  <c r="AU67" i="2"/>
  <c r="AU180" i="2"/>
  <c r="AU49" i="2"/>
  <c r="AU391" i="2"/>
  <c r="AU305" i="2"/>
  <c r="AU14" i="2"/>
  <c r="AU48" i="2"/>
  <c r="AU25" i="2"/>
  <c r="AU373" i="2"/>
  <c r="AU608" i="2"/>
  <c r="AS636" i="2"/>
  <c r="AV636" i="2" s="1"/>
  <c r="AS621" i="2"/>
  <c r="AV621" i="2" s="1"/>
  <c r="AS572" i="2"/>
  <c r="AV572" i="2" s="1"/>
  <c r="AS609" i="2"/>
  <c r="AV609" i="2" s="1"/>
  <c r="AS493" i="2"/>
  <c r="AV493" i="2" s="1"/>
  <c r="AS560" i="2"/>
  <c r="AV560" i="2" s="1"/>
  <c r="AS420" i="2"/>
  <c r="AV420" i="2" s="1"/>
  <c r="AS465" i="2"/>
  <c r="AS97" i="2"/>
  <c r="AS554" i="2"/>
  <c r="AS496" i="2"/>
  <c r="AV496" i="2" s="1"/>
  <c r="AS477" i="2"/>
  <c r="AV477" i="2" s="1"/>
  <c r="AS552" i="2"/>
  <c r="AS664" i="2"/>
  <c r="AV664" i="2" s="1"/>
  <c r="AS500" i="2"/>
  <c r="AS511" i="2"/>
  <c r="AV511" i="2" s="1"/>
  <c r="AS486" i="2"/>
  <c r="AV486" i="2" s="1"/>
  <c r="AS333" i="2"/>
  <c r="AV333" i="2" s="1"/>
  <c r="AS336" i="2"/>
  <c r="AV336" i="2" s="1"/>
  <c r="AS399" i="2"/>
  <c r="AS380" i="2"/>
  <c r="AS463" i="2"/>
  <c r="AS366" i="2"/>
  <c r="AS536" i="2"/>
  <c r="AS460" i="2"/>
  <c r="AS264" i="2"/>
  <c r="AV264" i="2" s="1"/>
  <c r="AS258" i="2"/>
  <c r="AS316" i="2"/>
  <c r="AV316" i="2" s="1"/>
  <c r="AS593" i="2"/>
  <c r="AV593" i="2" s="1"/>
  <c r="AS665" i="2"/>
  <c r="AV665" i="2" s="1"/>
  <c r="AS270" i="2"/>
  <c r="AV270" i="2" s="1"/>
  <c r="AS91" i="2"/>
  <c r="AS383" i="2"/>
  <c r="AV383" i="2" s="1"/>
  <c r="AS223" i="2"/>
  <c r="AS200" i="2"/>
  <c r="AS195" i="2"/>
  <c r="AS219" i="2"/>
  <c r="AS179" i="2"/>
  <c r="AS171" i="2"/>
  <c r="AV171" i="2" s="1"/>
  <c r="AS220" i="2"/>
  <c r="AS174" i="2"/>
  <c r="AV174" i="2" s="1"/>
  <c r="AS687" i="2"/>
  <c r="AV687" i="2" s="1"/>
  <c r="AS111" i="2"/>
  <c r="AV111" i="2" s="1"/>
  <c r="AS139" i="2"/>
  <c r="AS140" i="2"/>
  <c r="AS142" i="2"/>
  <c r="AV142" i="2" s="1"/>
  <c r="AS75" i="2"/>
  <c r="AS167" i="2"/>
  <c r="AS432" i="2"/>
  <c r="AV432" i="2" s="1"/>
  <c r="AS387" i="2"/>
  <c r="AS106" i="2"/>
  <c r="AV106" i="2" s="1"/>
  <c r="AS59" i="2"/>
  <c r="AV59" i="2" s="1"/>
  <c r="AS95" i="2"/>
  <c r="AS42" i="2"/>
  <c r="AV42" i="2" s="1"/>
  <c r="AS31" i="2"/>
  <c r="AV31" i="2" s="1"/>
  <c r="AS164" i="2"/>
  <c r="AS18" i="2"/>
  <c r="AV18" i="2" s="1"/>
  <c r="AS6" i="2"/>
  <c r="AV6" i="2" s="1"/>
  <c r="AS209" i="2"/>
  <c r="AV209" i="2" s="1"/>
  <c r="AS15" i="2"/>
  <c r="AT723" i="2"/>
  <c r="AT505" i="2"/>
  <c r="AT696" i="2"/>
  <c r="AT644" i="2"/>
  <c r="AT529" i="2"/>
  <c r="AT538" i="2"/>
  <c r="AT680" i="2"/>
  <c r="AT344" i="2"/>
  <c r="AT438" i="2"/>
  <c r="AT466" i="2"/>
  <c r="AT421" i="2"/>
  <c r="AT542" i="2"/>
  <c r="AT603" i="2"/>
  <c r="AT494" i="2"/>
  <c r="AT646" i="2"/>
  <c r="AT402" i="2"/>
  <c r="AT685" i="2"/>
  <c r="AT444" i="2"/>
  <c r="AT412" i="2"/>
  <c r="AT315" i="2"/>
  <c r="AT648" i="2"/>
  <c r="AT381" i="2"/>
  <c r="AT337" i="2"/>
  <c r="AT363" i="2"/>
  <c r="AT411" i="2"/>
  <c r="AT272" i="2"/>
  <c r="AT547" i="2"/>
  <c r="AT357" i="2"/>
  <c r="AT246" i="2"/>
  <c r="AT231" i="2"/>
  <c r="AT393" i="2"/>
  <c r="AT691" i="2"/>
  <c r="AT298" i="2"/>
  <c r="AT237" i="2"/>
  <c r="AT177" i="2"/>
  <c r="AT474" i="2"/>
  <c r="AT269" i="2"/>
  <c r="AT159" i="2"/>
  <c r="AT308" i="2"/>
  <c r="AT168" i="2"/>
  <c r="AT154" i="2"/>
  <c r="AT224" i="2"/>
  <c r="AT113" i="2"/>
  <c r="AT182" i="2"/>
  <c r="AT187" i="2"/>
  <c r="AT72" i="2"/>
  <c r="AT133" i="2"/>
  <c r="AT136" i="2"/>
  <c r="AT118" i="2"/>
  <c r="AT124" i="2"/>
  <c r="AT427" i="2"/>
  <c r="AT146" i="2"/>
  <c r="AT87" i="2"/>
  <c r="AT77" i="2"/>
  <c r="AT27" i="2"/>
  <c r="AT24" i="2"/>
  <c r="AT62" i="2"/>
  <c r="AT340" i="2"/>
  <c r="AT498" i="2"/>
  <c r="AT23" i="2"/>
  <c r="AT10" i="2"/>
  <c r="AU409" i="2"/>
  <c r="AU571" i="2"/>
  <c r="AU451" i="2"/>
  <c r="AU632" i="2"/>
  <c r="AU416" i="2"/>
  <c r="AU392" i="2"/>
  <c r="AU483" i="2"/>
  <c r="AU707" i="2"/>
  <c r="AU484" i="2"/>
  <c r="AU590" i="2"/>
  <c r="AU448" i="2"/>
  <c r="AU400" i="2"/>
  <c r="AU479" i="2"/>
  <c r="AU382" i="2"/>
  <c r="AU294" i="2"/>
  <c r="AU407" i="2"/>
  <c r="AU371" i="2"/>
  <c r="AU362" i="2"/>
  <c r="AU285" i="2"/>
  <c r="AU181" i="2"/>
  <c r="AU339" i="2"/>
  <c r="AU405" i="2"/>
  <c r="AU570" i="2"/>
  <c r="AU276" i="2"/>
  <c r="AU332" i="2"/>
  <c r="AU279" i="2"/>
  <c r="AU635" i="2"/>
  <c r="AU713" i="2"/>
  <c r="AU239" i="2"/>
  <c r="AU169" i="2"/>
  <c r="AU580" i="2"/>
  <c r="AU236" i="2"/>
  <c r="AU255" i="2"/>
  <c r="AU202" i="2"/>
  <c r="AU160" i="2"/>
  <c r="AU553" i="2"/>
  <c r="AU566" i="2"/>
  <c r="AU213" i="2"/>
  <c r="AU166" i="2"/>
  <c r="AU112" i="2"/>
  <c r="AU104" i="2"/>
  <c r="AU60" i="2"/>
  <c r="AU120" i="2"/>
  <c r="AU564" i="2"/>
  <c r="AU73" i="2"/>
  <c r="AU52" i="2"/>
  <c r="AU259" i="2"/>
  <c r="AU129" i="2"/>
  <c r="AU706" i="2"/>
  <c r="AU130" i="2"/>
  <c r="AU147" i="2"/>
  <c r="AU12" i="2"/>
  <c r="AU148" i="2"/>
  <c r="AU401" i="2"/>
  <c r="AU471" i="2"/>
  <c r="AS651" i="2"/>
  <c r="AS618" i="2"/>
  <c r="AV618" i="2" s="1"/>
  <c r="AS628" i="2"/>
  <c r="AS370" i="2"/>
  <c r="AS693" i="2"/>
  <c r="AS516" i="2"/>
  <c r="AS565" i="2"/>
  <c r="AS455" i="2"/>
  <c r="AV455" i="2" s="1"/>
  <c r="AS532" i="2"/>
  <c r="AV532" i="2" s="1"/>
  <c r="AS454" i="2"/>
  <c r="AV454" i="2" s="1"/>
  <c r="AS495" i="2"/>
  <c r="AV495" i="2" s="1"/>
  <c r="AS385" i="2"/>
  <c r="AS681" i="2"/>
  <c r="AS702" i="2"/>
  <c r="AV702" i="2" s="1"/>
  <c r="AS424" i="2"/>
  <c r="AS544" i="2"/>
  <c r="AS254" i="2"/>
  <c r="AS350" i="2"/>
  <c r="AS492" i="2"/>
  <c r="AV492" i="2" s="1"/>
  <c r="AS359" i="2"/>
  <c r="AV359" i="2" s="1"/>
  <c r="AS668" i="2"/>
  <c r="AS322" i="2"/>
  <c r="AV322" i="2" s="1"/>
  <c r="AS386" i="2"/>
  <c r="AV386" i="2" s="1"/>
  <c r="AS345" i="2"/>
  <c r="AS302" i="2"/>
  <c r="AS692" i="2"/>
  <c r="AS321" i="2"/>
  <c r="AS290" i="2"/>
  <c r="AS271" i="2"/>
  <c r="AS123" i="2"/>
  <c r="AV123" i="2" s="1"/>
  <c r="AS349" i="2"/>
  <c r="AS250" i="2"/>
  <c r="AS251" i="2"/>
  <c r="AV251" i="2" s="1"/>
  <c r="AS440" i="2"/>
  <c r="AV440" i="2" s="1"/>
  <c r="AS178" i="2"/>
  <c r="AV178" i="2" s="1"/>
  <c r="AS188" i="2"/>
  <c r="AS218" i="2"/>
  <c r="AV218" i="2" s="1"/>
  <c r="AS172" i="2"/>
  <c r="AV172" i="2" s="1"/>
  <c r="AS431" i="2"/>
  <c r="AV431" i="2" s="1"/>
  <c r="AS288" i="2"/>
  <c r="AV288" i="2" s="1"/>
  <c r="AS197" i="2"/>
  <c r="AV197" i="2" s="1"/>
  <c r="AS127" i="2"/>
  <c r="AV127" i="2" s="1"/>
  <c r="AS163" i="2"/>
  <c r="AV163" i="2" s="1"/>
  <c r="AS63" i="2"/>
  <c r="AV63" i="2" s="1"/>
  <c r="AS85" i="2"/>
  <c r="AV85" i="2" s="1"/>
  <c r="AS185" i="2"/>
  <c r="AV185" i="2" s="1"/>
  <c r="AS115" i="2"/>
  <c r="AV115" i="2" s="1"/>
  <c r="AS90" i="2"/>
  <c r="AS80" i="2"/>
  <c r="AS117" i="2"/>
  <c r="AV117" i="2" s="1"/>
  <c r="AS64" i="2"/>
  <c r="AS109" i="2"/>
  <c r="AS96" i="2"/>
  <c r="AV96" i="2" s="1"/>
  <c r="AS33" i="2"/>
  <c r="AS20" i="2"/>
  <c r="AV20" i="2" s="1"/>
  <c r="AS13" i="2"/>
  <c r="AV13" i="2" s="1"/>
  <c r="AS32" i="2"/>
  <c r="AV32" i="2" s="1"/>
  <c r="AS28" i="2"/>
  <c r="AV28" i="2" s="1"/>
  <c r="AS289" i="2"/>
  <c r="AV289" i="2" s="1"/>
  <c r="AS268" i="2"/>
  <c r="AT689" i="2"/>
  <c r="AV689" i="2" s="1"/>
  <c r="AT673" i="2"/>
  <c r="AT600" i="2"/>
  <c r="AT661" i="2"/>
  <c r="AT588" i="2"/>
  <c r="AT568" i="2"/>
  <c r="AT541" i="2"/>
  <c r="AT585" i="2"/>
  <c r="AT575" i="2"/>
  <c r="AT695" i="2"/>
  <c r="AT562" i="2"/>
  <c r="AT634" i="2"/>
  <c r="AT522" i="2"/>
  <c r="AT543" i="2"/>
  <c r="AT478" i="2"/>
  <c r="AT435" i="2"/>
  <c r="AT456" i="2"/>
  <c r="AT666" i="2"/>
  <c r="AT425" i="2"/>
  <c r="AT437" i="2"/>
  <c r="AT367" i="2"/>
  <c r="AT457" i="2"/>
  <c r="AT105" i="2"/>
  <c r="AT722" i="2"/>
  <c r="AT579" i="2"/>
  <c r="AT312" i="2"/>
  <c r="AT287" i="2"/>
  <c r="AT319" i="2"/>
  <c r="AT240" i="2"/>
  <c r="AT228" i="2"/>
  <c r="AT423" i="2"/>
  <c r="AT216" i="2"/>
  <c r="AT323" i="2"/>
  <c r="AT247" i="2"/>
  <c r="AT650" i="2"/>
  <c r="AT470" i="2"/>
  <c r="AT79" i="2"/>
  <c r="AT726" i="2"/>
  <c r="AT422" i="2"/>
  <c r="AT439" i="2"/>
  <c r="AT157" i="2"/>
  <c r="AT153" i="2"/>
  <c r="AT170" i="2"/>
  <c r="AT488" i="2"/>
  <c r="AT156" i="2"/>
  <c r="AT55" i="2"/>
  <c r="AT121" i="2"/>
  <c r="AT623" i="2"/>
  <c r="AT88" i="2"/>
  <c r="AT327" i="2"/>
  <c r="AT372" i="2"/>
  <c r="AT41" i="2"/>
  <c r="AT101" i="2"/>
  <c r="AT35" i="2"/>
  <c r="AT50" i="2"/>
  <c r="AT66" i="2"/>
  <c r="AT26" i="2"/>
  <c r="AT36" i="2"/>
  <c r="AT7" i="2"/>
  <c r="AT17" i="2"/>
  <c r="AT2" i="2"/>
  <c r="AU487" i="2"/>
  <c r="AU586" i="2"/>
  <c r="AU619" i="2"/>
  <c r="AU607" i="2"/>
  <c r="AU108" i="2"/>
  <c r="AU520" i="2"/>
  <c r="AU406" i="2"/>
  <c r="AU688" i="2"/>
  <c r="AU378" i="2"/>
  <c r="AU589" i="2"/>
  <c r="AU282" i="2"/>
  <c r="AU388" i="2"/>
  <c r="AU414" i="2"/>
  <c r="AU352" i="2"/>
  <c r="AU446" i="2"/>
  <c r="AU355" i="2"/>
  <c r="AU501" i="2"/>
  <c r="AU293" i="2"/>
  <c r="AU318" i="2"/>
  <c r="AU418" i="2"/>
  <c r="AU672" i="2"/>
  <c r="AU284" i="2"/>
  <c r="AU306" i="2"/>
  <c r="AU559" i="2"/>
  <c r="AU523" i="2"/>
  <c r="AU201" i="2"/>
  <c r="AU242" i="2"/>
  <c r="AU710" i="2"/>
  <c r="AU711" i="2"/>
  <c r="AU217" i="2"/>
  <c r="AU384" i="2"/>
  <c r="AU719" i="2"/>
  <c r="AU253" i="2"/>
  <c r="AU205" i="2"/>
  <c r="AU652" i="2"/>
  <c r="AU208" i="2"/>
  <c r="AU277" i="2"/>
  <c r="AU143" i="2"/>
  <c r="AU616" i="2"/>
  <c r="AU126" i="2"/>
  <c r="AU103" i="2"/>
  <c r="AU453" i="2"/>
  <c r="AU84" i="2"/>
  <c r="AU458" i="2"/>
  <c r="AU107" i="2"/>
  <c r="AU510" i="2"/>
  <c r="AU86" i="2"/>
  <c r="AU131" i="2"/>
  <c r="AU576" i="2"/>
  <c r="AU675" i="2"/>
  <c r="AU16" i="2"/>
  <c r="AU9" i="2"/>
  <c r="AU11" i="2"/>
  <c r="AU640" i="2"/>
  <c r="AS723" i="2"/>
  <c r="AS505" i="2"/>
  <c r="AV505" i="2" s="1"/>
  <c r="AS696" i="2"/>
  <c r="AV696" i="2" s="1"/>
  <c r="AS644" i="2"/>
  <c r="AV644" i="2" s="1"/>
  <c r="AS529" i="2"/>
  <c r="AS538" i="2"/>
  <c r="AS680" i="2"/>
  <c r="AS344" i="2"/>
  <c r="AV344" i="2" s="1"/>
  <c r="AS438" i="2"/>
  <c r="AV438" i="2" s="1"/>
  <c r="AS466" i="2"/>
  <c r="AV466" i="2" s="1"/>
  <c r="AS421" i="2"/>
  <c r="AV421" i="2" s="1"/>
  <c r="AS542" i="2"/>
  <c r="AV542" i="2" s="1"/>
  <c r="AS603" i="2"/>
  <c r="AV603" i="2" s="1"/>
  <c r="AS494" i="2"/>
  <c r="AV494" i="2" s="1"/>
  <c r="AS646" i="2"/>
  <c r="AV646" i="2" s="1"/>
  <c r="AS402" i="2"/>
  <c r="AV402" i="2" s="1"/>
  <c r="AS685" i="2"/>
  <c r="AS444" i="2"/>
  <c r="AS412" i="2"/>
  <c r="AS315" i="2"/>
  <c r="AS648" i="2"/>
  <c r="AV648" i="2" s="1"/>
  <c r="AS381" i="2"/>
  <c r="AS337" i="2"/>
  <c r="AV337" i="2" s="1"/>
  <c r="AS363" i="2"/>
  <c r="AV363" i="2" s="1"/>
  <c r="AS411" i="2"/>
  <c r="AV411" i="2" s="1"/>
  <c r="AS272" i="2"/>
  <c r="AV272" i="2" s="1"/>
  <c r="AS547" i="2"/>
  <c r="AV547" i="2" s="1"/>
  <c r="AS357" i="2"/>
  <c r="AV357" i="2" s="1"/>
  <c r="AS246" i="2"/>
  <c r="AS231" i="2"/>
  <c r="AS393" i="2"/>
  <c r="AS691" i="2"/>
  <c r="AS298" i="2"/>
  <c r="AS237" i="2"/>
  <c r="AS177" i="2"/>
  <c r="AS474" i="2"/>
  <c r="AV474" i="2" s="1"/>
  <c r="AS269" i="2"/>
  <c r="AS159" i="2"/>
  <c r="AV159" i="2" s="1"/>
  <c r="AS308" i="2"/>
  <c r="AV308" i="2" s="1"/>
  <c r="AS168" i="2"/>
  <c r="AV168" i="2" s="1"/>
  <c r="AS154" i="2"/>
  <c r="AS224" i="2"/>
  <c r="AS113" i="2"/>
  <c r="AS182" i="2"/>
  <c r="AS187" i="2"/>
  <c r="AS72" i="2"/>
  <c r="AS133" i="2"/>
  <c r="AS136" i="2"/>
  <c r="AS118" i="2"/>
  <c r="AS124" i="2"/>
  <c r="AV124" i="2" s="1"/>
  <c r="AS427" i="2"/>
  <c r="AV427" i="2" s="1"/>
  <c r="AS146" i="2"/>
  <c r="AV146" i="2" s="1"/>
  <c r="AS87" i="2"/>
  <c r="AS77" i="2"/>
  <c r="AS27" i="2"/>
  <c r="AS24" i="2"/>
  <c r="AS62" i="2"/>
  <c r="AV62" i="2" s="1"/>
  <c r="AS340" i="2"/>
  <c r="AV340" i="2" s="1"/>
  <c r="AS498" i="2"/>
  <c r="AS23" i="2"/>
  <c r="AS10" i="2"/>
  <c r="AT717" i="2"/>
  <c r="AT631" i="2"/>
  <c r="AT662" i="2"/>
  <c r="AT605" i="2"/>
  <c r="AT502" i="2"/>
  <c r="AT546" i="2"/>
  <c r="AT482" i="2"/>
  <c r="AT557" i="2"/>
  <c r="AT596" i="2"/>
  <c r="AT577" i="2"/>
  <c r="AT499" i="2"/>
  <c r="AT649" i="2"/>
  <c r="AT534" i="2"/>
  <c r="AT525" i="2"/>
  <c r="AT445" i="2"/>
  <c r="AT428" i="2"/>
  <c r="AT413" i="2"/>
  <c r="AT341" i="2"/>
  <c r="AT469" i="2"/>
  <c r="AT183" i="2"/>
  <c r="AT338" i="2"/>
  <c r="AT724" i="2"/>
  <c r="AT433" i="2"/>
  <c r="AT472" i="2"/>
  <c r="AT426" i="2"/>
  <c r="AT643" i="2"/>
  <c r="AT485" i="2"/>
  <c r="AT256" i="2"/>
  <c r="AT684" i="2"/>
  <c r="AT314" i="2"/>
  <c r="AT278" i="2"/>
  <c r="AT274" i="2"/>
  <c r="AT682" i="2"/>
  <c r="AT267" i="2"/>
  <c r="AT447" i="2"/>
  <c r="AT225" i="2"/>
  <c r="AT280" i="2"/>
  <c r="AT155" i="2"/>
  <c r="AT584" i="2"/>
  <c r="AT358" i="2"/>
  <c r="AT61" i="2"/>
  <c r="AT158" i="2"/>
  <c r="AT165" i="2"/>
  <c r="AT175" i="2"/>
  <c r="AT701" i="2"/>
  <c r="AT671" i="2"/>
  <c r="AT539" i="2"/>
  <c r="AT69" i="2"/>
  <c r="AT57" i="2"/>
  <c r="AT76" i="2"/>
  <c r="AT89" i="2"/>
  <c r="AT65" i="2"/>
  <c r="AT68" i="2"/>
  <c r="AT464" i="2"/>
  <c r="AT161" i="2"/>
  <c r="AT116" i="2"/>
  <c r="AT82" i="2"/>
  <c r="AT203" i="2"/>
  <c r="AT326" i="2"/>
  <c r="AT563" i="2"/>
  <c r="AT3" i="2"/>
  <c r="B54" i="4"/>
  <c r="B90" i="4"/>
  <c r="B112" i="4"/>
  <c r="B70" i="4"/>
  <c r="B33" i="4"/>
  <c r="B80" i="4"/>
  <c r="B121" i="4"/>
  <c r="B105" i="4"/>
  <c r="B40" i="4"/>
  <c r="B110" i="4"/>
  <c r="B78" i="4"/>
  <c r="B17" i="4"/>
  <c r="B63" i="4"/>
  <c r="B93" i="4"/>
  <c r="B36" i="4"/>
  <c r="B13" i="4"/>
  <c r="B73" i="4"/>
  <c r="B28" i="4"/>
  <c r="B11" i="4"/>
  <c r="B67" i="4"/>
  <c r="B100" i="4"/>
  <c r="B34" i="4"/>
  <c r="B26" i="4"/>
  <c r="I26" i="4" s="1"/>
  <c r="B98" i="4"/>
  <c r="B122" i="4"/>
  <c r="B94" i="4"/>
  <c r="B68" i="4"/>
  <c r="B43" i="4"/>
  <c r="B97" i="4"/>
  <c r="B66" i="4"/>
  <c r="B22" i="4"/>
  <c r="B65" i="4"/>
  <c r="B10" i="4"/>
  <c r="B57" i="4"/>
  <c r="I57" i="4" s="1"/>
  <c r="B56" i="4"/>
  <c r="B58" i="4"/>
  <c r="B21" i="4"/>
  <c r="B102" i="4"/>
  <c r="B111" i="4"/>
  <c r="B92" i="4"/>
  <c r="B95" i="4"/>
  <c r="B116" i="4"/>
  <c r="B25" i="4"/>
  <c r="B52" i="4"/>
  <c r="B41" i="4"/>
  <c r="I41" i="4" s="1"/>
  <c r="B103" i="4"/>
  <c r="B106" i="4"/>
  <c r="B50" i="4"/>
  <c r="I50" i="4" s="1"/>
  <c r="B47" i="4"/>
  <c r="B29" i="4"/>
  <c r="B3" i="4"/>
  <c r="B72" i="4"/>
  <c r="B42" i="4"/>
  <c r="B114" i="4"/>
  <c r="B19" i="4"/>
  <c r="B30" i="4"/>
  <c r="B83" i="4"/>
  <c r="B15" i="4"/>
  <c r="B118" i="4"/>
  <c r="B104" i="4"/>
  <c r="B59" i="4"/>
  <c r="B12" i="4"/>
  <c r="B14" i="4"/>
  <c r="B79" i="4"/>
  <c r="B120" i="4"/>
  <c r="B89" i="4"/>
  <c r="B74" i="4"/>
  <c r="B76" i="4"/>
  <c r="B101" i="4"/>
  <c r="B85" i="4"/>
  <c r="B32" i="4"/>
  <c r="B71" i="4"/>
  <c r="B39" i="4"/>
  <c r="B53" i="4"/>
  <c r="B115" i="4"/>
  <c r="B20" i="4"/>
  <c r="B24" i="4"/>
  <c r="B113" i="4"/>
  <c r="B31" i="4"/>
  <c r="B60" i="4"/>
  <c r="B99" i="4"/>
  <c r="B8" i="4"/>
  <c r="B107" i="4"/>
  <c r="B108" i="4"/>
  <c r="B64" i="4"/>
  <c r="B51" i="4"/>
  <c r="B46" i="4"/>
  <c r="B75" i="4"/>
  <c r="B18" i="4"/>
  <c r="B55" i="4"/>
  <c r="B5" i="4"/>
  <c r="B81" i="4"/>
  <c r="B16" i="4"/>
  <c r="B37" i="4"/>
  <c r="B84" i="4"/>
  <c r="B38" i="4"/>
  <c r="B77" i="4"/>
  <c r="B45" i="4"/>
  <c r="B4" i="4"/>
  <c r="B49" i="4"/>
  <c r="B86" i="4"/>
  <c r="F44" i="4"/>
  <c r="B61" i="4"/>
  <c r="B27" i="4"/>
  <c r="B82" i="4"/>
  <c r="B69" i="4"/>
  <c r="B35" i="4"/>
  <c r="B119" i="4"/>
  <c r="B23" i="4"/>
  <c r="B2" i="4"/>
  <c r="B117" i="4"/>
  <c r="B109" i="4"/>
  <c r="B96" i="4"/>
  <c r="B87" i="4"/>
  <c r="B7" i="4"/>
  <c r="B62" i="4"/>
  <c r="B91" i="4"/>
  <c r="B6" i="4"/>
  <c r="B9" i="4"/>
  <c r="I9" i="4" s="1"/>
  <c r="B48" i="4"/>
  <c r="B88" i="4"/>
  <c r="AR471" i="2"/>
  <c r="AR608" i="2"/>
  <c r="AR673" i="2"/>
  <c r="AR153" i="2"/>
  <c r="AR397" i="2"/>
  <c r="AR268" i="2"/>
  <c r="AR378" i="2"/>
  <c r="AR630" i="2"/>
  <c r="AR694" i="2"/>
  <c r="AR561" i="2"/>
  <c r="AR331" i="2"/>
  <c r="AR640" i="2"/>
  <c r="AR401" i="2"/>
  <c r="AR373" i="2"/>
  <c r="AR563" i="2"/>
  <c r="AR170" i="2"/>
  <c r="AR456" i="2"/>
  <c r="AR289" i="2"/>
  <c r="AR209" i="2"/>
  <c r="AR184" i="2"/>
  <c r="AR6" i="2"/>
  <c r="AR697" i="2"/>
  <c r="AR113" i="2"/>
  <c r="AR75" i="2"/>
  <c r="AR148" i="2"/>
  <c r="AR196" i="2"/>
  <c r="AR326" i="2"/>
  <c r="AR434" i="2"/>
  <c r="AR498" i="2"/>
  <c r="AR173" i="2"/>
  <c r="AR477" i="2"/>
  <c r="AR709" i="2"/>
  <c r="AR64" i="2"/>
  <c r="AR53" i="2"/>
  <c r="AR611" i="2"/>
  <c r="AR144" i="2"/>
  <c r="AR604" i="2"/>
  <c r="AR15" i="2"/>
  <c r="AR203" i="2"/>
  <c r="AR615" i="2"/>
  <c r="AR340" i="2"/>
  <c r="AR545" i="2"/>
  <c r="AR310" i="2"/>
  <c r="AR29" i="2"/>
  <c r="AR229" i="2"/>
  <c r="AR120" i="2"/>
  <c r="AR60" i="2"/>
  <c r="AR204" i="2"/>
  <c r="AR359" i="2"/>
  <c r="AR9" i="2"/>
  <c r="AR177" i="2"/>
  <c r="AR93" i="2"/>
  <c r="AR154" i="2"/>
  <c r="AR285" i="2"/>
  <c r="AR164" i="2"/>
  <c r="AR499" i="2"/>
  <c r="AR337" i="2"/>
  <c r="AR87" i="2"/>
  <c r="AR555" i="2"/>
  <c r="AR675" i="2"/>
  <c r="AR130" i="2"/>
  <c r="AR305" i="2"/>
  <c r="AR116" i="2"/>
  <c r="AR239" i="2"/>
  <c r="AR189" i="2"/>
  <c r="AR402" i="2"/>
  <c r="AR368" i="2"/>
  <c r="AR80" i="2"/>
  <c r="AR519" i="2"/>
  <c r="AR83" i="2"/>
  <c r="AR578" i="2"/>
  <c r="AR576" i="2"/>
  <c r="AR706" i="2"/>
  <c r="AR391" i="2"/>
  <c r="AR161" i="2"/>
  <c r="AR273" i="2"/>
  <c r="AR594" i="2"/>
  <c r="AR535" i="2"/>
  <c r="AR186" i="2"/>
  <c r="AR556" i="2"/>
  <c r="AR155" i="2"/>
  <c r="AR40" i="2"/>
  <c r="AR166" i="2"/>
  <c r="AR131" i="2"/>
  <c r="AR356" i="2"/>
  <c r="AR42" i="2"/>
  <c r="AR464" i="2"/>
  <c r="AR30" i="2"/>
  <c r="AR77" i="2"/>
  <c r="AR219" i="2"/>
  <c r="AR240" i="2"/>
  <c r="AR126" i="2"/>
  <c r="AR618" i="2"/>
  <c r="AR88" i="2"/>
  <c r="AR587" i="2"/>
  <c r="AR224" i="2"/>
  <c r="AR259" i="2"/>
  <c r="AR180" i="2"/>
  <c r="AR657" i="2"/>
  <c r="AR176" i="2"/>
  <c r="AR46" i="2"/>
  <c r="AR261" i="2"/>
  <c r="AR407" i="2"/>
  <c r="AR266" i="2"/>
  <c r="AR311" i="2"/>
  <c r="AR448" i="2"/>
  <c r="AR583" i="2"/>
  <c r="AR510" i="2"/>
  <c r="AR481" i="2"/>
  <c r="AR350" i="2"/>
  <c r="AR346" i="2"/>
  <c r="AR122" i="2"/>
  <c r="AR171" i="2"/>
  <c r="AR537" i="2"/>
  <c r="AR106" i="2"/>
  <c r="AR5" i="2"/>
  <c r="AR238" i="2"/>
  <c r="AR151" i="2"/>
  <c r="AR215" i="2"/>
  <c r="AR159" i="2"/>
  <c r="AR314" i="2"/>
  <c r="AR379" i="2"/>
  <c r="AR149" i="2"/>
  <c r="AR372" i="2"/>
  <c r="AR427" i="2"/>
  <c r="AR168" i="2"/>
  <c r="AR387" i="2"/>
  <c r="AR35" i="2"/>
  <c r="AR304" i="2"/>
  <c r="AR200" i="2"/>
  <c r="AR132" i="2"/>
  <c r="AR458" i="2"/>
  <c r="AR564" i="2"/>
  <c r="AR704" i="2"/>
  <c r="AR76" i="2"/>
  <c r="AR327" i="2"/>
  <c r="AR157" i="2"/>
  <c r="AR99" i="2"/>
  <c r="AR432" i="2"/>
  <c r="AR7" i="2"/>
  <c r="AR225" i="2"/>
  <c r="AR11" i="2"/>
  <c r="AR36" i="2"/>
  <c r="AR318" i="2"/>
  <c r="AR287" i="2"/>
  <c r="AR375" i="2"/>
  <c r="AR408" i="2"/>
  <c r="AR65" i="2"/>
  <c r="AR72" i="2"/>
  <c r="AR428" i="2"/>
  <c r="AR56" i="2"/>
  <c r="AR260" i="2"/>
  <c r="AR152" i="2"/>
  <c r="AR51" i="2"/>
  <c r="AR720" i="2"/>
  <c r="AR453" i="2"/>
  <c r="AR98" i="2"/>
  <c r="AR514" i="2"/>
  <c r="AR565" i="2"/>
  <c r="AR623" i="2"/>
  <c r="AR309" i="2"/>
  <c r="AR133" i="2"/>
  <c r="AR494" i="2"/>
  <c r="AR10" i="2"/>
  <c r="AR586" i="2"/>
  <c r="AR656" i="2"/>
  <c r="AR3" i="2"/>
  <c r="AR413" i="2"/>
  <c r="AR416" i="2"/>
  <c r="AR249" i="2"/>
  <c r="AR539" i="2"/>
  <c r="AR121" i="2"/>
  <c r="AR631" i="2"/>
  <c r="AR433" i="2"/>
  <c r="AR24" i="2"/>
  <c r="AR147" i="2"/>
  <c r="AR674" i="2"/>
  <c r="AR374" i="2"/>
  <c r="AR598" i="2"/>
  <c r="AR343" i="2"/>
  <c r="AR231" i="2"/>
  <c r="AR610" i="2"/>
  <c r="AR671" i="2"/>
  <c r="AR55" i="2"/>
  <c r="AR145" i="2"/>
  <c r="AR275" i="2"/>
  <c r="AR82" i="2"/>
  <c r="AR139" i="2"/>
  <c r="AR226" i="2"/>
  <c r="AR81" i="2"/>
  <c r="AR386" i="2"/>
  <c r="AR616" i="2"/>
  <c r="AR313" i="2"/>
  <c r="AR364" i="2"/>
  <c r="AR701" i="2"/>
  <c r="AR89" i="2"/>
  <c r="AR160" i="2"/>
  <c r="AR63" i="2"/>
  <c r="AR451" i="2"/>
  <c r="AR438" i="2"/>
  <c r="AR462" i="2"/>
  <c r="AR138" i="2"/>
  <c r="AR357" i="2"/>
  <c r="AR143" i="2"/>
  <c r="AR257" i="2"/>
  <c r="AR443" i="2"/>
  <c r="AR111" i="2"/>
  <c r="AR488" i="2"/>
  <c r="AR398" i="2"/>
  <c r="AR302" i="2"/>
  <c r="AR167" i="2"/>
  <c r="AR469" i="2"/>
  <c r="AR703" i="2"/>
  <c r="AR54" i="2"/>
  <c r="AR513" i="2"/>
  <c r="AR43" i="2"/>
  <c r="AR566" i="2"/>
  <c r="AR503" i="2"/>
  <c r="AR265" i="2"/>
  <c r="AR577" i="2"/>
  <c r="AR605" i="2"/>
  <c r="AR38" i="2"/>
  <c r="AR687" i="2"/>
  <c r="AR297" i="2"/>
  <c r="AR526" i="2"/>
  <c r="AR602" i="2"/>
  <c r="AR201" i="2"/>
  <c r="AR251" i="2"/>
  <c r="AR553" i="2"/>
  <c r="AR423" i="2"/>
  <c r="AR237" i="2"/>
  <c r="AR263" i="2"/>
  <c r="AR496" i="2"/>
  <c r="AR647" i="2"/>
  <c r="AR390" i="2"/>
  <c r="AR69" i="2"/>
  <c r="AR342" i="2"/>
  <c r="AR366" i="2"/>
  <c r="AR716" i="2"/>
  <c r="AR652" i="2"/>
  <c r="AR179" i="2"/>
  <c r="AR255" i="2"/>
  <c r="AR61" i="2"/>
  <c r="AR293" i="2"/>
  <c r="AR223" i="2"/>
  <c r="AR41" i="2"/>
  <c r="AR20" i="2"/>
  <c r="AR347" i="2"/>
  <c r="AR554" i="2"/>
  <c r="AR396" i="2"/>
  <c r="AR645" i="2"/>
  <c r="AR395" i="2"/>
  <c r="AR48" i="2"/>
  <c r="AR468" i="2"/>
  <c r="AR358" i="2"/>
  <c r="AR439" i="2"/>
  <c r="AR31" i="2"/>
  <c r="AR431" i="2"/>
  <c r="AR392" i="2"/>
  <c r="AR33" i="2"/>
  <c r="AR690" i="2"/>
  <c r="AR27" i="2"/>
  <c r="AR549" i="2"/>
  <c r="AR348" i="2"/>
  <c r="AR491" i="2"/>
  <c r="AR637" i="2"/>
  <c r="AR584" i="2"/>
  <c r="AR422" i="2"/>
  <c r="AR100" i="2"/>
  <c r="AR332" i="2"/>
  <c r="AR551" i="2"/>
  <c r="AR466" i="2"/>
  <c r="AR299" i="2"/>
  <c r="AR574" i="2"/>
  <c r="AR165" i="2"/>
  <c r="AR719" i="2"/>
  <c r="AR301" i="2"/>
  <c r="AR495" i="2"/>
  <c r="AR588" i="2"/>
  <c r="AR726" i="2"/>
  <c r="AR2" i="2"/>
  <c r="AR212" i="2"/>
  <c r="AR345" i="2"/>
  <c r="AR8" i="2"/>
  <c r="AR489" i="2"/>
  <c r="AR520" i="2"/>
  <c r="AR244" i="2"/>
  <c r="AR384" i="2"/>
  <c r="AR580" i="2"/>
  <c r="AR245" i="2"/>
  <c r="AR39" i="2"/>
  <c r="AR79" i="2"/>
  <c r="AR178" i="2"/>
  <c r="AR156" i="2"/>
  <c r="AR90" i="2"/>
  <c r="AR134" i="2"/>
  <c r="AR404" i="2"/>
  <c r="AR524" i="2"/>
  <c r="AR531" i="2"/>
  <c r="AR210" i="2"/>
  <c r="AR158" i="2"/>
  <c r="AR194" i="2"/>
  <c r="AR377" i="2"/>
  <c r="AR470" i="2"/>
  <c r="AR474" i="2"/>
  <c r="AR57" i="2"/>
  <c r="AR403" i="2"/>
  <c r="AR174" i="2"/>
  <c r="AR507" i="2"/>
  <c r="AR12" i="2"/>
  <c r="AR32" i="2"/>
  <c r="AR711" i="2"/>
  <c r="AR472" i="2"/>
  <c r="AR667" i="2"/>
  <c r="AR447" i="2"/>
  <c r="AR650" i="2"/>
  <c r="AR341" i="2"/>
  <c r="AR440" i="2"/>
  <c r="AR369" i="2"/>
  <c r="AR52" i="2"/>
  <c r="AR85" i="2"/>
  <c r="AR169" i="2"/>
  <c r="AR599" i="2"/>
  <c r="AR710" i="2"/>
  <c r="AR713" i="2"/>
  <c r="AR14" i="2"/>
  <c r="AR95" i="2"/>
  <c r="AR119" i="2"/>
  <c r="AR250" i="2"/>
  <c r="AR573" i="2"/>
  <c r="AR383" i="2"/>
  <c r="AR21" i="2"/>
  <c r="AR127" i="2"/>
  <c r="AR140" i="2"/>
  <c r="AR315" i="2"/>
  <c r="AR16" i="2"/>
  <c r="AR635" i="2"/>
  <c r="AR626" i="2"/>
  <c r="AR682" i="2"/>
  <c r="AR22" i="2"/>
  <c r="AR253" i="2"/>
  <c r="AR414" i="2"/>
  <c r="AR91" i="2"/>
  <c r="AR558" i="2"/>
  <c r="AR367" i="2"/>
  <c r="AR104" i="2"/>
  <c r="AR286" i="2"/>
  <c r="AR190" i="2"/>
  <c r="AR23" i="2"/>
  <c r="AR406" i="2"/>
  <c r="AR569" i="2"/>
  <c r="AR490" i="2"/>
  <c r="AR691" i="2"/>
  <c r="AR349" i="2"/>
  <c r="AR459" i="2"/>
  <c r="AR592" i="2"/>
  <c r="AR484" i="2"/>
  <c r="AR114" i="2"/>
  <c r="AR381" i="2"/>
  <c r="AR523" i="2"/>
  <c r="AR506" i="2"/>
  <c r="AR217" i="2"/>
  <c r="AR125" i="2"/>
  <c r="AR141" i="2"/>
  <c r="AR325" i="2"/>
  <c r="AR123" i="2"/>
  <c r="AR665" i="2"/>
  <c r="AR708" i="2"/>
  <c r="AR84" i="2"/>
  <c r="AR596" i="2"/>
  <c r="AR279" i="2"/>
  <c r="AR559" i="2"/>
  <c r="AR276" i="2"/>
  <c r="AR262" i="2"/>
  <c r="AR129" i="2"/>
  <c r="AR269" i="2"/>
  <c r="AR425" i="2"/>
  <c r="AR73" i="2"/>
  <c r="AR593" i="2"/>
  <c r="AR339" i="2"/>
  <c r="AR429" i="2"/>
  <c r="AR62" i="2"/>
  <c r="AR601" i="2"/>
  <c r="AR389" i="2"/>
  <c r="AR570" i="2"/>
  <c r="AR185" i="2"/>
  <c r="AR684" i="2"/>
  <c r="AR338" i="2"/>
  <c r="AR246" i="2"/>
  <c r="AR49" i="2"/>
  <c r="AR28" i="2"/>
  <c r="AR214" i="2"/>
  <c r="AR74" i="2"/>
  <c r="AR515" i="2"/>
  <c r="AR399" i="2"/>
  <c r="AR284" i="2"/>
  <c r="AR452" i="2"/>
  <c r="AR25" i="2"/>
  <c r="AR146" i="2"/>
  <c r="AR319" i="2"/>
  <c r="AR103" i="2"/>
  <c r="AR295" i="2"/>
  <c r="AR101" i="2"/>
  <c r="AR355" i="2"/>
  <c r="AR102" i="2"/>
  <c r="AR13" i="2"/>
  <c r="AR653" i="2"/>
  <c r="AR672" i="2"/>
  <c r="AR162" i="2"/>
  <c r="AR467" i="2"/>
  <c r="AR435" i="2"/>
  <c r="AR234" i="2"/>
  <c r="AR547" i="2"/>
  <c r="AR692" i="2"/>
  <c r="AR233" i="2"/>
  <c r="AR4" i="2"/>
  <c r="AR376" i="2"/>
  <c r="AR306" i="2"/>
  <c r="AR557" i="2"/>
  <c r="AR192" i="2"/>
  <c r="AR181" i="2"/>
  <c r="AR567" i="2"/>
  <c r="AR643" i="2"/>
  <c r="AR550" i="2"/>
  <c r="AR272" i="2"/>
  <c r="AR198" i="2"/>
  <c r="AR460" i="2"/>
  <c r="AR568" i="2"/>
  <c r="AR312" i="2"/>
  <c r="AR172" i="2"/>
  <c r="AR308" i="2"/>
  <c r="AR530" i="2"/>
  <c r="AR362" i="2"/>
  <c r="AR37" i="2"/>
  <c r="AR426" i="2"/>
  <c r="AR579" i="2"/>
  <c r="AR411" i="2"/>
  <c r="AR67" i="2"/>
  <c r="AR536" i="2"/>
  <c r="AR529" i="2"/>
  <c r="AR17" i="2"/>
  <c r="AR725" i="2"/>
  <c r="AR188" i="2"/>
  <c r="AR58" i="2"/>
  <c r="AR365" i="2"/>
  <c r="AR211" i="2"/>
  <c r="AR292" i="2"/>
  <c r="AR722" i="2"/>
  <c r="AR202" i="2"/>
  <c r="AR320" i="2"/>
  <c r="AR500" i="2"/>
  <c r="AR50" i="2"/>
  <c r="AR655" i="2"/>
  <c r="AR548" i="2"/>
  <c r="AR544" i="2"/>
  <c r="AR501" i="2"/>
  <c r="AR317" i="2"/>
  <c r="AR335" i="2"/>
  <c r="AR575" i="2"/>
  <c r="AR105" i="2"/>
  <c r="AR485" i="2"/>
  <c r="AR322" i="2"/>
  <c r="AR463" i="2"/>
  <c r="AR270" i="2"/>
  <c r="AR502" i="2"/>
  <c r="AR303" i="2"/>
  <c r="AR614" i="2"/>
  <c r="AR324" i="2"/>
  <c r="AR405" i="2"/>
  <c r="AR641" i="2"/>
  <c r="AR724" i="2"/>
  <c r="AR457" i="2"/>
  <c r="AR542" i="2"/>
  <c r="AR668" i="2"/>
  <c r="AR142" i="2"/>
  <c r="AR222" i="2"/>
  <c r="AR329" i="2"/>
  <c r="AR290" i="2"/>
  <c r="AR207" i="2"/>
  <c r="AR446" i="2"/>
  <c r="AR277" i="2"/>
  <c r="AR504" i="2"/>
  <c r="AR271" i="2"/>
  <c r="AR110" i="2"/>
  <c r="AR648" i="2"/>
  <c r="AR430" i="2"/>
  <c r="AR323" i="2"/>
  <c r="AR330" i="2"/>
  <c r="AR230" i="2"/>
  <c r="AR699" i="2"/>
  <c r="AR712" i="2"/>
  <c r="AR352" i="2"/>
  <c r="AR382" i="2"/>
  <c r="AR34" i="2"/>
  <c r="AR183" i="2"/>
  <c r="AR235" i="2"/>
  <c r="AR44" i="2"/>
  <c r="AR465" i="2"/>
  <c r="AR571" i="2"/>
  <c r="AR361" i="2"/>
  <c r="AR264" i="2"/>
  <c r="AR660" i="2"/>
  <c r="AR525" i="2"/>
  <c r="AR182" i="2"/>
  <c r="AR479" i="2"/>
  <c r="AR677" i="2"/>
  <c r="AR216" i="2"/>
  <c r="AR534" i="2"/>
  <c r="AR412" i="2"/>
  <c r="AR441" i="2"/>
  <c r="AR333" i="2"/>
  <c r="AR654" i="2"/>
  <c r="AR528" i="2"/>
  <c r="AR622" i="2"/>
  <c r="AR45" i="2"/>
  <c r="AR334" i="2"/>
  <c r="AR613" i="2"/>
  <c r="AR620" i="2"/>
  <c r="AR540" i="2"/>
  <c r="AR666" i="2"/>
  <c r="AR294" i="2"/>
  <c r="AR254" i="2"/>
  <c r="AR486" i="2"/>
  <c r="AR71" i="2"/>
  <c r="AR670" i="2"/>
  <c r="AR633" i="2"/>
  <c r="AR66" i="2"/>
  <c r="AR282" i="2"/>
  <c r="AR236" i="2"/>
  <c r="AR19" i="2"/>
  <c r="AR175" i="2"/>
  <c r="AR492" i="2"/>
  <c r="AR685" i="2"/>
  <c r="AR354" i="2"/>
  <c r="AR511" i="2"/>
  <c r="AR417" i="2"/>
  <c r="AR321" i="2"/>
  <c r="AR679" i="2"/>
  <c r="AR658" i="2"/>
  <c r="AR589" i="2"/>
  <c r="AR590" i="2"/>
  <c r="AR300" i="2"/>
  <c r="AR47" i="2"/>
  <c r="AR353" i="2"/>
  <c r="AR26" i="2"/>
  <c r="AR78" i="2"/>
  <c r="AR218" i="2"/>
  <c r="AR117" i="2"/>
  <c r="AR351" i="2"/>
  <c r="AR128" i="2"/>
  <c r="AR582" i="2"/>
  <c r="AR197" i="2"/>
  <c r="AR18" i="2"/>
  <c r="AR193" i="2"/>
  <c r="AR445" i="2"/>
  <c r="AR478" i="2"/>
  <c r="AR646" i="2"/>
  <c r="AR702" i="2"/>
  <c r="AR664" i="2"/>
  <c r="AR220" i="2"/>
  <c r="AR298" i="2"/>
  <c r="AR252" i="2"/>
  <c r="AR450" i="2"/>
  <c r="AR688" i="2"/>
  <c r="AR707" i="2"/>
  <c r="AR68" i="2"/>
  <c r="AR124" i="2"/>
  <c r="AR248" i="2"/>
  <c r="AR444" i="2"/>
  <c r="AR681" i="2"/>
  <c r="AR552" i="2"/>
  <c r="AR96" i="2"/>
  <c r="AR191" i="2"/>
  <c r="AR518" i="2"/>
  <c r="AR291" i="2"/>
  <c r="AR205" i="2"/>
  <c r="AR508" i="2"/>
  <c r="AR59" i="2"/>
  <c r="AR187" i="2"/>
  <c r="AR112" i="2"/>
  <c r="AR603" i="2"/>
  <c r="AR385" i="2"/>
  <c r="AR241" i="2"/>
  <c r="AR718" i="2"/>
  <c r="AR360" i="2"/>
  <c r="AR115" i="2"/>
  <c r="AR595" i="2"/>
  <c r="AR208" i="2"/>
  <c r="AR281" i="2"/>
  <c r="AR393" i="2"/>
  <c r="AR649" i="2"/>
  <c r="AR634" i="2"/>
  <c r="AR136" i="2"/>
  <c r="AR363" i="2"/>
  <c r="AR163" i="2"/>
  <c r="AR288" i="2"/>
  <c r="AR70" i="2"/>
  <c r="AR388" i="2"/>
  <c r="AR714" i="2"/>
  <c r="AR108" i="2"/>
  <c r="AR228" i="2"/>
  <c r="AR150" i="2"/>
  <c r="AR274" i="2"/>
  <c r="AR328" i="2"/>
  <c r="AR415" i="2"/>
  <c r="AR454" i="2"/>
  <c r="AR213" i="2"/>
  <c r="AR195" i="2"/>
  <c r="AR424" i="2"/>
  <c r="AR449" i="2"/>
  <c r="AR107" i="2"/>
  <c r="AR607" i="2"/>
  <c r="AR632" i="2"/>
  <c r="AR199" i="2"/>
  <c r="AR86" i="2"/>
  <c r="AR695" i="2"/>
  <c r="AR227" i="2"/>
  <c r="AR532" i="2"/>
  <c r="AR97" i="2"/>
  <c r="AR232" i="2"/>
  <c r="AR624" i="2"/>
  <c r="AR283" i="2"/>
  <c r="AR560" i="2"/>
  <c r="AR619" i="2"/>
  <c r="AR94" i="2"/>
  <c r="AR686" i="2"/>
  <c r="AR280" i="2"/>
  <c r="AR651" i="2"/>
  <c r="AR629" i="2"/>
  <c r="AR639" i="2"/>
  <c r="AR476" i="2"/>
  <c r="AR243" i="2"/>
  <c r="AR517" i="2"/>
  <c r="AR581" i="2"/>
  <c r="AR461" i="2"/>
  <c r="AR258" i="2"/>
  <c r="AR533" i="2"/>
  <c r="AR455" i="2"/>
  <c r="AR206" i="2"/>
  <c r="AR585" i="2"/>
  <c r="AR344" i="2"/>
  <c r="AR591" i="2"/>
  <c r="AR420" i="2"/>
  <c r="AR118" i="2"/>
  <c r="AR307" i="2"/>
  <c r="AR437" i="2"/>
  <c r="AR509" i="2"/>
  <c r="AR336" i="2"/>
  <c r="AR409" i="2"/>
  <c r="AR92" i="2"/>
  <c r="AR482" i="2"/>
  <c r="AR541" i="2"/>
  <c r="AR680" i="2"/>
  <c r="AR516" i="2"/>
  <c r="AR135" i="2"/>
  <c r="AR546" i="2"/>
  <c r="AR683" i="2"/>
  <c r="AR221" i="2"/>
  <c r="AR480" i="2"/>
  <c r="AR436" i="2"/>
  <c r="AR527" i="2"/>
  <c r="AR609" i="2"/>
  <c r="AR483" i="2"/>
  <c r="AR247" i="2"/>
  <c r="AR538" i="2"/>
  <c r="AR693" i="2"/>
  <c r="AR296" i="2"/>
  <c r="AR473" i="2"/>
  <c r="AR676" i="2"/>
  <c r="AR394" i="2"/>
  <c r="AR493" i="2"/>
  <c r="AR242" i="2"/>
  <c r="AR521" i="2"/>
  <c r="AR137" i="2"/>
  <c r="AR109" i="2"/>
  <c r="AR380" i="2"/>
  <c r="AR267" i="2"/>
  <c r="AR370" i="2"/>
  <c r="AR316" i="2"/>
  <c r="AR421" i="2"/>
  <c r="AR497" i="2"/>
  <c r="AR606" i="2"/>
  <c r="AR256" i="2"/>
  <c r="AR543" i="2"/>
  <c r="AR642" i="2"/>
  <c r="AR698" i="2"/>
  <c r="AR562" i="2"/>
  <c r="AR661" i="2"/>
  <c r="AR644" i="2"/>
  <c r="AR628" i="2"/>
  <c r="AR572" i="2"/>
  <c r="AR442" i="2"/>
  <c r="AR715" i="2"/>
  <c r="AR418" i="2"/>
  <c r="AR475" i="2"/>
  <c r="AR700" i="2"/>
  <c r="AR625" i="2"/>
  <c r="AR663" i="2"/>
  <c r="AR662" i="2"/>
  <c r="AR600" i="2"/>
  <c r="AR696" i="2"/>
  <c r="AR612" i="2"/>
  <c r="AR621" i="2"/>
  <c r="AR678" i="2"/>
  <c r="AR487" i="2"/>
  <c r="AR669" i="2"/>
  <c r="AR638" i="2"/>
  <c r="AR278" i="2"/>
  <c r="AR617" i="2"/>
  <c r="AR522" i="2"/>
  <c r="AR512" i="2"/>
  <c r="AR371" i="2"/>
  <c r="AR505" i="2"/>
  <c r="AR400" i="2"/>
  <c r="AR636" i="2"/>
  <c r="AR419" i="2"/>
  <c r="AR627" i="2"/>
  <c r="AR410" i="2"/>
  <c r="AR597" i="2"/>
  <c r="AR721" i="2"/>
  <c r="AR659" i="2"/>
  <c r="AR705" i="2"/>
  <c r="AR717" i="2"/>
  <c r="AR689" i="2"/>
  <c r="AR723" i="2"/>
  <c r="AH471" i="2"/>
  <c r="AH608" i="2"/>
  <c r="AH673" i="2"/>
  <c r="AH153" i="2"/>
  <c r="AH397" i="2"/>
  <c r="AH268" i="2"/>
  <c r="AH378" i="2"/>
  <c r="AH630" i="2"/>
  <c r="AH694" i="2"/>
  <c r="AH561" i="2"/>
  <c r="AH331" i="2"/>
  <c r="AH640" i="2"/>
  <c r="AH401" i="2"/>
  <c r="AH373" i="2"/>
  <c r="AH563" i="2"/>
  <c r="AH170" i="2"/>
  <c r="AH456" i="2"/>
  <c r="AH289" i="2"/>
  <c r="AH209" i="2"/>
  <c r="AH184" i="2"/>
  <c r="AH6" i="2"/>
  <c r="AH697" i="2"/>
  <c r="AH113" i="2"/>
  <c r="AH75" i="2"/>
  <c r="AH148" i="2"/>
  <c r="AH196" i="2"/>
  <c r="AH326" i="2"/>
  <c r="AH434" i="2"/>
  <c r="AH498" i="2"/>
  <c r="AH173" i="2"/>
  <c r="AH477" i="2"/>
  <c r="AH709" i="2"/>
  <c r="AH64" i="2"/>
  <c r="AH53" i="2"/>
  <c r="AH611" i="2"/>
  <c r="AH144" i="2"/>
  <c r="AH604" i="2"/>
  <c r="AH15" i="2"/>
  <c r="AH203" i="2"/>
  <c r="AH615" i="2"/>
  <c r="AH340" i="2"/>
  <c r="AH545" i="2"/>
  <c r="AH310" i="2"/>
  <c r="AH29" i="2"/>
  <c r="AH229" i="2"/>
  <c r="AH120" i="2"/>
  <c r="AH60" i="2"/>
  <c r="AH204" i="2"/>
  <c r="AH359" i="2"/>
  <c r="AH9" i="2"/>
  <c r="AH177" i="2"/>
  <c r="AH93" i="2"/>
  <c r="AH154" i="2"/>
  <c r="AH285" i="2"/>
  <c r="AH164" i="2"/>
  <c r="AH499" i="2"/>
  <c r="AH337" i="2"/>
  <c r="AH87" i="2"/>
  <c r="AH555" i="2"/>
  <c r="AH675" i="2"/>
  <c r="AH130" i="2"/>
  <c r="AH305" i="2"/>
  <c r="AH116" i="2"/>
  <c r="AH239" i="2"/>
  <c r="AH189" i="2"/>
  <c r="AH402" i="2"/>
  <c r="AH368" i="2"/>
  <c r="AH80" i="2"/>
  <c r="AH519" i="2"/>
  <c r="AH83" i="2"/>
  <c r="AH578" i="2"/>
  <c r="AH576" i="2"/>
  <c r="AH706" i="2"/>
  <c r="AH391" i="2"/>
  <c r="AH161" i="2"/>
  <c r="AH273" i="2"/>
  <c r="AH594" i="2"/>
  <c r="AH535" i="2"/>
  <c r="AH186" i="2"/>
  <c r="AH556" i="2"/>
  <c r="AH155" i="2"/>
  <c r="AH40" i="2"/>
  <c r="AH166" i="2"/>
  <c r="AH131" i="2"/>
  <c r="AH356" i="2"/>
  <c r="AH42" i="2"/>
  <c r="AH464" i="2"/>
  <c r="AH30" i="2"/>
  <c r="AH77" i="2"/>
  <c r="AH219" i="2"/>
  <c r="AH240" i="2"/>
  <c r="AH126" i="2"/>
  <c r="AH618" i="2"/>
  <c r="AH88" i="2"/>
  <c r="AH587" i="2"/>
  <c r="AH224" i="2"/>
  <c r="AH259" i="2"/>
  <c r="AH180" i="2"/>
  <c r="AH657" i="2"/>
  <c r="AH176" i="2"/>
  <c r="AH46" i="2"/>
  <c r="AH261" i="2"/>
  <c r="AH407" i="2"/>
  <c r="AH266" i="2"/>
  <c r="AH311" i="2"/>
  <c r="AH448" i="2"/>
  <c r="AH583" i="2"/>
  <c r="AH510" i="2"/>
  <c r="AH481" i="2"/>
  <c r="AH350" i="2"/>
  <c r="AH346" i="2"/>
  <c r="AH122" i="2"/>
  <c r="AH171" i="2"/>
  <c r="AH537" i="2"/>
  <c r="AH106" i="2"/>
  <c r="AH5" i="2"/>
  <c r="AH238" i="2"/>
  <c r="AH151" i="2"/>
  <c r="AH215" i="2"/>
  <c r="AH159" i="2"/>
  <c r="AH314" i="2"/>
  <c r="AH379" i="2"/>
  <c r="AH149" i="2"/>
  <c r="AH372" i="2"/>
  <c r="AH427" i="2"/>
  <c r="AH168" i="2"/>
  <c r="AH387" i="2"/>
  <c r="AH35" i="2"/>
  <c r="AH304" i="2"/>
  <c r="AH200" i="2"/>
  <c r="AH132" i="2"/>
  <c r="AH458" i="2"/>
  <c r="AH564" i="2"/>
  <c r="AH704" i="2"/>
  <c r="AH76" i="2"/>
  <c r="AH327" i="2"/>
  <c r="AH157" i="2"/>
  <c r="AH99" i="2"/>
  <c r="AH432" i="2"/>
  <c r="AH7" i="2"/>
  <c r="AH225" i="2"/>
  <c r="AH11" i="2"/>
  <c r="AH36" i="2"/>
  <c r="AH318" i="2"/>
  <c r="AH287" i="2"/>
  <c r="AH375" i="2"/>
  <c r="AH408" i="2"/>
  <c r="AH65" i="2"/>
  <c r="AH72" i="2"/>
  <c r="AH428" i="2"/>
  <c r="AH56" i="2"/>
  <c r="AH260" i="2"/>
  <c r="AH152" i="2"/>
  <c r="AH51" i="2"/>
  <c r="AH720" i="2"/>
  <c r="AH453" i="2"/>
  <c r="AH98" i="2"/>
  <c r="AH514" i="2"/>
  <c r="AH565" i="2"/>
  <c r="AH623" i="2"/>
  <c r="AH309" i="2"/>
  <c r="AH133" i="2"/>
  <c r="AH494" i="2"/>
  <c r="AH10" i="2"/>
  <c r="AH586" i="2"/>
  <c r="AH656" i="2"/>
  <c r="AH3" i="2"/>
  <c r="AH413" i="2"/>
  <c r="AH416" i="2"/>
  <c r="AH249" i="2"/>
  <c r="AH539" i="2"/>
  <c r="AH121" i="2"/>
  <c r="AH631" i="2"/>
  <c r="AH433" i="2"/>
  <c r="AH24" i="2"/>
  <c r="AH147" i="2"/>
  <c r="AH674" i="2"/>
  <c r="AH374" i="2"/>
  <c r="AH598" i="2"/>
  <c r="AH343" i="2"/>
  <c r="AH231" i="2"/>
  <c r="AH610" i="2"/>
  <c r="AH671" i="2"/>
  <c r="AH55" i="2"/>
  <c r="AH145" i="2"/>
  <c r="AH275" i="2"/>
  <c r="AH82" i="2"/>
  <c r="AH139" i="2"/>
  <c r="AH226" i="2"/>
  <c r="AH81" i="2"/>
  <c r="AH386" i="2"/>
  <c r="AH616" i="2"/>
  <c r="AH313" i="2"/>
  <c r="AH364" i="2"/>
  <c r="AH701" i="2"/>
  <c r="AH89" i="2"/>
  <c r="AH160" i="2"/>
  <c r="AH63" i="2"/>
  <c r="AH451" i="2"/>
  <c r="AH438" i="2"/>
  <c r="AH462" i="2"/>
  <c r="AH138" i="2"/>
  <c r="AH357" i="2"/>
  <c r="AH143" i="2"/>
  <c r="AH257" i="2"/>
  <c r="AH443" i="2"/>
  <c r="AH111" i="2"/>
  <c r="AH488" i="2"/>
  <c r="AH398" i="2"/>
  <c r="AH302" i="2"/>
  <c r="AH167" i="2"/>
  <c r="AH469" i="2"/>
  <c r="AH703" i="2"/>
  <c r="AH54" i="2"/>
  <c r="AH513" i="2"/>
  <c r="AH43" i="2"/>
  <c r="AH566" i="2"/>
  <c r="AH503" i="2"/>
  <c r="AH265" i="2"/>
  <c r="AH577" i="2"/>
  <c r="AH605" i="2"/>
  <c r="AH38" i="2"/>
  <c r="AH687" i="2"/>
  <c r="AH297" i="2"/>
  <c r="AH526" i="2"/>
  <c r="AH602" i="2"/>
  <c r="AH201" i="2"/>
  <c r="AH251" i="2"/>
  <c r="AH553" i="2"/>
  <c r="AH423" i="2"/>
  <c r="AH237" i="2"/>
  <c r="AH263" i="2"/>
  <c r="AH496" i="2"/>
  <c r="AH647" i="2"/>
  <c r="AH390" i="2"/>
  <c r="AH69" i="2"/>
  <c r="AH342" i="2"/>
  <c r="AH366" i="2"/>
  <c r="AH716" i="2"/>
  <c r="AH652" i="2"/>
  <c r="AH179" i="2"/>
  <c r="AH255" i="2"/>
  <c r="AH61" i="2"/>
  <c r="AH293" i="2"/>
  <c r="AH223" i="2"/>
  <c r="AH41" i="2"/>
  <c r="AH20" i="2"/>
  <c r="AH347" i="2"/>
  <c r="AH554" i="2"/>
  <c r="AH396" i="2"/>
  <c r="AH645" i="2"/>
  <c r="AH395" i="2"/>
  <c r="AH48" i="2"/>
  <c r="AH468" i="2"/>
  <c r="AH358" i="2"/>
  <c r="AH439" i="2"/>
  <c r="AH31" i="2"/>
  <c r="AH431" i="2"/>
  <c r="AH392" i="2"/>
  <c r="AH33" i="2"/>
  <c r="AH690" i="2"/>
  <c r="AH27" i="2"/>
  <c r="AH549" i="2"/>
  <c r="AH348" i="2"/>
  <c r="AH491" i="2"/>
  <c r="AH637" i="2"/>
  <c r="AH584" i="2"/>
  <c r="AH422" i="2"/>
  <c r="AH100" i="2"/>
  <c r="AH332" i="2"/>
  <c r="AH551" i="2"/>
  <c r="AH466" i="2"/>
  <c r="AH299" i="2"/>
  <c r="AH574" i="2"/>
  <c r="AH165" i="2"/>
  <c r="AH719" i="2"/>
  <c r="AH301" i="2"/>
  <c r="AH495" i="2"/>
  <c r="AH588" i="2"/>
  <c r="AH726" i="2"/>
  <c r="AH2" i="2"/>
  <c r="AH212" i="2"/>
  <c r="AH345" i="2"/>
  <c r="AH8" i="2"/>
  <c r="AH489" i="2"/>
  <c r="AH520" i="2"/>
  <c r="AH244" i="2"/>
  <c r="AH384" i="2"/>
  <c r="AH580" i="2"/>
  <c r="AH245" i="2"/>
  <c r="AH39" i="2"/>
  <c r="AH79" i="2"/>
  <c r="AH178" i="2"/>
  <c r="AH156" i="2"/>
  <c r="AH90" i="2"/>
  <c r="AH134" i="2"/>
  <c r="AH404" i="2"/>
  <c r="AH524" i="2"/>
  <c r="AH531" i="2"/>
  <c r="AH210" i="2"/>
  <c r="AH158" i="2"/>
  <c r="AH194" i="2"/>
  <c r="AH377" i="2"/>
  <c r="AH470" i="2"/>
  <c r="AH474" i="2"/>
  <c r="AH57" i="2"/>
  <c r="AH403" i="2"/>
  <c r="AH174" i="2"/>
  <c r="AH507" i="2"/>
  <c r="AH12" i="2"/>
  <c r="AH32" i="2"/>
  <c r="AH711" i="2"/>
  <c r="AH472" i="2"/>
  <c r="AH667" i="2"/>
  <c r="AH447" i="2"/>
  <c r="AH650" i="2"/>
  <c r="AH341" i="2"/>
  <c r="AH440" i="2"/>
  <c r="AH369" i="2"/>
  <c r="AH52" i="2"/>
  <c r="AH85" i="2"/>
  <c r="AH169" i="2"/>
  <c r="AH599" i="2"/>
  <c r="AH710" i="2"/>
  <c r="AH713" i="2"/>
  <c r="AH14" i="2"/>
  <c r="AH95" i="2"/>
  <c r="AH119" i="2"/>
  <c r="AH250" i="2"/>
  <c r="AH573" i="2"/>
  <c r="AH383" i="2"/>
  <c r="AH21" i="2"/>
  <c r="AH127" i="2"/>
  <c r="AH140" i="2"/>
  <c r="AH315" i="2"/>
  <c r="AH16" i="2"/>
  <c r="AH635" i="2"/>
  <c r="AH626" i="2"/>
  <c r="AH682" i="2"/>
  <c r="AH22" i="2"/>
  <c r="AH253" i="2"/>
  <c r="AH414" i="2"/>
  <c r="AH91" i="2"/>
  <c r="AH558" i="2"/>
  <c r="AH367" i="2"/>
  <c r="AH104" i="2"/>
  <c r="AH286" i="2"/>
  <c r="AH190" i="2"/>
  <c r="AH23" i="2"/>
  <c r="AH406" i="2"/>
  <c r="AH569" i="2"/>
  <c r="AH490" i="2"/>
  <c r="AH691" i="2"/>
  <c r="AH349" i="2"/>
  <c r="AH459" i="2"/>
  <c r="AH592" i="2"/>
  <c r="AH484" i="2"/>
  <c r="AH114" i="2"/>
  <c r="AH381" i="2"/>
  <c r="AH523" i="2"/>
  <c r="AH506" i="2"/>
  <c r="AH217" i="2"/>
  <c r="AH125" i="2"/>
  <c r="AH141" i="2"/>
  <c r="AH325" i="2"/>
  <c r="AH123" i="2"/>
  <c r="AH665" i="2"/>
  <c r="AH708" i="2"/>
  <c r="AH84" i="2"/>
  <c r="AH596" i="2"/>
  <c r="AH279" i="2"/>
  <c r="AH559" i="2"/>
  <c r="AH276" i="2"/>
  <c r="AH262" i="2"/>
  <c r="AH129" i="2"/>
  <c r="AH269" i="2"/>
  <c r="AH425" i="2"/>
  <c r="AH73" i="2"/>
  <c r="AH593" i="2"/>
  <c r="AH339" i="2"/>
  <c r="AH429" i="2"/>
  <c r="AH62" i="2"/>
  <c r="AH601" i="2"/>
  <c r="AH389" i="2"/>
  <c r="AH570" i="2"/>
  <c r="AH185" i="2"/>
  <c r="AH684" i="2"/>
  <c r="AH338" i="2"/>
  <c r="AH246" i="2"/>
  <c r="AH49" i="2"/>
  <c r="AH28" i="2"/>
  <c r="AH214" i="2"/>
  <c r="AH74" i="2"/>
  <c r="AH515" i="2"/>
  <c r="AH399" i="2"/>
  <c r="AH284" i="2"/>
  <c r="AH452" i="2"/>
  <c r="AH25" i="2"/>
  <c r="AH146" i="2"/>
  <c r="AH319" i="2"/>
  <c r="AH103" i="2"/>
  <c r="AH295" i="2"/>
  <c r="AH101" i="2"/>
  <c r="AH355" i="2"/>
  <c r="AH102" i="2"/>
  <c r="AH13" i="2"/>
  <c r="AH653" i="2"/>
  <c r="AH672" i="2"/>
  <c r="AH162" i="2"/>
  <c r="AH467" i="2"/>
  <c r="AH435" i="2"/>
  <c r="AH234" i="2"/>
  <c r="AH547" i="2"/>
  <c r="AH692" i="2"/>
  <c r="AH233" i="2"/>
  <c r="AH4" i="2"/>
  <c r="AH376" i="2"/>
  <c r="AH306" i="2"/>
  <c r="AH557" i="2"/>
  <c r="AH192" i="2"/>
  <c r="AH181" i="2"/>
  <c r="AH567" i="2"/>
  <c r="AH643" i="2"/>
  <c r="AH550" i="2"/>
  <c r="AH272" i="2"/>
  <c r="AH198" i="2"/>
  <c r="AH460" i="2"/>
  <c r="AH568" i="2"/>
  <c r="AH312" i="2"/>
  <c r="AH172" i="2"/>
  <c r="AH308" i="2"/>
  <c r="AH530" i="2"/>
  <c r="AH362" i="2"/>
  <c r="AH37" i="2"/>
  <c r="AH426" i="2"/>
  <c r="AH579" i="2"/>
  <c r="AH411" i="2"/>
  <c r="AH67" i="2"/>
  <c r="AH536" i="2"/>
  <c r="AH529" i="2"/>
  <c r="AH17" i="2"/>
  <c r="AH725" i="2"/>
  <c r="AH188" i="2"/>
  <c r="AH58" i="2"/>
  <c r="AH365" i="2"/>
  <c r="AH211" i="2"/>
  <c r="AH292" i="2"/>
  <c r="AH722" i="2"/>
  <c r="AH202" i="2"/>
  <c r="AH320" i="2"/>
  <c r="AH500" i="2"/>
  <c r="AH50" i="2"/>
  <c r="AH655" i="2"/>
  <c r="AH548" i="2"/>
  <c r="AH544" i="2"/>
  <c r="AH501" i="2"/>
  <c r="AH317" i="2"/>
  <c r="AH335" i="2"/>
  <c r="AH575" i="2"/>
  <c r="AH105" i="2"/>
  <c r="AH485" i="2"/>
  <c r="AH322" i="2"/>
  <c r="AH463" i="2"/>
  <c r="AH270" i="2"/>
  <c r="AH502" i="2"/>
  <c r="AH303" i="2"/>
  <c r="AH614" i="2"/>
  <c r="AH324" i="2"/>
  <c r="AH405" i="2"/>
  <c r="AH641" i="2"/>
  <c r="AH724" i="2"/>
  <c r="AH457" i="2"/>
  <c r="AH542" i="2"/>
  <c r="AH668" i="2"/>
  <c r="AH142" i="2"/>
  <c r="AH222" i="2"/>
  <c r="AH329" i="2"/>
  <c r="AH290" i="2"/>
  <c r="AH207" i="2"/>
  <c r="AH446" i="2"/>
  <c r="AH277" i="2"/>
  <c r="AH504" i="2"/>
  <c r="AH271" i="2"/>
  <c r="AH110" i="2"/>
  <c r="AH648" i="2"/>
  <c r="AH430" i="2"/>
  <c r="AH323" i="2"/>
  <c r="AH330" i="2"/>
  <c r="AH230" i="2"/>
  <c r="AH699" i="2"/>
  <c r="AH712" i="2"/>
  <c r="AH352" i="2"/>
  <c r="AH382" i="2"/>
  <c r="AH34" i="2"/>
  <c r="AH183" i="2"/>
  <c r="AH235" i="2"/>
  <c r="AH44" i="2"/>
  <c r="AH465" i="2"/>
  <c r="AH571" i="2"/>
  <c r="AH361" i="2"/>
  <c r="AH264" i="2"/>
  <c r="AH660" i="2"/>
  <c r="AH525" i="2"/>
  <c r="AH182" i="2"/>
  <c r="AH479" i="2"/>
  <c r="AH677" i="2"/>
  <c r="AH216" i="2"/>
  <c r="AH534" i="2"/>
  <c r="AH412" i="2"/>
  <c r="AH441" i="2"/>
  <c r="AH333" i="2"/>
  <c r="AH654" i="2"/>
  <c r="AH528" i="2"/>
  <c r="AH622" i="2"/>
  <c r="AH45" i="2"/>
  <c r="AH334" i="2"/>
  <c r="AH613" i="2"/>
  <c r="AH620" i="2"/>
  <c r="AH540" i="2"/>
  <c r="AH666" i="2"/>
  <c r="AH294" i="2"/>
  <c r="AH254" i="2"/>
  <c r="AH486" i="2"/>
  <c r="AH71" i="2"/>
  <c r="AH670" i="2"/>
  <c r="AH633" i="2"/>
  <c r="AH66" i="2"/>
  <c r="AH282" i="2"/>
  <c r="AH236" i="2"/>
  <c r="AH19" i="2"/>
  <c r="AH175" i="2"/>
  <c r="AH492" i="2"/>
  <c r="AH685" i="2"/>
  <c r="AH354" i="2"/>
  <c r="AH511" i="2"/>
  <c r="AH417" i="2"/>
  <c r="AH321" i="2"/>
  <c r="AH679" i="2"/>
  <c r="AH658" i="2"/>
  <c r="AH589" i="2"/>
  <c r="AH590" i="2"/>
  <c r="AH300" i="2"/>
  <c r="AH47" i="2"/>
  <c r="AH353" i="2"/>
  <c r="AH26" i="2"/>
  <c r="AH78" i="2"/>
  <c r="AH218" i="2"/>
  <c r="AH117" i="2"/>
  <c r="AH351" i="2"/>
  <c r="AH128" i="2"/>
  <c r="AH582" i="2"/>
  <c r="AH197" i="2"/>
  <c r="AH18" i="2"/>
  <c r="AH193" i="2"/>
  <c r="AH445" i="2"/>
  <c r="AH478" i="2"/>
  <c r="AH646" i="2"/>
  <c r="AH702" i="2"/>
  <c r="AH664" i="2"/>
  <c r="AH220" i="2"/>
  <c r="AH298" i="2"/>
  <c r="AH252" i="2"/>
  <c r="AH450" i="2"/>
  <c r="AH688" i="2"/>
  <c r="AH707" i="2"/>
  <c r="AH68" i="2"/>
  <c r="AH124" i="2"/>
  <c r="AH248" i="2"/>
  <c r="AH444" i="2"/>
  <c r="AH681" i="2"/>
  <c r="AH552" i="2"/>
  <c r="AH96" i="2"/>
  <c r="AH191" i="2"/>
  <c r="AH518" i="2"/>
  <c r="AH291" i="2"/>
  <c r="AH205" i="2"/>
  <c r="AH508" i="2"/>
  <c r="AH59" i="2"/>
  <c r="AH187" i="2"/>
  <c r="AH112" i="2"/>
  <c r="AH603" i="2"/>
  <c r="AH385" i="2"/>
  <c r="AH241" i="2"/>
  <c r="AH718" i="2"/>
  <c r="AH360" i="2"/>
  <c r="AH115" i="2"/>
  <c r="AH595" i="2"/>
  <c r="AH208" i="2"/>
  <c r="AH281" i="2"/>
  <c r="AH393" i="2"/>
  <c r="AH649" i="2"/>
  <c r="AH634" i="2"/>
  <c r="AH136" i="2"/>
  <c r="AH363" i="2"/>
  <c r="AH163" i="2"/>
  <c r="AH288" i="2"/>
  <c r="AH70" i="2"/>
  <c r="AH388" i="2"/>
  <c r="AH714" i="2"/>
  <c r="AH108" i="2"/>
  <c r="AH228" i="2"/>
  <c r="AH150" i="2"/>
  <c r="AH274" i="2"/>
  <c r="AH328" i="2"/>
  <c r="AH415" i="2"/>
  <c r="AH454" i="2"/>
  <c r="AH213" i="2"/>
  <c r="AH195" i="2"/>
  <c r="AH424" i="2"/>
  <c r="AH449" i="2"/>
  <c r="AH107" i="2"/>
  <c r="AH607" i="2"/>
  <c r="AH632" i="2"/>
  <c r="AH199" i="2"/>
  <c r="AH86" i="2"/>
  <c r="AH695" i="2"/>
  <c r="AH227" i="2"/>
  <c r="AH532" i="2"/>
  <c r="AH97" i="2"/>
  <c r="AH232" i="2"/>
  <c r="AH624" i="2"/>
  <c r="AH283" i="2"/>
  <c r="AH560" i="2"/>
  <c r="AH619" i="2"/>
  <c r="AH94" i="2"/>
  <c r="AH686" i="2"/>
  <c r="AH280" i="2"/>
  <c r="AH651" i="2"/>
  <c r="AH629" i="2"/>
  <c r="AH639" i="2"/>
  <c r="AH476" i="2"/>
  <c r="AH243" i="2"/>
  <c r="AH517" i="2"/>
  <c r="AH581" i="2"/>
  <c r="AH461" i="2"/>
  <c r="AH258" i="2"/>
  <c r="AH533" i="2"/>
  <c r="AH455" i="2"/>
  <c r="AH206" i="2"/>
  <c r="AH585" i="2"/>
  <c r="AH344" i="2"/>
  <c r="AH591" i="2"/>
  <c r="AH420" i="2"/>
  <c r="AH118" i="2"/>
  <c r="AH307" i="2"/>
  <c r="AH437" i="2"/>
  <c r="AH509" i="2"/>
  <c r="AH336" i="2"/>
  <c r="AH409" i="2"/>
  <c r="AH92" i="2"/>
  <c r="AH482" i="2"/>
  <c r="AH541" i="2"/>
  <c r="AH680" i="2"/>
  <c r="AH516" i="2"/>
  <c r="AH135" i="2"/>
  <c r="AH546" i="2"/>
  <c r="AH683" i="2"/>
  <c r="AH221" i="2"/>
  <c r="AH480" i="2"/>
  <c r="AH436" i="2"/>
  <c r="AH527" i="2"/>
  <c r="AH609" i="2"/>
  <c r="AH483" i="2"/>
  <c r="AH247" i="2"/>
  <c r="AH538" i="2"/>
  <c r="AH693" i="2"/>
  <c r="AH296" i="2"/>
  <c r="AH473" i="2"/>
  <c r="AH676" i="2"/>
  <c r="AH394" i="2"/>
  <c r="AH493" i="2"/>
  <c r="AH242" i="2"/>
  <c r="AH521" i="2"/>
  <c r="AH137" i="2"/>
  <c r="AH109" i="2"/>
  <c r="AH380" i="2"/>
  <c r="AH267" i="2"/>
  <c r="AH370" i="2"/>
  <c r="AH316" i="2"/>
  <c r="AH421" i="2"/>
  <c r="AH497" i="2"/>
  <c r="AH606" i="2"/>
  <c r="AH256" i="2"/>
  <c r="AH543" i="2"/>
  <c r="AH642" i="2"/>
  <c r="AH698" i="2"/>
  <c r="AH562" i="2"/>
  <c r="AH661" i="2"/>
  <c r="AH644" i="2"/>
  <c r="AH628" i="2"/>
  <c r="AH572" i="2"/>
  <c r="AH442" i="2"/>
  <c r="AH715" i="2"/>
  <c r="AH418" i="2"/>
  <c r="AH475" i="2"/>
  <c r="AH700" i="2"/>
  <c r="AH625" i="2"/>
  <c r="AH663" i="2"/>
  <c r="AH662" i="2"/>
  <c r="AH600" i="2"/>
  <c r="AH696" i="2"/>
  <c r="AH612" i="2"/>
  <c r="AH621" i="2"/>
  <c r="AH678" i="2"/>
  <c r="AH487" i="2"/>
  <c r="AH669" i="2"/>
  <c r="AH638" i="2"/>
  <c r="AH278" i="2"/>
  <c r="AH617" i="2"/>
  <c r="AH522" i="2"/>
  <c r="AH512" i="2"/>
  <c r="AH371" i="2"/>
  <c r="AH505" i="2"/>
  <c r="AH400" i="2"/>
  <c r="AH636" i="2"/>
  <c r="AH419" i="2"/>
  <c r="AH627" i="2"/>
  <c r="AH410" i="2"/>
  <c r="AH597" i="2"/>
  <c r="AH721" i="2"/>
  <c r="AH659" i="2"/>
  <c r="AH705" i="2"/>
  <c r="AH717" i="2"/>
  <c r="AH689" i="2"/>
  <c r="AH723" i="2"/>
  <c r="AG471" i="2"/>
  <c r="AG608" i="2"/>
  <c r="AG673" i="2"/>
  <c r="AG153" i="2"/>
  <c r="AG397" i="2"/>
  <c r="AG268" i="2"/>
  <c r="AG378" i="2"/>
  <c r="AG630" i="2"/>
  <c r="AG694" i="2"/>
  <c r="AG561" i="2"/>
  <c r="AG331" i="2"/>
  <c r="AG640" i="2"/>
  <c r="AG401" i="2"/>
  <c r="AG373" i="2"/>
  <c r="AG563" i="2"/>
  <c r="AG170" i="2"/>
  <c r="AG456" i="2"/>
  <c r="AG289" i="2"/>
  <c r="AG209" i="2"/>
  <c r="AG184" i="2"/>
  <c r="AG6" i="2"/>
  <c r="AG697" i="2"/>
  <c r="AG113" i="2"/>
  <c r="AG75" i="2"/>
  <c r="AG148" i="2"/>
  <c r="AG196" i="2"/>
  <c r="AG326" i="2"/>
  <c r="AG434" i="2"/>
  <c r="AG498" i="2"/>
  <c r="AG173" i="2"/>
  <c r="AG477" i="2"/>
  <c r="AG709" i="2"/>
  <c r="AG64" i="2"/>
  <c r="AG53" i="2"/>
  <c r="AG611" i="2"/>
  <c r="AG144" i="2"/>
  <c r="AG604" i="2"/>
  <c r="AG15" i="2"/>
  <c r="AG203" i="2"/>
  <c r="AG615" i="2"/>
  <c r="AG340" i="2"/>
  <c r="AG545" i="2"/>
  <c r="AG310" i="2"/>
  <c r="AG29" i="2"/>
  <c r="AG229" i="2"/>
  <c r="AG120" i="2"/>
  <c r="AG60" i="2"/>
  <c r="AG204" i="2"/>
  <c r="AG359" i="2"/>
  <c r="AG9" i="2"/>
  <c r="AG177" i="2"/>
  <c r="AG93" i="2"/>
  <c r="AG154" i="2"/>
  <c r="AG285" i="2"/>
  <c r="AG164" i="2"/>
  <c r="AG499" i="2"/>
  <c r="AG337" i="2"/>
  <c r="AG87" i="2"/>
  <c r="AG555" i="2"/>
  <c r="AG675" i="2"/>
  <c r="AG130" i="2"/>
  <c r="AG305" i="2"/>
  <c r="AG116" i="2"/>
  <c r="AG239" i="2"/>
  <c r="AG189" i="2"/>
  <c r="AG402" i="2"/>
  <c r="AG368" i="2"/>
  <c r="AG80" i="2"/>
  <c r="AG519" i="2"/>
  <c r="AG83" i="2"/>
  <c r="AG578" i="2"/>
  <c r="AG576" i="2"/>
  <c r="AG706" i="2"/>
  <c r="AG391" i="2"/>
  <c r="AG161" i="2"/>
  <c r="AG273" i="2"/>
  <c r="AG594" i="2"/>
  <c r="AG535" i="2"/>
  <c r="AG186" i="2"/>
  <c r="AG556" i="2"/>
  <c r="AG155" i="2"/>
  <c r="AG40" i="2"/>
  <c r="AG166" i="2"/>
  <c r="AG131" i="2"/>
  <c r="AG356" i="2"/>
  <c r="AG42" i="2"/>
  <c r="AG464" i="2"/>
  <c r="AG30" i="2"/>
  <c r="AG77" i="2"/>
  <c r="AG219" i="2"/>
  <c r="AG240" i="2"/>
  <c r="AG126" i="2"/>
  <c r="AG618" i="2"/>
  <c r="AG88" i="2"/>
  <c r="AG587" i="2"/>
  <c r="AG224" i="2"/>
  <c r="AG259" i="2"/>
  <c r="AG180" i="2"/>
  <c r="AG657" i="2"/>
  <c r="AG176" i="2"/>
  <c r="AG46" i="2"/>
  <c r="AG261" i="2"/>
  <c r="AG407" i="2"/>
  <c r="AG266" i="2"/>
  <c r="AG311" i="2"/>
  <c r="AG448" i="2"/>
  <c r="AG583" i="2"/>
  <c r="AG510" i="2"/>
  <c r="AG481" i="2"/>
  <c r="AG350" i="2"/>
  <c r="AG346" i="2"/>
  <c r="AG122" i="2"/>
  <c r="AG171" i="2"/>
  <c r="AG537" i="2"/>
  <c r="AG106" i="2"/>
  <c r="AG5" i="2"/>
  <c r="AG238" i="2"/>
  <c r="AG151" i="2"/>
  <c r="AG215" i="2"/>
  <c r="AG159" i="2"/>
  <c r="AG314" i="2"/>
  <c r="AG379" i="2"/>
  <c r="AG149" i="2"/>
  <c r="AG372" i="2"/>
  <c r="AG427" i="2"/>
  <c r="AG168" i="2"/>
  <c r="AG387" i="2"/>
  <c r="AG35" i="2"/>
  <c r="AG304" i="2"/>
  <c r="AG200" i="2"/>
  <c r="AG132" i="2"/>
  <c r="AG458" i="2"/>
  <c r="AG564" i="2"/>
  <c r="AG704" i="2"/>
  <c r="AG76" i="2"/>
  <c r="AG327" i="2"/>
  <c r="AG157" i="2"/>
  <c r="AG99" i="2"/>
  <c r="AG432" i="2"/>
  <c r="AG7" i="2"/>
  <c r="AG225" i="2"/>
  <c r="AG11" i="2"/>
  <c r="AG36" i="2"/>
  <c r="AG318" i="2"/>
  <c r="AG287" i="2"/>
  <c r="AG375" i="2"/>
  <c r="AG408" i="2"/>
  <c r="AG65" i="2"/>
  <c r="AG72" i="2"/>
  <c r="AG428" i="2"/>
  <c r="AG56" i="2"/>
  <c r="AG260" i="2"/>
  <c r="AG152" i="2"/>
  <c r="AG51" i="2"/>
  <c r="AG720" i="2"/>
  <c r="AG453" i="2"/>
  <c r="AG98" i="2"/>
  <c r="AG514" i="2"/>
  <c r="AG565" i="2"/>
  <c r="AG623" i="2"/>
  <c r="AG309" i="2"/>
  <c r="AG133" i="2"/>
  <c r="AG494" i="2"/>
  <c r="AG10" i="2"/>
  <c r="AG586" i="2"/>
  <c r="AG656" i="2"/>
  <c r="AG3" i="2"/>
  <c r="AG413" i="2"/>
  <c r="AG416" i="2"/>
  <c r="AG249" i="2"/>
  <c r="AG539" i="2"/>
  <c r="AG121" i="2"/>
  <c r="AG631" i="2"/>
  <c r="AG433" i="2"/>
  <c r="AG24" i="2"/>
  <c r="AG147" i="2"/>
  <c r="AG674" i="2"/>
  <c r="AG374" i="2"/>
  <c r="AG598" i="2"/>
  <c r="AG343" i="2"/>
  <c r="AG231" i="2"/>
  <c r="AG610" i="2"/>
  <c r="AG671" i="2"/>
  <c r="AG55" i="2"/>
  <c r="AG145" i="2"/>
  <c r="AG275" i="2"/>
  <c r="AG82" i="2"/>
  <c r="AG139" i="2"/>
  <c r="AG226" i="2"/>
  <c r="AG81" i="2"/>
  <c r="AG386" i="2"/>
  <c r="AG616" i="2"/>
  <c r="AG313" i="2"/>
  <c r="AG364" i="2"/>
  <c r="AG701" i="2"/>
  <c r="AG89" i="2"/>
  <c r="AG160" i="2"/>
  <c r="AG63" i="2"/>
  <c r="AG451" i="2"/>
  <c r="AG438" i="2"/>
  <c r="AG462" i="2"/>
  <c r="AG138" i="2"/>
  <c r="AG357" i="2"/>
  <c r="AG143" i="2"/>
  <c r="AG257" i="2"/>
  <c r="AG443" i="2"/>
  <c r="AG111" i="2"/>
  <c r="AG488" i="2"/>
  <c r="AG398" i="2"/>
  <c r="AG302" i="2"/>
  <c r="AG167" i="2"/>
  <c r="AG469" i="2"/>
  <c r="AG703" i="2"/>
  <c r="AG54" i="2"/>
  <c r="AG513" i="2"/>
  <c r="AG43" i="2"/>
  <c r="AG566" i="2"/>
  <c r="AG503" i="2"/>
  <c r="AG265" i="2"/>
  <c r="AG577" i="2"/>
  <c r="AG605" i="2"/>
  <c r="AG38" i="2"/>
  <c r="AG687" i="2"/>
  <c r="AG297" i="2"/>
  <c r="AG526" i="2"/>
  <c r="AG602" i="2"/>
  <c r="AG201" i="2"/>
  <c r="AG251" i="2"/>
  <c r="AG553" i="2"/>
  <c r="AG423" i="2"/>
  <c r="AG237" i="2"/>
  <c r="AG263" i="2"/>
  <c r="AG496" i="2"/>
  <c r="AG647" i="2"/>
  <c r="AG390" i="2"/>
  <c r="AG69" i="2"/>
  <c r="AG342" i="2"/>
  <c r="AG366" i="2"/>
  <c r="AG716" i="2"/>
  <c r="AG652" i="2"/>
  <c r="AG179" i="2"/>
  <c r="AG255" i="2"/>
  <c r="AG61" i="2"/>
  <c r="AG293" i="2"/>
  <c r="AG223" i="2"/>
  <c r="AG41" i="2"/>
  <c r="AG20" i="2"/>
  <c r="AG347" i="2"/>
  <c r="AG554" i="2"/>
  <c r="AG396" i="2"/>
  <c r="AG645" i="2"/>
  <c r="AG395" i="2"/>
  <c r="AG48" i="2"/>
  <c r="AG468" i="2"/>
  <c r="AG358" i="2"/>
  <c r="AG439" i="2"/>
  <c r="AG31" i="2"/>
  <c r="AG431" i="2"/>
  <c r="AG392" i="2"/>
  <c r="AG33" i="2"/>
  <c r="AG690" i="2"/>
  <c r="AG27" i="2"/>
  <c r="AG549" i="2"/>
  <c r="AG348" i="2"/>
  <c r="AG491" i="2"/>
  <c r="AG637" i="2"/>
  <c r="AG584" i="2"/>
  <c r="AG422" i="2"/>
  <c r="AG100" i="2"/>
  <c r="AG332" i="2"/>
  <c r="AG551" i="2"/>
  <c r="AG466" i="2"/>
  <c r="AG299" i="2"/>
  <c r="AG574" i="2"/>
  <c r="AG165" i="2"/>
  <c r="AG719" i="2"/>
  <c r="AG301" i="2"/>
  <c r="AG495" i="2"/>
  <c r="AG588" i="2"/>
  <c r="AG726" i="2"/>
  <c r="AG2" i="2"/>
  <c r="AG212" i="2"/>
  <c r="AG345" i="2"/>
  <c r="AG8" i="2"/>
  <c r="AG489" i="2"/>
  <c r="AG520" i="2"/>
  <c r="AG244" i="2"/>
  <c r="AG384" i="2"/>
  <c r="AG580" i="2"/>
  <c r="AG245" i="2"/>
  <c r="AG39" i="2"/>
  <c r="AG79" i="2"/>
  <c r="AG178" i="2"/>
  <c r="AG156" i="2"/>
  <c r="AG90" i="2"/>
  <c r="AG134" i="2"/>
  <c r="AG404" i="2"/>
  <c r="AG524" i="2"/>
  <c r="AG531" i="2"/>
  <c r="AG210" i="2"/>
  <c r="AG158" i="2"/>
  <c r="AG194" i="2"/>
  <c r="AG377" i="2"/>
  <c r="AG470" i="2"/>
  <c r="AG474" i="2"/>
  <c r="AG57" i="2"/>
  <c r="AG403" i="2"/>
  <c r="AG174" i="2"/>
  <c r="AG507" i="2"/>
  <c r="AG12" i="2"/>
  <c r="AG32" i="2"/>
  <c r="AG711" i="2"/>
  <c r="AG472" i="2"/>
  <c r="AG667" i="2"/>
  <c r="AG447" i="2"/>
  <c r="AG650" i="2"/>
  <c r="AG341" i="2"/>
  <c r="AG440" i="2"/>
  <c r="AG369" i="2"/>
  <c r="AG52" i="2"/>
  <c r="AG85" i="2"/>
  <c r="AG169" i="2"/>
  <c r="AG599" i="2"/>
  <c r="AG710" i="2"/>
  <c r="AG713" i="2"/>
  <c r="AG14" i="2"/>
  <c r="AG95" i="2"/>
  <c r="AG119" i="2"/>
  <c r="AG250" i="2"/>
  <c r="AG573" i="2"/>
  <c r="AG383" i="2"/>
  <c r="AG21" i="2"/>
  <c r="AG127" i="2"/>
  <c r="AG140" i="2"/>
  <c r="AG315" i="2"/>
  <c r="AG16" i="2"/>
  <c r="AG635" i="2"/>
  <c r="AG626" i="2"/>
  <c r="AG682" i="2"/>
  <c r="AG22" i="2"/>
  <c r="AG253" i="2"/>
  <c r="AG414" i="2"/>
  <c r="AG91" i="2"/>
  <c r="AG558" i="2"/>
  <c r="AG367" i="2"/>
  <c r="AG104" i="2"/>
  <c r="AG286" i="2"/>
  <c r="AG190" i="2"/>
  <c r="AG23" i="2"/>
  <c r="AG406" i="2"/>
  <c r="AG569" i="2"/>
  <c r="AG490" i="2"/>
  <c r="AG691" i="2"/>
  <c r="AG349" i="2"/>
  <c r="AG459" i="2"/>
  <c r="AG592" i="2"/>
  <c r="AG484" i="2"/>
  <c r="AG114" i="2"/>
  <c r="AG381" i="2"/>
  <c r="AG523" i="2"/>
  <c r="AG506" i="2"/>
  <c r="AG217" i="2"/>
  <c r="AG125" i="2"/>
  <c r="AG141" i="2"/>
  <c r="AG325" i="2"/>
  <c r="AG123" i="2"/>
  <c r="AG665" i="2"/>
  <c r="AG708" i="2"/>
  <c r="AG84" i="2"/>
  <c r="AG596" i="2"/>
  <c r="AG279" i="2"/>
  <c r="AG559" i="2"/>
  <c r="AG276" i="2"/>
  <c r="AG262" i="2"/>
  <c r="AG129" i="2"/>
  <c r="AG269" i="2"/>
  <c r="AG425" i="2"/>
  <c r="AG73" i="2"/>
  <c r="AG593" i="2"/>
  <c r="AG339" i="2"/>
  <c r="AG429" i="2"/>
  <c r="AG62" i="2"/>
  <c r="AG601" i="2"/>
  <c r="AG389" i="2"/>
  <c r="AG570" i="2"/>
  <c r="AG185" i="2"/>
  <c r="AG684" i="2"/>
  <c r="AG338" i="2"/>
  <c r="AG246" i="2"/>
  <c r="AG49" i="2"/>
  <c r="AG28" i="2"/>
  <c r="AG214" i="2"/>
  <c r="AG74" i="2"/>
  <c r="AG515" i="2"/>
  <c r="AG399" i="2"/>
  <c r="AG284" i="2"/>
  <c r="AG452" i="2"/>
  <c r="AG25" i="2"/>
  <c r="AG146" i="2"/>
  <c r="AG319" i="2"/>
  <c r="AG103" i="2"/>
  <c r="AG295" i="2"/>
  <c r="AG101" i="2"/>
  <c r="AG355" i="2"/>
  <c r="AG102" i="2"/>
  <c r="AG13" i="2"/>
  <c r="AG653" i="2"/>
  <c r="AG672" i="2"/>
  <c r="AG162" i="2"/>
  <c r="AG467" i="2"/>
  <c r="AG435" i="2"/>
  <c r="AG234" i="2"/>
  <c r="AG547" i="2"/>
  <c r="AG692" i="2"/>
  <c r="AG233" i="2"/>
  <c r="AG4" i="2"/>
  <c r="AG376" i="2"/>
  <c r="AG306" i="2"/>
  <c r="AG557" i="2"/>
  <c r="AG192" i="2"/>
  <c r="AG181" i="2"/>
  <c r="AG567" i="2"/>
  <c r="AG643" i="2"/>
  <c r="AG550" i="2"/>
  <c r="AG272" i="2"/>
  <c r="AG198" i="2"/>
  <c r="AG460" i="2"/>
  <c r="AG568" i="2"/>
  <c r="AG312" i="2"/>
  <c r="AG172" i="2"/>
  <c r="AG308" i="2"/>
  <c r="AG530" i="2"/>
  <c r="AG362" i="2"/>
  <c r="AG37" i="2"/>
  <c r="AG426" i="2"/>
  <c r="AG579" i="2"/>
  <c r="AG411" i="2"/>
  <c r="AG67" i="2"/>
  <c r="AG536" i="2"/>
  <c r="AG529" i="2"/>
  <c r="AG17" i="2"/>
  <c r="AG725" i="2"/>
  <c r="AG188" i="2"/>
  <c r="AG58" i="2"/>
  <c r="AG365" i="2"/>
  <c r="AG211" i="2"/>
  <c r="AG292" i="2"/>
  <c r="AG722" i="2"/>
  <c r="AG202" i="2"/>
  <c r="AG320" i="2"/>
  <c r="AG500" i="2"/>
  <c r="AG50" i="2"/>
  <c r="AG655" i="2"/>
  <c r="AG548" i="2"/>
  <c r="AG544" i="2"/>
  <c r="AG501" i="2"/>
  <c r="AG317" i="2"/>
  <c r="AG335" i="2"/>
  <c r="AG575" i="2"/>
  <c r="AG105" i="2"/>
  <c r="AG485" i="2"/>
  <c r="AG322" i="2"/>
  <c r="AG463" i="2"/>
  <c r="AG270" i="2"/>
  <c r="AG502" i="2"/>
  <c r="AG303" i="2"/>
  <c r="AG614" i="2"/>
  <c r="AG324" i="2"/>
  <c r="AG405" i="2"/>
  <c r="AG641" i="2"/>
  <c r="AG724" i="2"/>
  <c r="AG457" i="2"/>
  <c r="AG542" i="2"/>
  <c r="AG668" i="2"/>
  <c r="AG142" i="2"/>
  <c r="AG222" i="2"/>
  <c r="AG329" i="2"/>
  <c r="AG290" i="2"/>
  <c r="AG207" i="2"/>
  <c r="AG446" i="2"/>
  <c r="AG277" i="2"/>
  <c r="AG504" i="2"/>
  <c r="AG271" i="2"/>
  <c r="AG110" i="2"/>
  <c r="AG648" i="2"/>
  <c r="AG430" i="2"/>
  <c r="AG323" i="2"/>
  <c r="AG330" i="2"/>
  <c r="AG230" i="2"/>
  <c r="AG699" i="2"/>
  <c r="AG712" i="2"/>
  <c r="AG352" i="2"/>
  <c r="AG382" i="2"/>
  <c r="AG34" i="2"/>
  <c r="AG183" i="2"/>
  <c r="AG235" i="2"/>
  <c r="AG44" i="2"/>
  <c r="AG465" i="2"/>
  <c r="AG571" i="2"/>
  <c r="AG361" i="2"/>
  <c r="AG264" i="2"/>
  <c r="AG660" i="2"/>
  <c r="AG525" i="2"/>
  <c r="AG182" i="2"/>
  <c r="AG479" i="2"/>
  <c r="AG677" i="2"/>
  <c r="AG216" i="2"/>
  <c r="AG534" i="2"/>
  <c r="AG412" i="2"/>
  <c r="AG441" i="2"/>
  <c r="AG333" i="2"/>
  <c r="AG654" i="2"/>
  <c r="AG528" i="2"/>
  <c r="AG622" i="2"/>
  <c r="AG45" i="2"/>
  <c r="AG334" i="2"/>
  <c r="AG613" i="2"/>
  <c r="AG620" i="2"/>
  <c r="AG540" i="2"/>
  <c r="AG666" i="2"/>
  <c r="AG294" i="2"/>
  <c r="AG254" i="2"/>
  <c r="AG486" i="2"/>
  <c r="AG71" i="2"/>
  <c r="AG670" i="2"/>
  <c r="AG633" i="2"/>
  <c r="AG66" i="2"/>
  <c r="AG282" i="2"/>
  <c r="AG236" i="2"/>
  <c r="AG19" i="2"/>
  <c r="AG175" i="2"/>
  <c r="AG492" i="2"/>
  <c r="AG685" i="2"/>
  <c r="AG354" i="2"/>
  <c r="AG511" i="2"/>
  <c r="AG417" i="2"/>
  <c r="AG321" i="2"/>
  <c r="AG679" i="2"/>
  <c r="AG658" i="2"/>
  <c r="AG589" i="2"/>
  <c r="AG590" i="2"/>
  <c r="AG300" i="2"/>
  <c r="AG47" i="2"/>
  <c r="AG353" i="2"/>
  <c r="AG26" i="2"/>
  <c r="AG78" i="2"/>
  <c r="AG218" i="2"/>
  <c r="AG117" i="2"/>
  <c r="AG351" i="2"/>
  <c r="AG128" i="2"/>
  <c r="AG582" i="2"/>
  <c r="AG197" i="2"/>
  <c r="AG18" i="2"/>
  <c r="AG193" i="2"/>
  <c r="AG445" i="2"/>
  <c r="AG478" i="2"/>
  <c r="AG646" i="2"/>
  <c r="AG702" i="2"/>
  <c r="AG664" i="2"/>
  <c r="AG220" i="2"/>
  <c r="AG298" i="2"/>
  <c r="AG252" i="2"/>
  <c r="AG450" i="2"/>
  <c r="AG688" i="2"/>
  <c r="AG707" i="2"/>
  <c r="AG68" i="2"/>
  <c r="AG124" i="2"/>
  <c r="AG248" i="2"/>
  <c r="AG444" i="2"/>
  <c r="AG681" i="2"/>
  <c r="AG552" i="2"/>
  <c r="AG96" i="2"/>
  <c r="AG191" i="2"/>
  <c r="AG518" i="2"/>
  <c r="AG291" i="2"/>
  <c r="AG205" i="2"/>
  <c r="AG508" i="2"/>
  <c r="AG59" i="2"/>
  <c r="AG187" i="2"/>
  <c r="AG112" i="2"/>
  <c r="AG603" i="2"/>
  <c r="AG385" i="2"/>
  <c r="AG241" i="2"/>
  <c r="AG718" i="2"/>
  <c r="AG360" i="2"/>
  <c r="AG115" i="2"/>
  <c r="AG595" i="2"/>
  <c r="AG208" i="2"/>
  <c r="AG281" i="2"/>
  <c r="AG393" i="2"/>
  <c r="AG649" i="2"/>
  <c r="AG634" i="2"/>
  <c r="AG136" i="2"/>
  <c r="AG363" i="2"/>
  <c r="AG163" i="2"/>
  <c r="AG288" i="2"/>
  <c r="AG70" i="2"/>
  <c r="AG388" i="2"/>
  <c r="AG714" i="2"/>
  <c r="AG108" i="2"/>
  <c r="AG228" i="2"/>
  <c r="AG150" i="2"/>
  <c r="AG274" i="2"/>
  <c r="AG328" i="2"/>
  <c r="AG415" i="2"/>
  <c r="AG454" i="2"/>
  <c r="AG213" i="2"/>
  <c r="AG195" i="2"/>
  <c r="AG424" i="2"/>
  <c r="AG449" i="2"/>
  <c r="AG107" i="2"/>
  <c r="AG607" i="2"/>
  <c r="AG632" i="2"/>
  <c r="AG199" i="2"/>
  <c r="AG86" i="2"/>
  <c r="AG695" i="2"/>
  <c r="AG227" i="2"/>
  <c r="AG532" i="2"/>
  <c r="AG97" i="2"/>
  <c r="AG232" i="2"/>
  <c r="AG624" i="2"/>
  <c r="AG283" i="2"/>
  <c r="AG560" i="2"/>
  <c r="AG619" i="2"/>
  <c r="AG94" i="2"/>
  <c r="AG686" i="2"/>
  <c r="AG280" i="2"/>
  <c r="AG651" i="2"/>
  <c r="AG629" i="2"/>
  <c r="AG639" i="2"/>
  <c r="AG476" i="2"/>
  <c r="AG243" i="2"/>
  <c r="AG517" i="2"/>
  <c r="AG581" i="2"/>
  <c r="AG461" i="2"/>
  <c r="AG258" i="2"/>
  <c r="AG533" i="2"/>
  <c r="AG455" i="2"/>
  <c r="AG206" i="2"/>
  <c r="AG585" i="2"/>
  <c r="AG344" i="2"/>
  <c r="AG591" i="2"/>
  <c r="AG420" i="2"/>
  <c r="AG118" i="2"/>
  <c r="AG307" i="2"/>
  <c r="AG437" i="2"/>
  <c r="AG509" i="2"/>
  <c r="AG336" i="2"/>
  <c r="AG409" i="2"/>
  <c r="AG92" i="2"/>
  <c r="AG482" i="2"/>
  <c r="AG541" i="2"/>
  <c r="AG680" i="2"/>
  <c r="AG516" i="2"/>
  <c r="AG135" i="2"/>
  <c r="AG546" i="2"/>
  <c r="AG683" i="2"/>
  <c r="AG221" i="2"/>
  <c r="AG480" i="2"/>
  <c r="AG436" i="2"/>
  <c r="AG527" i="2"/>
  <c r="AG609" i="2"/>
  <c r="AG483" i="2"/>
  <c r="AG247" i="2"/>
  <c r="AG538" i="2"/>
  <c r="AG693" i="2"/>
  <c r="AG296" i="2"/>
  <c r="AG473" i="2"/>
  <c r="AG676" i="2"/>
  <c r="AG394" i="2"/>
  <c r="AG493" i="2"/>
  <c r="AG242" i="2"/>
  <c r="AG521" i="2"/>
  <c r="AG137" i="2"/>
  <c r="AG109" i="2"/>
  <c r="AG380" i="2"/>
  <c r="AG267" i="2"/>
  <c r="AG370" i="2"/>
  <c r="AG316" i="2"/>
  <c r="AG421" i="2"/>
  <c r="AG497" i="2"/>
  <c r="AG606" i="2"/>
  <c r="AG256" i="2"/>
  <c r="AG543" i="2"/>
  <c r="AG642" i="2"/>
  <c r="AG698" i="2"/>
  <c r="AG562" i="2"/>
  <c r="AG661" i="2"/>
  <c r="AG644" i="2"/>
  <c r="AG628" i="2"/>
  <c r="AG572" i="2"/>
  <c r="AG442" i="2"/>
  <c r="AG715" i="2"/>
  <c r="AG418" i="2"/>
  <c r="AG475" i="2"/>
  <c r="AG700" i="2"/>
  <c r="AG625" i="2"/>
  <c r="AG663" i="2"/>
  <c r="AG662" i="2"/>
  <c r="AG600" i="2"/>
  <c r="AG696" i="2"/>
  <c r="AG612" i="2"/>
  <c r="AG621" i="2"/>
  <c r="AG678" i="2"/>
  <c r="AG487" i="2"/>
  <c r="AG669" i="2"/>
  <c r="AG638" i="2"/>
  <c r="AG278" i="2"/>
  <c r="AG617" i="2"/>
  <c r="AG522" i="2"/>
  <c r="AG512" i="2"/>
  <c r="AG371" i="2"/>
  <c r="AG505" i="2"/>
  <c r="AG400" i="2"/>
  <c r="AG636" i="2"/>
  <c r="AG419" i="2"/>
  <c r="AG627" i="2"/>
  <c r="AG410" i="2"/>
  <c r="AG597" i="2"/>
  <c r="AG721" i="2"/>
  <c r="AG659" i="2"/>
  <c r="AG705" i="2"/>
  <c r="AG717" i="2"/>
  <c r="AG689" i="2"/>
  <c r="AG723" i="2"/>
  <c r="AF471" i="2"/>
  <c r="AF608" i="2"/>
  <c r="AF673" i="2"/>
  <c r="AF153" i="2"/>
  <c r="AF397" i="2"/>
  <c r="AF268" i="2"/>
  <c r="AF378" i="2"/>
  <c r="AF630" i="2"/>
  <c r="AF694" i="2"/>
  <c r="AF561" i="2"/>
  <c r="AF331" i="2"/>
  <c r="AF640" i="2"/>
  <c r="AF401" i="2"/>
  <c r="AF373" i="2"/>
  <c r="AF563" i="2"/>
  <c r="AF170" i="2"/>
  <c r="AF456" i="2"/>
  <c r="AF289" i="2"/>
  <c r="AF209" i="2"/>
  <c r="AF184" i="2"/>
  <c r="AF6" i="2"/>
  <c r="AF697" i="2"/>
  <c r="AF113" i="2"/>
  <c r="AF75" i="2"/>
  <c r="AF148" i="2"/>
  <c r="AF196" i="2"/>
  <c r="AF326" i="2"/>
  <c r="AF434" i="2"/>
  <c r="AF498" i="2"/>
  <c r="AF173" i="2"/>
  <c r="AF477" i="2"/>
  <c r="AF709" i="2"/>
  <c r="AF64" i="2"/>
  <c r="AF53" i="2"/>
  <c r="AF611" i="2"/>
  <c r="AF144" i="2"/>
  <c r="AF604" i="2"/>
  <c r="AF15" i="2"/>
  <c r="AF203" i="2"/>
  <c r="AF615" i="2"/>
  <c r="AF340" i="2"/>
  <c r="AF545" i="2"/>
  <c r="AF310" i="2"/>
  <c r="AF29" i="2"/>
  <c r="AF229" i="2"/>
  <c r="AF120" i="2"/>
  <c r="AF60" i="2"/>
  <c r="AF204" i="2"/>
  <c r="AF359" i="2"/>
  <c r="AF9" i="2"/>
  <c r="AF177" i="2"/>
  <c r="AF93" i="2"/>
  <c r="AF154" i="2"/>
  <c r="AF285" i="2"/>
  <c r="AF164" i="2"/>
  <c r="AF499" i="2"/>
  <c r="AF337" i="2"/>
  <c r="AF87" i="2"/>
  <c r="AF555" i="2"/>
  <c r="AF675" i="2"/>
  <c r="AF130" i="2"/>
  <c r="AF305" i="2"/>
  <c r="AF116" i="2"/>
  <c r="AF239" i="2"/>
  <c r="AF189" i="2"/>
  <c r="AF402" i="2"/>
  <c r="AF368" i="2"/>
  <c r="AF80" i="2"/>
  <c r="AF519" i="2"/>
  <c r="AF83" i="2"/>
  <c r="AF578" i="2"/>
  <c r="AF576" i="2"/>
  <c r="AF706" i="2"/>
  <c r="AF391" i="2"/>
  <c r="AF161" i="2"/>
  <c r="AF273" i="2"/>
  <c r="AF594" i="2"/>
  <c r="AF535" i="2"/>
  <c r="AF186" i="2"/>
  <c r="AF556" i="2"/>
  <c r="AF155" i="2"/>
  <c r="AF40" i="2"/>
  <c r="AF166" i="2"/>
  <c r="AF131" i="2"/>
  <c r="AF356" i="2"/>
  <c r="AF42" i="2"/>
  <c r="AF464" i="2"/>
  <c r="AF30" i="2"/>
  <c r="AF77" i="2"/>
  <c r="AF219" i="2"/>
  <c r="AF240" i="2"/>
  <c r="AF126" i="2"/>
  <c r="AF618" i="2"/>
  <c r="AF88" i="2"/>
  <c r="AF587" i="2"/>
  <c r="AF224" i="2"/>
  <c r="AF259" i="2"/>
  <c r="AF180" i="2"/>
  <c r="AF657" i="2"/>
  <c r="AF176" i="2"/>
  <c r="AF46" i="2"/>
  <c r="AF261" i="2"/>
  <c r="AF407" i="2"/>
  <c r="AF266" i="2"/>
  <c r="AF311" i="2"/>
  <c r="AF448" i="2"/>
  <c r="AF583" i="2"/>
  <c r="AF510" i="2"/>
  <c r="AF481" i="2"/>
  <c r="AF350" i="2"/>
  <c r="AF346" i="2"/>
  <c r="AF122" i="2"/>
  <c r="AF171" i="2"/>
  <c r="AF537" i="2"/>
  <c r="AF106" i="2"/>
  <c r="AF5" i="2"/>
  <c r="AF238" i="2"/>
  <c r="AF151" i="2"/>
  <c r="AF215" i="2"/>
  <c r="AF159" i="2"/>
  <c r="AF314" i="2"/>
  <c r="AF379" i="2"/>
  <c r="AF149" i="2"/>
  <c r="AF372" i="2"/>
  <c r="AF427" i="2"/>
  <c r="AF168" i="2"/>
  <c r="AF387" i="2"/>
  <c r="AF35" i="2"/>
  <c r="AF304" i="2"/>
  <c r="AF200" i="2"/>
  <c r="AF132" i="2"/>
  <c r="AF458" i="2"/>
  <c r="AF564" i="2"/>
  <c r="AF704" i="2"/>
  <c r="AF76" i="2"/>
  <c r="AF327" i="2"/>
  <c r="AF157" i="2"/>
  <c r="AF99" i="2"/>
  <c r="AF432" i="2"/>
  <c r="AF7" i="2"/>
  <c r="AF225" i="2"/>
  <c r="AF11" i="2"/>
  <c r="AF36" i="2"/>
  <c r="AF318" i="2"/>
  <c r="AF287" i="2"/>
  <c r="AF375" i="2"/>
  <c r="AF408" i="2"/>
  <c r="AF65" i="2"/>
  <c r="AF72" i="2"/>
  <c r="AF428" i="2"/>
  <c r="AF56" i="2"/>
  <c r="AF260" i="2"/>
  <c r="AF152" i="2"/>
  <c r="AF51" i="2"/>
  <c r="AF720" i="2"/>
  <c r="AF453" i="2"/>
  <c r="AF98" i="2"/>
  <c r="AF514" i="2"/>
  <c r="AF565" i="2"/>
  <c r="AF623" i="2"/>
  <c r="AF309" i="2"/>
  <c r="AF133" i="2"/>
  <c r="AF494" i="2"/>
  <c r="AF10" i="2"/>
  <c r="AF586" i="2"/>
  <c r="AF656" i="2"/>
  <c r="AF3" i="2"/>
  <c r="AF413" i="2"/>
  <c r="AF416" i="2"/>
  <c r="AF249" i="2"/>
  <c r="AF539" i="2"/>
  <c r="AF121" i="2"/>
  <c r="AF631" i="2"/>
  <c r="AF433" i="2"/>
  <c r="AF24" i="2"/>
  <c r="AF147" i="2"/>
  <c r="AF674" i="2"/>
  <c r="AF374" i="2"/>
  <c r="AF598" i="2"/>
  <c r="AF343" i="2"/>
  <c r="AF231" i="2"/>
  <c r="AF610" i="2"/>
  <c r="AF671" i="2"/>
  <c r="AF55" i="2"/>
  <c r="AF145" i="2"/>
  <c r="AF275" i="2"/>
  <c r="AF82" i="2"/>
  <c r="AF139" i="2"/>
  <c r="AF226" i="2"/>
  <c r="AF81" i="2"/>
  <c r="AF386" i="2"/>
  <c r="AF616" i="2"/>
  <c r="AF313" i="2"/>
  <c r="AF364" i="2"/>
  <c r="AF701" i="2"/>
  <c r="AF89" i="2"/>
  <c r="AF160" i="2"/>
  <c r="AF63" i="2"/>
  <c r="AF451" i="2"/>
  <c r="AF438" i="2"/>
  <c r="AF462" i="2"/>
  <c r="AF138" i="2"/>
  <c r="AF357" i="2"/>
  <c r="AF143" i="2"/>
  <c r="AF257" i="2"/>
  <c r="AF443" i="2"/>
  <c r="AF111" i="2"/>
  <c r="AF488" i="2"/>
  <c r="AF398" i="2"/>
  <c r="AF302" i="2"/>
  <c r="AF167" i="2"/>
  <c r="AF469" i="2"/>
  <c r="AF703" i="2"/>
  <c r="AF54" i="2"/>
  <c r="AF513" i="2"/>
  <c r="AF43" i="2"/>
  <c r="AF566" i="2"/>
  <c r="AF503" i="2"/>
  <c r="AF265" i="2"/>
  <c r="AF577" i="2"/>
  <c r="AF605" i="2"/>
  <c r="AF38" i="2"/>
  <c r="AF687" i="2"/>
  <c r="AF297" i="2"/>
  <c r="AF526" i="2"/>
  <c r="AF602" i="2"/>
  <c r="AF201" i="2"/>
  <c r="AF251" i="2"/>
  <c r="AF553" i="2"/>
  <c r="AF423" i="2"/>
  <c r="AF237" i="2"/>
  <c r="AF263" i="2"/>
  <c r="AF496" i="2"/>
  <c r="AF647" i="2"/>
  <c r="AF390" i="2"/>
  <c r="AF69" i="2"/>
  <c r="AF342" i="2"/>
  <c r="AF366" i="2"/>
  <c r="AF716" i="2"/>
  <c r="AF652" i="2"/>
  <c r="AF179" i="2"/>
  <c r="AF255" i="2"/>
  <c r="AF61" i="2"/>
  <c r="AF293" i="2"/>
  <c r="AF223" i="2"/>
  <c r="AF41" i="2"/>
  <c r="AF20" i="2"/>
  <c r="AF347" i="2"/>
  <c r="AF554" i="2"/>
  <c r="AF396" i="2"/>
  <c r="AF645" i="2"/>
  <c r="AF395" i="2"/>
  <c r="AF48" i="2"/>
  <c r="AF468" i="2"/>
  <c r="AF358" i="2"/>
  <c r="AF439" i="2"/>
  <c r="AF31" i="2"/>
  <c r="AF431" i="2"/>
  <c r="AF392" i="2"/>
  <c r="AF33" i="2"/>
  <c r="AF690" i="2"/>
  <c r="AF27" i="2"/>
  <c r="AF549" i="2"/>
  <c r="AF348" i="2"/>
  <c r="AF491" i="2"/>
  <c r="AF637" i="2"/>
  <c r="AF584" i="2"/>
  <c r="AF422" i="2"/>
  <c r="AF100" i="2"/>
  <c r="AF332" i="2"/>
  <c r="AF551" i="2"/>
  <c r="AF466" i="2"/>
  <c r="AF299" i="2"/>
  <c r="AF574" i="2"/>
  <c r="AF165" i="2"/>
  <c r="AF719" i="2"/>
  <c r="AF301" i="2"/>
  <c r="AF495" i="2"/>
  <c r="AF588" i="2"/>
  <c r="AF726" i="2"/>
  <c r="AF2" i="2"/>
  <c r="AF212" i="2"/>
  <c r="AF345" i="2"/>
  <c r="AF8" i="2"/>
  <c r="AF489" i="2"/>
  <c r="AF520" i="2"/>
  <c r="AF244" i="2"/>
  <c r="AF384" i="2"/>
  <c r="AF580" i="2"/>
  <c r="AF245" i="2"/>
  <c r="AF39" i="2"/>
  <c r="AF79" i="2"/>
  <c r="AF178" i="2"/>
  <c r="AF156" i="2"/>
  <c r="AF90" i="2"/>
  <c r="AF134" i="2"/>
  <c r="AF404" i="2"/>
  <c r="AF524" i="2"/>
  <c r="AF531" i="2"/>
  <c r="AF210" i="2"/>
  <c r="AF158" i="2"/>
  <c r="AF194" i="2"/>
  <c r="AF377" i="2"/>
  <c r="AF470" i="2"/>
  <c r="AF474" i="2"/>
  <c r="AF57" i="2"/>
  <c r="AF403" i="2"/>
  <c r="AF174" i="2"/>
  <c r="AF507" i="2"/>
  <c r="AF12" i="2"/>
  <c r="AF32" i="2"/>
  <c r="AF711" i="2"/>
  <c r="AF472" i="2"/>
  <c r="AF667" i="2"/>
  <c r="AF447" i="2"/>
  <c r="AF650" i="2"/>
  <c r="AF341" i="2"/>
  <c r="AF440" i="2"/>
  <c r="AF369" i="2"/>
  <c r="AF52" i="2"/>
  <c r="AF85" i="2"/>
  <c r="AF169" i="2"/>
  <c r="AF599" i="2"/>
  <c r="AF710" i="2"/>
  <c r="AF713" i="2"/>
  <c r="AF14" i="2"/>
  <c r="AF95" i="2"/>
  <c r="AF119" i="2"/>
  <c r="AF250" i="2"/>
  <c r="AF573" i="2"/>
  <c r="AF383" i="2"/>
  <c r="AF21" i="2"/>
  <c r="AF127" i="2"/>
  <c r="AF140" i="2"/>
  <c r="AF315" i="2"/>
  <c r="AF16" i="2"/>
  <c r="AF635" i="2"/>
  <c r="AF626" i="2"/>
  <c r="AF682" i="2"/>
  <c r="AF22" i="2"/>
  <c r="AF253" i="2"/>
  <c r="AF414" i="2"/>
  <c r="AF91" i="2"/>
  <c r="AF558" i="2"/>
  <c r="AF367" i="2"/>
  <c r="AF104" i="2"/>
  <c r="AF286" i="2"/>
  <c r="AF190" i="2"/>
  <c r="AF23" i="2"/>
  <c r="AF406" i="2"/>
  <c r="AF569" i="2"/>
  <c r="AF490" i="2"/>
  <c r="AF691" i="2"/>
  <c r="AF349" i="2"/>
  <c r="AF459" i="2"/>
  <c r="AF592" i="2"/>
  <c r="AF484" i="2"/>
  <c r="AF114" i="2"/>
  <c r="AF381" i="2"/>
  <c r="AF523" i="2"/>
  <c r="AF506" i="2"/>
  <c r="AF217" i="2"/>
  <c r="AF125" i="2"/>
  <c r="AF141" i="2"/>
  <c r="AF325" i="2"/>
  <c r="AF123" i="2"/>
  <c r="AF665" i="2"/>
  <c r="AF708" i="2"/>
  <c r="AF84" i="2"/>
  <c r="AF596" i="2"/>
  <c r="AF279" i="2"/>
  <c r="AF559" i="2"/>
  <c r="AF276" i="2"/>
  <c r="AF262" i="2"/>
  <c r="AF129" i="2"/>
  <c r="AF269" i="2"/>
  <c r="AF425" i="2"/>
  <c r="AF73" i="2"/>
  <c r="AF593" i="2"/>
  <c r="AF339" i="2"/>
  <c r="AF429" i="2"/>
  <c r="AF62" i="2"/>
  <c r="AF601" i="2"/>
  <c r="AF389" i="2"/>
  <c r="AF570" i="2"/>
  <c r="AF185" i="2"/>
  <c r="AF684" i="2"/>
  <c r="AF338" i="2"/>
  <c r="AF246" i="2"/>
  <c r="AF49" i="2"/>
  <c r="AF28" i="2"/>
  <c r="AF214" i="2"/>
  <c r="AF74" i="2"/>
  <c r="AF515" i="2"/>
  <c r="AF399" i="2"/>
  <c r="AF284" i="2"/>
  <c r="AF452" i="2"/>
  <c r="AF25" i="2"/>
  <c r="AF146" i="2"/>
  <c r="AF319" i="2"/>
  <c r="AF103" i="2"/>
  <c r="AF295" i="2"/>
  <c r="AF101" i="2"/>
  <c r="AF355" i="2"/>
  <c r="AF102" i="2"/>
  <c r="AF13" i="2"/>
  <c r="AF653" i="2"/>
  <c r="AF672" i="2"/>
  <c r="AF162" i="2"/>
  <c r="AF467" i="2"/>
  <c r="AF435" i="2"/>
  <c r="AF234" i="2"/>
  <c r="AF547" i="2"/>
  <c r="AF692" i="2"/>
  <c r="AF233" i="2"/>
  <c r="AF4" i="2"/>
  <c r="AF376" i="2"/>
  <c r="AF306" i="2"/>
  <c r="AF557" i="2"/>
  <c r="AF192" i="2"/>
  <c r="AF181" i="2"/>
  <c r="AF567" i="2"/>
  <c r="AF643" i="2"/>
  <c r="AF550" i="2"/>
  <c r="AF272" i="2"/>
  <c r="AF198" i="2"/>
  <c r="AF460" i="2"/>
  <c r="AF568" i="2"/>
  <c r="AF312" i="2"/>
  <c r="AF172" i="2"/>
  <c r="AF308" i="2"/>
  <c r="AF530" i="2"/>
  <c r="AF362" i="2"/>
  <c r="AF37" i="2"/>
  <c r="AF426" i="2"/>
  <c r="AF579" i="2"/>
  <c r="AF411" i="2"/>
  <c r="AF67" i="2"/>
  <c r="AF536" i="2"/>
  <c r="AF529" i="2"/>
  <c r="AF17" i="2"/>
  <c r="AF725" i="2"/>
  <c r="AF188" i="2"/>
  <c r="AF58" i="2"/>
  <c r="AF365" i="2"/>
  <c r="AF211" i="2"/>
  <c r="AF292" i="2"/>
  <c r="AF722" i="2"/>
  <c r="AF202" i="2"/>
  <c r="AF320" i="2"/>
  <c r="AF500" i="2"/>
  <c r="AF50" i="2"/>
  <c r="AF655" i="2"/>
  <c r="AF548" i="2"/>
  <c r="AF544" i="2"/>
  <c r="AF501" i="2"/>
  <c r="AF317" i="2"/>
  <c r="AF335" i="2"/>
  <c r="AF575" i="2"/>
  <c r="AF105" i="2"/>
  <c r="AF485" i="2"/>
  <c r="AF322" i="2"/>
  <c r="AF463" i="2"/>
  <c r="AF270" i="2"/>
  <c r="AF502" i="2"/>
  <c r="AF303" i="2"/>
  <c r="AF614" i="2"/>
  <c r="AF324" i="2"/>
  <c r="AF405" i="2"/>
  <c r="AF641" i="2"/>
  <c r="AF724" i="2"/>
  <c r="AF457" i="2"/>
  <c r="AF542" i="2"/>
  <c r="AF668" i="2"/>
  <c r="AF142" i="2"/>
  <c r="AF222" i="2"/>
  <c r="AF329" i="2"/>
  <c r="AF290" i="2"/>
  <c r="AF207" i="2"/>
  <c r="AF446" i="2"/>
  <c r="AF277" i="2"/>
  <c r="AF504" i="2"/>
  <c r="AF271" i="2"/>
  <c r="AF110" i="2"/>
  <c r="AF648" i="2"/>
  <c r="AF430" i="2"/>
  <c r="AF323" i="2"/>
  <c r="AF330" i="2"/>
  <c r="AF230" i="2"/>
  <c r="AF699" i="2"/>
  <c r="AF712" i="2"/>
  <c r="AF352" i="2"/>
  <c r="AF382" i="2"/>
  <c r="AF34" i="2"/>
  <c r="AF183" i="2"/>
  <c r="AF235" i="2"/>
  <c r="AF44" i="2"/>
  <c r="AF465" i="2"/>
  <c r="AF571" i="2"/>
  <c r="AF361" i="2"/>
  <c r="AF264" i="2"/>
  <c r="AF660" i="2"/>
  <c r="AF525" i="2"/>
  <c r="AF182" i="2"/>
  <c r="AF479" i="2"/>
  <c r="AF677" i="2"/>
  <c r="AF216" i="2"/>
  <c r="AF534" i="2"/>
  <c r="AF412" i="2"/>
  <c r="AF441" i="2"/>
  <c r="AF333" i="2"/>
  <c r="AF654" i="2"/>
  <c r="AF528" i="2"/>
  <c r="AF622" i="2"/>
  <c r="AF45" i="2"/>
  <c r="AF334" i="2"/>
  <c r="AF613" i="2"/>
  <c r="AF620" i="2"/>
  <c r="AF540" i="2"/>
  <c r="AF666" i="2"/>
  <c r="AF294" i="2"/>
  <c r="AF254" i="2"/>
  <c r="AF486" i="2"/>
  <c r="AF71" i="2"/>
  <c r="AF670" i="2"/>
  <c r="AF633" i="2"/>
  <c r="AF66" i="2"/>
  <c r="AF282" i="2"/>
  <c r="AF236" i="2"/>
  <c r="AF19" i="2"/>
  <c r="AF175" i="2"/>
  <c r="AF492" i="2"/>
  <c r="AF685" i="2"/>
  <c r="AF354" i="2"/>
  <c r="AF511" i="2"/>
  <c r="AF417" i="2"/>
  <c r="AF321" i="2"/>
  <c r="AF679" i="2"/>
  <c r="AF658" i="2"/>
  <c r="AF589" i="2"/>
  <c r="AF590" i="2"/>
  <c r="AF300" i="2"/>
  <c r="AF47" i="2"/>
  <c r="AF353" i="2"/>
  <c r="AF26" i="2"/>
  <c r="AF78" i="2"/>
  <c r="AF218" i="2"/>
  <c r="AF117" i="2"/>
  <c r="AF351" i="2"/>
  <c r="AF128" i="2"/>
  <c r="AF582" i="2"/>
  <c r="AF197" i="2"/>
  <c r="AF18" i="2"/>
  <c r="AF193" i="2"/>
  <c r="AF445" i="2"/>
  <c r="AF478" i="2"/>
  <c r="AF646" i="2"/>
  <c r="AF702" i="2"/>
  <c r="AF664" i="2"/>
  <c r="AF220" i="2"/>
  <c r="AF298" i="2"/>
  <c r="AF252" i="2"/>
  <c r="AF450" i="2"/>
  <c r="AF688" i="2"/>
  <c r="AF707" i="2"/>
  <c r="AF68" i="2"/>
  <c r="AF124" i="2"/>
  <c r="AF248" i="2"/>
  <c r="AF444" i="2"/>
  <c r="AF681" i="2"/>
  <c r="AF552" i="2"/>
  <c r="AF96" i="2"/>
  <c r="AF191" i="2"/>
  <c r="AF518" i="2"/>
  <c r="AF291" i="2"/>
  <c r="AF205" i="2"/>
  <c r="AF508" i="2"/>
  <c r="AF59" i="2"/>
  <c r="AF187" i="2"/>
  <c r="AF112" i="2"/>
  <c r="AF603" i="2"/>
  <c r="AF385" i="2"/>
  <c r="AF241" i="2"/>
  <c r="AF718" i="2"/>
  <c r="AF360" i="2"/>
  <c r="AF115" i="2"/>
  <c r="AF595" i="2"/>
  <c r="AF208" i="2"/>
  <c r="AF281" i="2"/>
  <c r="AF393" i="2"/>
  <c r="AF649" i="2"/>
  <c r="AF634" i="2"/>
  <c r="AF136" i="2"/>
  <c r="AF363" i="2"/>
  <c r="AF163" i="2"/>
  <c r="AF288" i="2"/>
  <c r="AF70" i="2"/>
  <c r="AF388" i="2"/>
  <c r="AF714" i="2"/>
  <c r="AF108" i="2"/>
  <c r="AF228" i="2"/>
  <c r="AF150" i="2"/>
  <c r="AF274" i="2"/>
  <c r="AF328" i="2"/>
  <c r="AF415" i="2"/>
  <c r="AF454" i="2"/>
  <c r="AF213" i="2"/>
  <c r="AF195" i="2"/>
  <c r="AF424" i="2"/>
  <c r="AF449" i="2"/>
  <c r="AF107" i="2"/>
  <c r="AF607" i="2"/>
  <c r="AF632" i="2"/>
  <c r="AF199" i="2"/>
  <c r="AF86" i="2"/>
  <c r="AF695" i="2"/>
  <c r="AF227" i="2"/>
  <c r="AF532" i="2"/>
  <c r="AF97" i="2"/>
  <c r="AF232" i="2"/>
  <c r="AF624" i="2"/>
  <c r="AF283" i="2"/>
  <c r="AF560" i="2"/>
  <c r="AF619" i="2"/>
  <c r="AF94" i="2"/>
  <c r="AF686" i="2"/>
  <c r="AF280" i="2"/>
  <c r="AF651" i="2"/>
  <c r="AF629" i="2"/>
  <c r="AF639" i="2"/>
  <c r="AF476" i="2"/>
  <c r="AF243" i="2"/>
  <c r="AF517" i="2"/>
  <c r="AF581" i="2"/>
  <c r="AF461" i="2"/>
  <c r="AF258" i="2"/>
  <c r="AF533" i="2"/>
  <c r="AF455" i="2"/>
  <c r="AF206" i="2"/>
  <c r="AF585" i="2"/>
  <c r="AF344" i="2"/>
  <c r="AF591" i="2"/>
  <c r="AF420" i="2"/>
  <c r="AF118" i="2"/>
  <c r="AF307" i="2"/>
  <c r="AF437" i="2"/>
  <c r="AF509" i="2"/>
  <c r="AF336" i="2"/>
  <c r="AF409" i="2"/>
  <c r="AF92" i="2"/>
  <c r="AF482" i="2"/>
  <c r="AF541" i="2"/>
  <c r="AF680" i="2"/>
  <c r="AF516" i="2"/>
  <c r="AF135" i="2"/>
  <c r="AF546" i="2"/>
  <c r="AF683" i="2"/>
  <c r="AF221" i="2"/>
  <c r="AF480" i="2"/>
  <c r="AF436" i="2"/>
  <c r="AF527" i="2"/>
  <c r="AF609" i="2"/>
  <c r="AF483" i="2"/>
  <c r="AF247" i="2"/>
  <c r="AF538" i="2"/>
  <c r="AF693" i="2"/>
  <c r="AF296" i="2"/>
  <c r="AF473" i="2"/>
  <c r="AF676" i="2"/>
  <c r="AF394" i="2"/>
  <c r="AF493" i="2"/>
  <c r="AF242" i="2"/>
  <c r="AF521" i="2"/>
  <c r="AF137" i="2"/>
  <c r="AF109" i="2"/>
  <c r="AF380" i="2"/>
  <c r="AF267" i="2"/>
  <c r="AF370" i="2"/>
  <c r="AF316" i="2"/>
  <c r="AF421" i="2"/>
  <c r="AF497" i="2"/>
  <c r="AF606" i="2"/>
  <c r="AF256" i="2"/>
  <c r="AF543" i="2"/>
  <c r="AF642" i="2"/>
  <c r="AF698" i="2"/>
  <c r="AF562" i="2"/>
  <c r="AF661" i="2"/>
  <c r="AF644" i="2"/>
  <c r="AF628" i="2"/>
  <c r="AF572" i="2"/>
  <c r="AF442" i="2"/>
  <c r="AF715" i="2"/>
  <c r="AF418" i="2"/>
  <c r="AF475" i="2"/>
  <c r="AF700" i="2"/>
  <c r="AF625" i="2"/>
  <c r="AF663" i="2"/>
  <c r="AF662" i="2"/>
  <c r="AF600" i="2"/>
  <c r="AF696" i="2"/>
  <c r="AF612" i="2"/>
  <c r="AF621" i="2"/>
  <c r="AF678" i="2"/>
  <c r="AF487" i="2"/>
  <c r="AF669" i="2"/>
  <c r="AF638" i="2"/>
  <c r="AF278" i="2"/>
  <c r="AF617" i="2"/>
  <c r="AF522" i="2"/>
  <c r="AF512" i="2"/>
  <c r="AF371" i="2"/>
  <c r="AF505" i="2"/>
  <c r="AF400" i="2"/>
  <c r="AF636" i="2"/>
  <c r="AF419" i="2"/>
  <c r="AF627" i="2"/>
  <c r="AF410" i="2"/>
  <c r="AF597" i="2"/>
  <c r="AF721" i="2"/>
  <c r="AF659" i="2"/>
  <c r="AF705" i="2"/>
  <c r="AF717" i="2"/>
  <c r="AF689" i="2"/>
  <c r="AF723" i="2"/>
  <c r="AE471" i="2"/>
  <c r="AE608" i="2"/>
  <c r="AE673" i="2"/>
  <c r="AE153" i="2"/>
  <c r="AE397" i="2"/>
  <c r="AE268" i="2"/>
  <c r="AE378" i="2"/>
  <c r="AE630" i="2"/>
  <c r="AE694" i="2"/>
  <c r="AE561" i="2"/>
  <c r="AE331" i="2"/>
  <c r="AE640" i="2"/>
  <c r="AE401" i="2"/>
  <c r="AE373" i="2"/>
  <c r="AE563" i="2"/>
  <c r="AE170" i="2"/>
  <c r="AE456" i="2"/>
  <c r="AE289" i="2"/>
  <c r="AE209" i="2"/>
  <c r="AE184" i="2"/>
  <c r="AE6" i="2"/>
  <c r="AE697" i="2"/>
  <c r="AE113" i="2"/>
  <c r="AE75" i="2"/>
  <c r="AE148" i="2"/>
  <c r="AE196" i="2"/>
  <c r="AE326" i="2"/>
  <c r="AE434" i="2"/>
  <c r="AE498" i="2"/>
  <c r="AE173" i="2"/>
  <c r="AE477" i="2"/>
  <c r="AE709" i="2"/>
  <c r="AE64" i="2"/>
  <c r="AE53" i="2"/>
  <c r="AE611" i="2"/>
  <c r="AE144" i="2"/>
  <c r="AE604" i="2"/>
  <c r="AE15" i="2"/>
  <c r="AE203" i="2"/>
  <c r="AE615" i="2"/>
  <c r="AE340" i="2"/>
  <c r="AE545" i="2"/>
  <c r="AE310" i="2"/>
  <c r="AE29" i="2"/>
  <c r="AE229" i="2"/>
  <c r="AE120" i="2"/>
  <c r="AE60" i="2"/>
  <c r="AE204" i="2"/>
  <c r="AE359" i="2"/>
  <c r="AE9" i="2"/>
  <c r="AE177" i="2"/>
  <c r="AE93" i="2"/>
  <c r="AE154" i="2"/>
  <c r="AE285" i="2"/>
  <c r="AE164" i="2"/>
  <c r="AE499" i="2"/>
  <c r="AE337" i="2"/>
  <c r="AE87" i="2"/>
  <c r="AE555" i="2"/>
  <c r="AE675" i="2"/>
  <c r="AE130" i="2"/>
  <c r="AE305" i="2"/>
  <c r="AE116" i="2"/>
  <c r="AE239" i="2"/>
  <c r="AE189" i="2"/>
  <c r="AE402" i="2"/>
  <c r="AE368" i="2"/>
  <c r="AE80" i="2"/>
  <c r="AE519" i="2"/>
  <c r="AE83" i="2"/>
  <c r="AE578" i="2"/>
  <c r="AE576" i="2"/>
  <c r="AE706" i="2"/>
  <c r="AE391" i="2"/>
  <c r="AE161" i="2"/>
  <c r="AE273" i="2"/>
  <c r="AE594" i="2"/>
  <c r="AE535" i="2"/>
  <c r="AE186" i="2"/>
  <c r="AE556" i="2"/>
  <c r="AE155" i="2"/>
  <c r="AE40" i="2"/>
  <c r="AE166" i="2"/>
  <c r="AE131" i="2"/>
  <c r="AE356" i="2"/>
  <c r="AE42" i="2"/>
  <c r="AE464" i="2"/>
  <c r="AE30" i="2"/>
  <c r="AE77" i="2"/>
  <c r="AE219" i="2"/>
  <c r="AE240" i="2"/>
  <c r="AE126" i="2"/>
  <c r="AE618" i="2"/>
  <c r="AE88" i="2"/>
  <c r="AE587" i="2"/>
  <c r="AE224" i="2"/>
  <c r="AE259" i="2"/>
  <c r="AE180" i="2"/>
  <c r="AE657" i="2"/>
  <c r="AE176" i="2"/>
  <c r="AE46" i="2"/>
  <c r="AE261" i="2"/>
  <c r="AE407" i="2"/>
  <c r="AE266" i="2"/>
  <c r="AE311" i="2"/>
  <c r="AE448" i="2"/>
  <c r="AE583" i="2"/>
  <c r="AE510" i="2"/>
  <c r="AE481" i="2"/>
  <c r="AE350" i="2"/>
  <c r="AE346" i="2"/>
  <c r="AE122" i="2"/>
  <c r="AE171" i="2"/>
  <c r="AE537" i="2"/>
  <c r="AE106" i="2"/>
  <c r="AE5" i="2"/>
  <c r="AE238" i="2"/>
  <c r="AE151" i="2"/>
  <c r="AE215" i="2"/>
  <c r="AE159" i="2"/>
  <c r="AE314" i="2"/>
  <c r="AE379" i="2"/>
  <c r="AE149" i="2"/>
  <c r="AE372" i="2"/>
  <c r="AE427" i="2"/>
  <c r="AE168" i="2"/>
  <c r="AE387" i="2"/>
  <c r="AE35" i="2"/>
  <c r="AE304" i="2"/>
  <c r="AE200" i="2"/>
  <c r="AE132" i="2"/>
  <c r="AE458" i="2"/>
  <c r="AE564" i="2"/>
  <c r="AE704" i="2"/>
  <c r="AE76" i="2"/>
  <c r="AE327" i="2"/>
  <c r="AE157" i="2"/>
  <c r="AE99" i="2"/>
  <c r="AE432" i="2"/>
  <c r="AE7" i="2"/>
  <c r="AE225" i="2"/>
  <c r="AE11" i="2"/>
  <c r="AE36" i="2"/>
  <c r="AE318" i="2"/>
  <c r="AE287" i="2"/>
  <c r="AE375" i="2"/>
  <c r="AE408" i="2"/>
  <c r="AE65" i="2"/>
  <c r="AE72" i="2"/>
  <c r="AE428" i="2"/>
  <c r="AE56" i="2"/>
  <c r="AE260" i="2"/>
  <c r="AE152" i="2"/>
  <c r="AE51" i="2"/>
  <c r="AE720" i="2"/>
  <c r="AE453" i="2"/>
  <c r="AE98" i="2"/>
  <c r="AE514" i="2"/>
  <c r="AE565" i="2"/>
  <c r="AE623" i="2"/>
  <c r="AE309" i="2"/>
  <c r="AE133" i="2"/>
  <c r="AE494" i="2"/>
  <c r="AE10" i="2"/>
  <c r="AE586" i="2"/>
  <c r="AE656" i="2"/>
  <c r="AE3" i="2"/>
  <c r="AE413" i="2"/>
  <c r="AE416" i="2"/>
  <c r="AE249" i="2"/>
  <c r="AE539" i="2"/>
  <c r="AE121" i="2"/>
  <c r="AE631" i="2"/>
  <c r="AE433" i="2"/>
  <c r="AE24" i="2"/>
  <c r="AE147" i="2"/>
  <c r="AE674" i="2"/>
  <c r="AE374" i="2"/>
  <c r="AE598" i="2"/>
  <c r="AE343" i="2"/>
  <c r="AE231" i="2"/>
  <c r="AE610" i="2"/>
  <c r="AE671" i="2"/>
  <c r="AE55" i="2"/>
  <c r="AE145" i="2"/>
  <c r="AE275" i="2"/>
  <c r="AE82" i="2"/>
  <c r="AE139" i="2"/>
  <c r="AE226" i="2"/>
  <c r="AE81" i="2"/>
  <c r="AE386" i="2"/>
  <c r="AE616" i="2"/>
  <c r="AE313" i="2"/>
  <c r="AE364" i="2"/>
  <c r="AE701" i="2"/>
  <c r="AE89" i="2"/>
  <c r="AE160" i="2"/>
  <c r="AE63" i="2"/>
  <c r="AE451" i="2"/>
  <c r="AE438" i="2"/>
  <c r="AE462" i="2"/>
  <c r="AE138" i="2"/>
  <c r="AE357" i="2"/>
  <c r="AE143" i="2"/>
  <c r="AE257" i="2"/>
  <c r="AE443" i="2"/>
  <c r="AE111" i="2"/>
  <c r="AE488" i="2"/>
  <c r="AE398" i="2"/>
  <c r="AE302" i="2"/>
  <c r="AE167" i="2"/>
  <c r="AE469" i="2"/>
  <c r="AE703" i="2"/>
  <c r="AE54" i="2"/>
  <c r="AE513" i="2"/>
  <c r="AE43" i="2"/>
  <c r="AE566" i="2"/>
  <c r="AE503" i="2"/>
  <c r="AE265" i="2"/>
  <c r="AE577" i="2"/>
  <c r="AE605" i="2"/>
  <c r="AE38" i="2"/>
  <c r="AE687" i="2"/>
  <c r="AE297" i="2"/>
  <c r="AE526" i="2"/>
  <c r="AE602" i="2"/>
  <c r="AE201" i="2"/>
  <c r="AE251" i="2"/>
  <c r="AE553" i="2"/>
  <c r="AE423" i="2"/>
  <c r="AE237" i="2"/>
  <c r="AE263" i="2"/>
  <c r="AE496" i="2"/>
  <c r="AE647" i="2"/>
  <c r="AE390" i="2"/>
  <c r="AE69" i="2"/>
  <c r="AE342" i="2"/>
  <c r="AE366" i="2"/>
  <c r="AE716" i="2"/>
  <c r="AE652" i="2"/>
  <c r="AE179" i="2"/>
  <c r="AE255" i="2"/>
  <c r="AE61" i="2"/>
  <c r="AE293" i="2"/>
  <c r="AE223" i="2"/>
  <c r="AE41" i="2"/>
  <c r="AE20" i="2"/>
  <c r="AE347" i="2"/>
  <c r="AE554" i="2"/>
  <c r="AE396" i="2"/>
  <c r="AE645" i="2"/>
  <c r="AE395" i="2"/>
  <c r="AE48" i="2"/>
  <c r="AE468" i="2"/>
  <c r="AE358" i="2"/>
  <c r="AE439" i="2"/>
  <c r="AE31" i="2"/>
  <c r="AE431" i="2"/>
  <c r="AE392" i="2"/>
  <c r="AE33" i="2"/>
  <c r="AE690" i="2"/>
  <c r="AE27" i="2"/>
  <c r="AE549" i="2"/>
  <c r="AE348" i="2"/>
  <c r="AE491" i="2"/>
  <c r="AE637" i="2"/>
  <c r="AE584" i="2"/>
  <c r="AE422" i="2"/>
  <c r="AE100" i="2"/>
  <c r="AE332" i="2"/>
  <c r="AE551" i="2"/>
  <c r="AE466" i="2"/>
  <c r="AE299" i="2"/>
  <c r="AE574" i="2"/>
  <c r="AE165" i="2"/>
  <c r="AE719" i="2"/>
  <c r="AE301" i="2"/>
  <c r="AE495" i="2"/>
  <c r="AE588" i="2"/>
  <c r="AE726" i="2"/>
  <c r="AE2" i="2"/>
  <c r="AE212" i="2"/>
  <c r="AE345" i="2"/>
  <c r="AE8" i="2"/>
  <c r="AE489" i="2"/>
  <c r="AE520" i="2"/>
  <c r="AE244" i="2"/>
  <c r="AE384" i="2"/>
  <c r="AE580" i="2"/>
  <c r="AE245" i="2"/>
  <c r="AE39" i="2"/>
  <c r="AE79" i="2"/>
  <c r="AE178" i="2"/>
  <c r="AE156" i="2"/>
  <c r="AE90" i="2"/>
  <c r="AE134" i="2"/>
  <c r="AE404" i="2"/>
  <c r="AE524" i="2"/>
  <c r="AE531" i="2"/>
  <c r="AE210" i="2"/>
  <c r="AE158" i="2"/>
  <c r="AE194" i="2"/>
  <c r="AE377" i="2"/>
  <c r="AE470" i="2"/>
  <c r="AE474" i="2"/>
  <c r="AE57" i="2"/>
  <c r="AE403" i="2"/>
  <c r="AE174" i="2"/>
  <c r="AE507" i="2"/>
  <c r="AE12" i="2"/>
  <c r="AE32" i="2"/>
  <c r="AE711" i="2"/>
  <c r="AE472" i="2"/>
  <c r="AE667" i="2"/>
  <c r="AE447" i="2"/>
  <c r="AE650" i="2"/>
  <c r="AE341" i="2"/>
  <c r="AE440" i="2"/>
  <c r="AE369" i="2"/>
  <c r="AE52" i="2"/>
  <c r="AE85" i="2"/>
  <c r="AE169" i="2"/>
  <c r="AE599" i="2"/>
  <c r="AE710" i="2"/>
  <c r="AE713" i="2"/>
  <c r="AE14" i="2"/>
  <c r="AE95" i="2"/>
  <c r="AE119" i="2"/>
  <c r="AE250" i="2"/>
  <c r="AE573" i="2"/>
  <c r="AE383" i="2"/>
  <c r="AE21" i="2"/>
  <c r="AE127" i="2"/>
  <c r="AE140" i="2"/>
  <c r="AE315" i="2"/>
  <c r="AE16" i="2"/>
  <c r="AE635" i="2"/>
  <c r="AE626" i="2"/>
  <c r="AE682" i="2"/>
  <c r="AE22" i="2"/>
  <c r="AE253" i="2"/>
  <c r="AE414" i="2"/>
  <c r="AE91" i="2"/>
  <c r="AE558" i="2"/>
  <c r="AE367" i="2"/>
  <c r="AE104" i="2"/>
  <c r="AE286" i="2"/>
  <c r="AE190" i="2"/>
  <c r="AE23" i="2"/>
  <c r="AE406" i="2"/>
  <c r="AE569" i="2"/>
  <c r="AE490" i="2"/>
  <c r="AE691" i="2"/>
  <c r="AE349" i="2"/>
  <c r="AE459" i="2"/>
  <c r="AE592" i="2"/>
  <c r="AE484" i="2"/>
  <c r="AE114" i="2"/>
  <c r="AE381" i="2"/>
  <c r="AE523" i="2"/>
  <c r="AE506" i="2"/>
  <c r="AE217" i="2"/>
  <c r="AE125" i="2"/>
  <c r="AE141" i="2"/>
  <c r="AE325" i="2"/>
  <c r="AE123" i="2"/>
  <c r="AE665" i="2"/>
  <c r="AE708" i="2"/>
  <c r="AE84" i="2"/>
  <c r="AE596" i="2"/>
  <c r="AE279" i="2"/>
  <c r="AE559" i="2"/>
  <c r="AE276" i="2"/>
  <c r="AE262" i="2"/>
  <c r="AE129" i="2"/>
  <c r="AE269" i="2"/>
  <c r="AE425" i="2"/>
  <c r="AE73" i="2"/>
  <c r="AE593" i="2"/>
  <c r="AE339" i="2"/>
  <c r="AE429" i="2"/>
  <c r="AE62" i="2"/>
  <c r="AE601" i="2"/>
  <c r="AE389" i="2"/>
  <c r="AE570" i="2"/>
  <c r="AE185" i="2"/>
  <c r="AE684" i="2"/>
  <c r="AE338" i="2"/>
  <c r="AE246" i="2"/>
  <c r="AE49" i="2"/>
  <c r="AE28" i="2"/>
  <c r="AE214" i="2"/>
  <c r="AE74" i="2"/>
  <c r="AE515" i="2"/>
  <c r="AE399" i="2"/>
  <c r="AE284" i="2"/>
  <c r="AE452" i="2"/>
  <c r="AE25" i="2"/>
  <c r="AE146" i="2"/>
  <c r="AE319" i="2"/>
  <c r="AE103" i="2"/>
  <c r="AE295" i="2"/>
  <c r="AE101" i="2"/>
  <c r="AE355" i="2"/>
  <c r="AE102" i="2"/>
  <c r="AE13" i="2"/>
  <c r="AE653" i="2"/>
  <c r="AE672" i="2"/>
  <c r="AE162" i="2"/>
  <c r="AE467" i="2"/>
  <c r="AE435" i="2"/>
  <c r="AE234" i="2"/>
  <c r="AE547" i="2"/>
  <c r="AE692" i="2"/>
  <c r="AE233" i="2"/>
  <c r="AE4" i="2"/>
  <c r="AE376" i="2"/>
  <c r="AE306" i="2"/>
  <c r="AE557" i="2"/>
  <c r="AE192" i="2"/>
  <c r="AE181" i="2"/>
  <c r="AE567" i="2"/>
  <c r="AE643" i="2"/>
  <c r="AE550" i="2"/>
  <c r="AE272" i="2"/>
  <c r="AE198" i="2"/>
  <c r="AE460" i="2"/>
  <c r="AE568" i="2"/>
  <c r="AE312" i="2"/>
  <c r="AE172" i="2"/>
  <c r="AE308" i="2"/>
  <c r="AE530" i="2"/>
  <c r="AE362" i="2"/>
  <c r="AE37" i="2"/>
  <c r="AE426" i="2"/>
  <c r="AE579" i="2"/>
  <c r="AE411" i="2"/>
  <c r="AE67" i="2"/>
  <c r="AE536" i="2"/>
  <c r="AE529" i="2"/>
  <c r="AE17" i="2"/>
  <c r="AE725" i="2"/>
  <c r="AE188" i="2"/>
  <c r="AE58" i="2"/>
  <c r="AE365" i="2"/>
  <c r="AE211" i="2"/>
  <c r="AE292" i="2"/>
  <c r="AE722" i="2"/>
  <c r="AE202" i="2"/>
  <c r="AE320" i="2"/>
  <c r="AE500" i="2"/>
  <c r="AE50" i="2"/>
  <c r="AE655" i="2"/>
  <c r="AE548" i="2"/>
  <c r="AE544" i="2"/>
  <c r="AE501" i="2"/>
  <c r="AE317" i="2"/>
  <c r="AE335" i="2"/>
  <c r="AE575" i="2"/>
  <c r="AE105" i="2"/>
  <c r="AE485" i="2"/>
  <c r="AE322" i="2"/>
  <c r="AE463" i="2"/>
  <c r="AE270" i="2"/>
  <c r="AE502" i="2"/>
  <c r="AE303" i="2"/>
  <c r="AE614" i="2"/>
  <c r="AE324" i="2"/>
  <c r="AE405" i="2"/>
  <c r="AE641" i="2"/>
  <c r="AE724" i="2"/>
  <c r="AE457" i="2"/>
  <c r="AE542" i="2"/>
  <c r="AE668" i="2"/>
  <c r="AE142" i="2"/>
  <c r="AE222" i="2"/>
  <c r="AE329" i="2"/>
  <c r="AE290" i="2"/>
  <c r="AE207" i="2"/>
  <c r="AE446" i="2"/>
  <c r="AE277" i="2"/>
  <c r="AE504" i="2"/>
  <c r="AE271" i="2"/>
  <c r="AE110" i="2"/>
  <c r="AE648" i="2"/>
  <c r="AE430" i="2"/>
  <c r="AE323" i="2"/>
  <c r="AE330" i="2"/>
  <c r="AE230" i="2"/>
  <c r="AE699" i="2"/>
  <c r="AE712" i="2"/>
  <c r="AE352" i="2"/>
  <c r="AE382" i="2"/>
  <c r="AE34" i="2"/>
  <c r="AE183" i="2"/>
  <c r="AE235" i="2"/>
  <c r="AE44" i="2"/>
  <c r="AE465" i="2"/>
  <c r="AE571" i="2"/>
  <c r="AE361" i="2"/>
  <c r="AE264" i="2"/>
  <c r="AE660" i="2"/>
  <c r="AE525" i="2"/>
  <c r="AE182" i="2"/>
  <c r="AE479" i="2"/>
  <c r="AE677" i="2"/>
  <c r="AE216" i="2"/>
  <c r="AE534" i="2"/>
  <c r="AE412" i="2"/>
  <c r="AE441" i="2"/>
  <c r="AE333" i="2"/>
  <c r="AE654" i="2"/>
  <c r="AE528" i="2"/>
  <c r="AE622" i="2"/>
  <c r="AE45" i="2"/>
  <c r="AE334" i="2"/>
  <c r="AE613" i="2"/>
  <c r="AE620" i="2"/>
  <c r="AE540" i="2"/>
  <c r="AE666" i="2"/>
  <c r="AE294" i="2"/>
  <c r="AE254" i="2"/>
  <c r="AE486" i="2"/>
  <c r="AE71" i="2"/>
  <c r="AE670" i="2"/>
  <c r="AE633" i="2"/>
  <c r="AE66" i="2"/>
  <c r="AE282" i="2"/>
  <c r="AE236" i="2"/>
  <c r="AE19" i="2"/>
  <c r="AE175" i="2"/>
  <c r="AE492" i="2"/>
  <c r="AE685" i="2"/>
  <c r="AE354" i="2"/>
  <c r="AE511" i="2"/>
  <c r="AE417" i="2"/>
  <c r="AE321" i="2"/>
  <c r="AE679" i="2"/>
  <c r="AE658" i="2"/>
  <c r="AE589" i="2"/>
  <c r="AE590" i="2"/>
  <c r="AE300" i="2"/>
  <c r="AE47" i="2"/>
  <c r="AE353" i="2"/>
  <c r="AE26" i="2"/>
  <c r="AE78" i="2"/>
  <c r="AE218" i="2"/>
  <c r="AE117" i="2"/>
  <c r="AE351" i="2"/>
  <c r="AE128" i="2"/>
  <c r="AE582" i="2"/>
  <c r="AE197" i="2"/>
  <c r="AE18" i="2"/>
  <c r="AE193" i="2"/>
  <c r="AE445" i="2"/>
  <c r="AE478" i="2"/>
  <c r="AE646" i="2"/>
  <c r="AE702" i="2"/>
  <c r="AE664" i="2"/>
  <c r="AE220" i="2"/>
  <c r="AE298" i="2"/>
  <c r="AE252" i="2"/>
  <c r="AE450" i="2"/>
  <c r="AE688" i="2"/>
  <c r="AE707" i="2"/>
  <c r="AE68" i="2"/>
  <c r="AE124" i="2"/>
  <c r="AE248" i="2"/>
  <c r="AE444" i="2"/>
  <c r="AE681" i="2"/>
  <c r="AE552" i="2"/>
  <c r="AE96" i="2"/>
  <c r="AE191" i="2"/>
  <c r="AE518" i="2"/>
  <c r="AE291" i="2"/>
  <c r="AE205" i="2"/>
  <c r="AE508" i="2"/>
  <c r="AE59" i="2"/>
  <c r="AE187" i="2"/>
  <c r="AE112" i="2"/>
  <c r="AE603" i="2"/>
  <c r="AE385" i="2"/>
  <c r="AE241" i="2"/>
  <c r="AE718" i="2"/>
  <c r="AE360" i="2"/>
  <c r="AE115" i="2"/>
  <c r="AE595" i="2"/>
  <c r="AE208" i="2"/>
  <c r="AE281" i="2"/>
  <c r="AE393" i="2"/>
  <c r="AE649" i="2"/>
  <c r="AE634" i="2"/>
  <c r="AE136" i="2"/>
  <c r="AE363" i="2"/>
  <c r="AE163" i="2"/>
  <c r="AE288" i="2"/>
  <c r="AE70" i="2"/>
  <c r="AE388" i="2"/>
  <c r="AE714" i="2"/>
  <c r="AE108" i="2"/>
  <c r="AE228" i="2"/>
  <c r="AE150" i="2"/>
  <c r="AE274" i="2"/>
  <c r="AE328" i="2"/>
  <c r="AE415" i="2"/>
  <c r="AE454" i="2"/>
  <c r="AE213" i="2"/>
  <c r="AE195" i="2"/>
  <c r="AE424" i="2"/>
  <c r="AE449" i="2"/>
  <c r="AE107" i="2"/>
  <c r="AE607" i="2"/>
  <c r="AE632" i="2"/>
  <c r="AE199" i="2"/>
  <c r="AE86" i="2"/>
  <c r="AE695" i="2"/>
  <c r="AE227" i="2"/>
  <c r="AE532" i="2"/>
  <c r="AE97" i="2"/>
  <c r="AE232" i="2"/>
  <c r="AE624" i="2"/>
  <c r="AE283" i="2"/>
  <c r="AE560" i="2"/>
  <c r="AE619" i="2"/>
  <c r="AE94" i="2"/>
  <c r="AE686" i="2"/>
  <c r="AE280" i="2"/>
  <c r="AE651" i="2"/>
  <c r="AE629" i="2"/>
  <c r="AE639" i="2"/>
  <c r="AE476" i="2"/>
  <c r="AE243" i="2"/>
  <c r="AE517" i="2"/>
  <c r="AE581" i="2"/>
  <c r="AE461" i="2"/>
  <c r="AE258" i="2"/>
  <c r="AE533" i="2"/>
  <c r="AE455" i="2"/>
  <c r="AE206" i="2"/>
  <c r="AE585" i="2"/>
  <c r="AE344" i="2"/>
  <c r="AE591" i="2"/>
  <c r="AE420" i="2"/>
  <c r="AE118" i="2"/>
  <c r="AE307" i="2"/>
  <c r="AE437" i="2"/>
  <c r="AE509" i="2"/>
  <c r="AE336" i="2"/>
  <c r="AE409" i="2"/>
  <c r="AE92" i="2"/>
  <c r="AE482" i="2"/>
  <c r="AE541" i="2"/>
  <c r="AE680" i="2"/>
  <c r="AE516" i="2"/>
  <c r="AE135" i="2"/>
  <c r="AE546" i="2"/>
  <c r="AE683" i="2"/>
  <c r="AE221" i="2"/>
  <c r="AE480" i="2"/>
  <c r="AE436" i="2"/>
  <c r="AE527" i="2"/>
  <c r="AE609" i="2"/>
  <c r="AE483" i="2"/>
  <c r="AE247" i="2"/>
  <c r="AE538" i="2"/>
  <c r="AE693" i="2"/>
  <c r="AE296" i="2"/>
  <c r="AE473" i="2"/>
  <c r="AE676" i="2"/>
  <c r="AE394" i="2"/>
  <c r="AE493" i="2"/>
  <c r="AE242" i="2"/>
  <c r="AE521" i="2"/>
  <c r="AE137" i="2"/>
  <c r="AE109" i="2"/>
  <c r="AE380" i="2"/>
  <c r="AE267" i="2"/>
  <c r="AE370" i="2"/>
  <c r="AE316" i="2"/>
  <c r="AE421" i="2"/>
  <c r="AE497" i="2"/>
  <c r="AE606" i="2"/>
  <c r="AE256" i="2"/>
  <c r="AE543" i="2"/>
  <c r="AE642" i="2"/>
  <c r="AE698" i="2"/>
  <c r="AE562" i="2"/>
  <c r="AE661" i="2"/>
  <c r="AE644" i="2"/>
  <c r="AE628" i="2"/>
  <c r="AE572" i="2"/>
  <c r="AE442" i="2"/>
  <c r="AE715" i="2"/>
  <c r="AE418" i="2"/>
  <c r="AE475" i="2"/>
  <c r="AE700" i="2"/>
  <c r="AE625" i="2"/>
  <c r="AE663" i="2"/>
  <c r="AE662" i="2"/>
  <c r="AE600" i="2"/>
  <c r="AE696" i="2"/>
  <c r="AE612" i="2"/>
  <c r="AE621" i="2"/>
  <c r="AE678" i="2"/>
  <c r="AE487" i="2"/>
  <c r="AE669" i="2"/>
  <c r="AE638" i="2"/>
  <c r="AE278" i="2"/>
  <c r="AE617" i="2"/>
  <c r="AE522" i="2"/>
  <c r="AE512" i="2"/>
  <c r="AE371" i="2"/>
  <c r="AE505" i="2"/>
  <c r="AE400" i="2"/>
  <c r="AE636" i="2"/>
  <c r="AE419" i="2"/>
  <c r="AE627" i="2"/>
  <c r="AE410" i="2"/>
  <c r="AE597" i="2"/>
  <c r="AE721" i="2"/>
  <c r="AE659" i="2"/>
  <c r="AE705" i="2"/>
  <c r="AE717" i="2"/>
  <c r="AE689" i="2"/>
  <c r="AE723" i="2"/>
  <c r="AD471" i="2"/>
  <c r="AD608" i="2"/>
  <c r="AD673" i="2"/>
  <c r="AD153" i="2"/>
  <c r="AD397" i="2"/>
  <c r="AD268" i="2"/>
  <c r="AD378" i="2"/>
  <c r="AD630" i="2"/>
  <c r="AD694" i="2"/>
  <c r="AD561" i="2"/>
  <c r="AD331" i="2"/>
  <c r="AD640" i="2"/>
  <c r="AD401" i="2"/>
  <c r="AD373" i="2"/>
  <c r="AD563" i="2"/>
  <c r="AD170" i="2"/>
  <c r="AD456" i="2"/>
  <c r="AD289" i="2"/>
  <c r="AD209" i="2"/>
  <c r="AD184" i="2"/>
  <c r="AD6" i="2"/>
  <c r="AD697" i="2"/>
  <c r="AD113" i="2"/>
  <c r="AD75" i="2"/>
  <c r="AD148" i="2"/>
  <c r="AD196" i="2"/>
  <c r="AD326" i="2"/>
  <c r="AD434" i="2"/>
  <c r="AD498" i="2"/>
  <c r="AD173" i="2"/>
  <c r="AD477" i="2"/>
  <c r="AD709" i="2"/>
  <c r="AD64" i="2"/>
  <c r="AD53" i="2"/>
  <c r="AD611" i="2"/>
  <c r="AD144" i="2"/>
  <c r="AD604" i="2"/>
  <c r="AD15" i="2"/>
  <c r="AD203" i="2"/>
  <c r="AD615" i="2"/>
  <c r="AD340" i="2"/>
  <c r="AD545" i="2"/>
  <c r="AD310" i="2"/>
  <c r="AD29" i="2"/>
  <c r="AD229" i="2"/>
  <c r="AD120" i="2"/>
  <c r="AD60" i="2"/>
  <c r="AD204" i="2"/>
  <c r="AD359" i="2"/>
  <c r="AD9" i="2"/>
  <c r="AD177" i="2"/>
  <c r="AD93" i="2"/>
  <c r="AD154" i="2"/>
  <c r="AD285" i="2"/>
  <c r="AD164" i="2"/>
  <c r="AD499" i="2"/>
  <c r="AD337" i="2"/>
  <c r="AD87" i="2"/>
  <c r="AD555" i="2"/>
  <c r="AD675" i="2"/>
  <c r="AD130" i="2"/>
  <c r="AD305" i="2"/>
  <c r="AD116" i="2"/>
  <c r="AD239" i="2"/>
  <c r="AD189" i="2"/>
  <c r="AD402" i="2"/>
  <c r="AD368" i="2"/>
  <c r="AD80" i="2"/>
  <c r="AD519" i="2"/>
  <c r="AD83" i="2"/>
  <c r="AD578" i="2"/>
  <c r="AD576" i="2"/>
  <c r="AD706" i="2"/>
  <c r="AD391" i="2"/>
  <c r="AD161" i="2"/>
  <c r="AD273" i="2"/>
  <c r="AD594" i="2"/>
  <c r="AD535" i="2"/>
  <c r="AD186" i="2"/>
  <c r="AD556" i="2"/>
  <c r="AD155" i="2"/>
  <c r="AD40" i="2"/>
  <c r="AD166" i="2"/>
  <c r="AD131" i="2"/>
  <c r="AD356" i="2"/>
  <c r="AD42" i="2"/>
  <c r="AD464" i="2"/>
  <c r="AD30" i="2"/>
  <c r="AD77" i="2"/>
  <c r="AD219" i="2"/>
  <c r="AD240" i="2"/>
  <c r="AD126" i="2"/>
  <c r="AD618" i="2"/>
  <c r="AD88" i="2"/>
  <c r="AD587" i="2"/>
  <c r="AD224" i="2"/>
  <c r="AD259" i="2"/>
  <c r="AD180" i="2"/>
  <c r="AD657" i="2"/>
  <c r="AD176" i="2"/>
  <c r="AD46" i="2"/>
  <c r="AD261" i="2"/>
  <c r="AD407" i="2"/>
  <c r="AD266" i="2"/>
  <c r="AD311" i="2"/>
  <c r="AD448" i="2"/>
  <c r="AD583" i="2"/>
  <c r="AD510" i="2"/>
  <c r="AD481" i="2"/>
  <c r="AD350" i="2"/>
  <c r="AD346" i="2"/>
  <c r="AD122" i="2"/>
  <c r="AD171" i="2"/>
  <c r="AD537" i="2"/>
  <c r="AD106" i="2"/>
  <c r="AD5" i="2"/>
  <c r="AD238" i="2"/>
  <c r="AD151" i="2"/>
  <c r="AD215" i="2"/>
  <c r="AD159" i="2"/>
  <c r="AD314" i="2"/>
  <c r="AD379" i="2"/>
  <c r="AD149" i="2"/>
  <c r="AD372" i="2"/>
  <c r="AD427" i="2"/>
  <c r="AD168" i="2"/>
  <c r="AD387" i="2"/>
  <c r="AD35" i="2"/>
  <c r="AD304" i="2"/>
  <c r="AD200" i="2"/>
  <c r="AD132" i="2"/>
  <c r="AD458" i="2"/>
  <c r="AD564" i="2"/>
  <c r="AD704" i="2"/>
  <c r="AD76" i="2"/>
  <c r="AD327" i="2"/>
  <c r="AD157" i="2"/>
  <c r="AD99" i="2"/>
  <c r="AD432" i="2"/>
  <c r="AD7" i="2"/>
  <c r="AD225" i="2"/>
  <c r="AD11" i="2"/>
  <c r="AD36" i="2"/>
  <c r="AD318" i="2"/>
  <c r="AD287" i="2"/>
  <c r="AD375" i="2"/>
  <c r="AD408" i="2"/>
  <c r="AD65" i="2"/>
  <c r="AD72" i="2"/>
  <c r="AD428" i="2"/>
  <c r="AD56" i="2"/>
  <c r="AD260" i="2"/>
  <c r="AD152" i="2"/>
  <c r="AD51" i="2"/>
  <c r="AD720" i="2"/>
  <c r="AD453" i="2"/>
  <c r="AD98" i="2"/>
  <c r="AD514" i="2"/>
  <c r="AD565" i="2"/>
  <c r="AD623" i="2"/>
  <c r="AD309" i="2"/>
  <c r="AD133" i="2"/>
  <c r="AD494" i="2"/>
  <c r="AD10" i="2"/>
  <c r="AD586" i="2"/>
  <c r="AD656" i="2"/>
  <c r="AD3" i="2"/>
  <c r="AD413" i="2"/>
  <c r="AD416" i="2"/>
  <c r="AD249" i="2"/>
  <c r="AD539" i="2"/>
  <c r="AD121" i="2"/>
  <c r="AD631" i="2"/>
  <c r="AD433" i="2"/>
  <c r="AD24" i="2"/>
  <c r="AD147" i="2"/>
  <c r="AD674" i="2"/>
  <c r="AD374" i="2"/>
  <c r="AD598" i="2"/>
  <c r="AD343" i="2"/>
  <c r="AD231" i="2"/>
  <c r="AD610" i="2"/>
  <c r="AD671" i="2"/>
  <c r="AD55" i="2"/>
  <c r="AD145" i="2"/>
  <c r="AD275" i="2"/>
  <c r="AD82" i="2"/>
  <c r="AD139" i="2"/>
  <c r="AD226" i="2"/>
  <c r="AD81" i="2"/>
  <c r="AD386" i="2"/>
  <c r="AD616" i="2"/>
  <c r="AD313" i="2"/>
  <c r="AD364" i="2"/>
  <c r="AD701" i="2"/>
  <c r="AD89" i="2"/>
  <c r="AD160" i="2"/>
  <c r="AD63" i="2"/>
  <c r="AD451" i="2"/>
  <c r="AD438" i="2"/>
  <c r="AD462" i="2"/>
  <c r="AD138" i="2"/>
  <c r="AD357" i="2"/>
  <c r="AD143" i="2"/>
  <c r="AD257" i="2"/>
  <c r="AD443" i="2"/>
  <c r="AD111" i="2"/>
  <c r="AD488" i="2"/>
  <c r="AD398" i="2"/>
  <c r="AD302" i="2"/>
  <c r="AD167" i="2"/>
  <c r="AD469" i="2"/>
  <c r="AD703" i="2"/>
  <c r="AD54" i="2"/>
  <c r="AD513" i="2"/>
  <c r="AD43" i="2"/>
  <c r="AD566" i="2"/>
  <c r="AD503" i="2"/>
  <c r="AD265" i="2"/>
  <c r="AD577" i="2"/>
  <c r="AD605" i="2"/>
  <c r="AD38" i="2"/>
  <c r="AD687" i="2"/>
  <c r="AD297" i="2"/>
  <c r="AD526" i="2"/>
  <c r="AD602" i="2"/>
  <c r="AD201" i="2"/>
  <c r="AD251" i="2"/>
  <c r="AD553" i="2"/>
  <c r="AD423" i="2"/>
  <c r="AD237" i="2"/>
  <c r="AD263" i="2"/>
  <c r="AD496" i="2"/>
  <c r="AD647" i="2"/>
  <c r="AD390" i="2"/>
  <c r="AD69" i="2"/>
  <c r="AD342" i="2"/>
  <c r="AD366" i="2"/>
  <c r="AD716" i="2"/>
  <c r="AD652" i="2"/>
  <c r="AD179" i="2"/>
  <c r="AD255" i="2"/>
  <c r="AD61" i="2"/>
  <c r="AD293" i="2"/>
  <c r="AD223" i="2"/>
  <c r="AD41" i="2"/>
  <c r="AD20" i="2"/>
  <c r="AD347" i="2"/>
  <c r="AD554" i="2"/>
  <c r="AD396" i="2"/>
  <c r="AD645" i="2"/>
  <c r="AD395" i="2"/>
  <c r="AD48" i="2"/>
  <c r="AD468" i="2"/>
  <c r="AD358" i="2"/>
  <c r="AD439" i="2"/>
  <c r="AD31" i="2"/>
  <c r="AD431" i="2"/>
  <c r="AD392" i="2"/>
  <c r="AD33" i="2"/>
  <c r="AD690" i="2"/>
  <c r="AD27" i="2"/>
  <c r="AD549" i="2"/>
  <c r="AD348" i="2"/>
  <c r="AD491" i="2"/>
  <c r="AD637" i="2"/>
  <c r="AD584" i="2"/>
  <c r="AD422" i="2"/>
  <c r="AD100" i="2"/>
  <c r="AD332" i="2"/>
  <c r="AD551" i="2"/>
  <c r="AD466" i="2"/>
  <c r="AD299" i="2"/>
  <c r="AD574" i="2"/>
  <c r="AD165" i="2"/>
  <c r="AD719" i="2"/>
  <c r="AD301" i="2"/>
  <c r="AD495" i="2"/>
  <c r="AD588" i="2"/>
  <c r="AD726" i="2"/>
  <c r="AD2" i="2"/>
  <c r="AD212" i="2"/>
  <c r="AD345" i="2"/>
  <c r="AD8" i="2"/>
  <c r="AD489" i="2"/>
  <c r="AD520" i="2"/>
  <c r="AD244" i="2"/>
  <c r="AD384" i="2"/>
  <c r="AD580" i="2"/>
  <c r="AD245" i="2"/>
  <c r="AD39" i="2"/>
  <c r="AD79" i="2"/>
  <c r="AD178" i="2"/>
  <c r="AD156" i="2"/>
  <c r="AD90" i="2"/>
  <c r="AD134" i="2"/>
  <c r="AD404" i="2"/>
  <c r="AD524" i="2"/>
  <c r="AD531" i="2"/>
  <c r="AD210" i="2"/>
  <c r="AD158" i="2"/>
  <c r="AD194" i="2"/>
  <c r="AD377" i="2"/>
  <c r="AD470" i="2"/>
  <c r="AD474" i="2"/>
  <c r="AD57" i="2"/>
  <c r="AD403" i="2"/>
  <c r="AD174" i="2"/>
  <c r="AD507" i="2"/>
  <c r="AD12" i="2"/>
  <c r="AD32" i="2"/>
  <c r="AD711" i="2"/>
  <c r="AD472" i="2"/>
  <c r="AD667" i="2"/>
  <c r="AD447" i="2"/>
  <c r="AD650" i="2"/>
  <c r="AD341" i="2"/>
  <c r="AD440" i="2"/>
  <c r="AD369" i="2"/>
  <c r="AD52" i="2"/>
  <c r="AD85" i="2"/>
  <c r="AD169" i="2"/>
  <c r="AD599" i="2"/>
  <c r="AD710" i="2"/>
  <c r="AD713" i="2"/>
  <c r="AD14" i="2"/>
  <c r="AD95" i="2"/>
  <c r="AD119" i="2"/>
  <c r="AD250" i="2"/>
  <c r="AD573" i="2"/>
  <c r="AD383" i="2"/>
  <c r="AD21" i="2"/>
  <c r="AD127" i="2"/>
  <c r="AD140" i="2"/>
  <c r="AD315" i="2"/>
  <c r="AD16" i="2"/>
  <c r="AD635" i="2"/>
  <c r="AD626" i="2"/>
  <c r="AD682" i="2"/>
  <c r="AD22" i="2"/>
  <c r="AD253" i="2"/>
  <c r="AD414" i="2"/>
  <c r="AD91" i="2"/>
  <c r="AD558" i="2"/>
  <c r="AD367" i="2"/>
  <c r="AD104" i="2"/>
  <c r="AD286" i="2"/>
  <c r="AD190" i="2"/>
  <c r="AD23" i="2"/>
  <c r="AD406" i="2"/>
  <c r="AD569" i="2"/>
  <c r="AD490" i="2"/>
  <c r="AD691" i="2"/>
  <c r="AD349" i="2"/>
  <c r="AD459" i="2"/>
  <c r="AD592" i="2"/>
  <c r="AD484" i="2"/>
  <c r="AD114" i="2"/>
  <c r="AD381" i="2"/>
  <c r="AD523" i="2"/>
  <c r="AD506" i="2"/>
  <c r="AD217" i="2"/>
  <c r="AD125" i="2"/>
  <c r="AD141" i="2"/>
  <c r="AD325" i="2"/>
  <c r="AD123" i="2"/>
  <c r="AD665" i="2"/>
  <c r="AD708" i="2"/>
  <c r="AD84" i="2"/>
  <c r="AD596" i="2"/>
  <c r="AD279" i="2"/>
  <c r="AD559" i="2"/>
  <c r="AD276" i="2"/>
  <c r="AD262" i="2"/>
  <c r="AD129" i="2"/>
  <c r="AD269" i="2"/>
  <c r="AD425" i="2"/>
  <c r="AD73" i="2"/>
  <c r="AD593" i="2"/>
  <c r="AD339" i="2"/>
  <c r="AD429" i="2"/>
  <c r="AD62" i="2"/>
  <c r="AD601" i="2"/>
  <c r="AD389" i="2"/>
  <c r="AD570" i="2"/>
  <c r="AD185" i="2"/>
  <c r="AD684" i="2"/>
  <c r="AD338" i="2"/>
  <c r="AD246" i="2"/>
  <c r="AD49" i="2"/>
  <c r="AD28" i="2"/>
  <c r="AD214" i="2"/>
  <c r="AD74" i="2"/>
  <c r="AD515" i="2"/>
  <c r="AD399" i="2"/>
  <c r="AD284" i="2"/>
  <c r="AD452" i="2"/>
  <c r="AD25" i="2"/>
  <c r="AD146" i="2"/>
  <c r="AD319" i="2"/>
  <c r="AD103" i="2"/>
  <c r="AD295" i="2"/>
  <c r="AD101" i="2"/>
  <c r="AD355" i="2"/>
  <c r="AD102" i="2"/>
  <c r="AD13" i="2"/>
  <c r="AD653" i="2"/>
  <c r="AD672" i="2"/>
  <c r="AD162" i="2"/>
  <c r="AD467" i="2"/>
  <c r="AD435" i="2"/>
  <c r="AD234" i="2"/>
  <c r="AD547" i="2"/>
  <c r="AD692" i="2"/>
  <c r="AD233" i="2"/>
  <c r="AD4" i="2"/>
  <c r="AD376" i="2"/>
  <c r="AD306" i="2"/>
  <c r="AD557" i="2"/>
  <c r="AD192" i="2"/>
  <c r="AD181" i="2"/>
  <c r="AD567" i="2"/>
  <c r="AD643" i="2"/>
  <c r="AD550" i="2"/>
  <c r="AD272" i="2"/>
  <c r="AD198" i="2"/>
  <c r="AD460" i="2"/>
  <c r="AD568" i="2"/>
  <c r="AD312" i="2"/>
  <c r="AD172" i="2"/>
  <c r="AD308" i="2"/>
  <c r="AD530" i="2"/>
  <c r="AD362" i="2"/>
  <c r="AD37" i="2"/>
  <c r="AD426" i="2"/>
  <c r="AD579" i="2"/>
  <c r="AD411" i="2"/>
  <c r="AD67" i="2"/>
  <c r="AD536" i="2"/>
  <c r="AD529" i="2"/>
  <c r="AD17" i="2"/>
  <c r="AD725" i="2"/>
  <c r="AD188" i="2"/>
  <c r="AD58" i="2"/>
  <c r="AD365" i="2"/>
  <c r="AD211" i="2"/>
  <c r="AD292" i="2"/>
  <c r="AD722" i="2"/>
  <c r="AD202" i="2"/>
  <c r="AD320" i="2"/>
  <c r="AD500" i="2"/>
  <c r="AD50" i="2"/>
  <c r="AD655" i="2"/>
  <c r="AD548" i="2"/>
  <c r="AD544" i="2"/>
  <c r="AD501" i="2"/>
  <c r="AD317" i="2"/>
  <c r="AD335" i="2"/>
  <c r="AD575" i="2"/>
  <c r="AD105" i="2"/>
  <c r="AD485" i="2"/>
  <c r="AD322" i="2"/>
  <c r="AD463" i="2"/>
  <c r="AD270" i="2"/>
  <c r="AD502" i="2"/>
  <c r="AD303" i="2"/>
  <c r="AD614" i="2"/>
  <c r="AD324" i="2"/>
  <c r="AD405" i="2"/>
  <c r="AD641" i="2"/>
  <c r="AD724" i="2"/>
  <c r="AD457" i="2"/>
  <c r="AD542" i="2"/>
  <c r="AD668" i="2"/>
  <c r="AD142" i="2"/>
  <c r="AD222" i="2"/>
  <c r="AD329" i="2"/>
  <c r="AD290" i="2"/>
  <c r="AD207" i="2"/>
  <c r="AD446" i="2"/>
  <c r="AD277" i="2"/>
  <c r="AD504" i="2"/>
  <c r="AD271" i="2"/>
  <c r="AD110" i="2"/>
  <c r="AD648" i="2"/>
  <c r="AD430" i="2"/>
  <c r="AD323" i="2"/>
  <c r="AD330" i="2"/>
  <c r="AD230" i="2"/>
  <c r="AD699" i="2"/>
  <c r="AD712" i="2"/>
  <c r="AD352" i="2"/>
  <c r="AD382" i="2"/>
  <c r="AD34" i="2"/>
  <c r="AD183" i="2"/>
  <c r="AD235" i="2"/>
  <c r="AD44" i="2"/>
  <c r="AD465" i="2"/>
  <c r="AD571" i="2"/>
  <c r="AD361" i="2"/>
  <c r="AD264" i="2"/>
  <c r="AD660" i="2"/>
  <c r="AD525" i="2"/>
  <c r="AD182" i="2"/>
  <c r="AD479" i="2"/>
  <c r="AD677" i="2"/>
  <c r="AD216" i="2"/>
  <c r="AD534" i="2"/>
  <c r="AD412" i="2"/>
  <c r="AD441" i="2"/>
  <c r="AD333" i="2"/>
  <c r="AD654" i="2"/>
  <c r="AD528" i="2"/>
  <c r="AD622" i="2"/>
  <c r="AD45" i="2"/>
  <c r="AD334" i="2"/>
  <c r="AD613" i="2"/>
  <c r="AD620" i="2"/>
  <c r="AD540" i="2"/>
  <c r="AD666" i="2"/>
  <c r="AD294" i="2"/>
  <c r="AD254" i="2"/>
  <c r="AD486" i="2"/>
  <c r="AD71" i="2"/>
  <c r="AD670" i="2"/>
  <c r="AD633" i="2"/>
  <c r="AD66" i="2"/>
  <c r="AD282" i="2"/>
  <c r="AD236" i="2"/>
  <c r="AD19" i="2"/>
  <c r="AD175" i="2"/>
  <c r="AD492" i="2"/>
  <c r="AD685" i="2"/>
  <c r="AD354" i="2"/>
  <c r="AD511" i="2"/>
  <c r="AD417" i="2"/>
  <c r="AD321" i="2"/>
  <c r="AD679" i="2"/>
  <c r="AD658" i="2"/>
  <c r="AD589" i="2"/>
  <c r="AD590" i="2"/>
  <c r="AD300" i="2"/>
  <c r="AD47" i="2"/>
  <c r="AD353" i="2"/>
  <c r="AD26" i="2"/>
  <c r="AD78" i="2"/>
  <c r="AD218" i="2"/>
  <c r="AD117" i="2"/>
  <c r="AD351" i="2"/>
  <c r="AD128" i="2"/>
  <c r="AD582" i="2"/>
  <c r="AD197" i="2"/>
  <c r="AD18" i="2"/>
  <c r="AD193" i="2"/>
  <c r="AD445" i="2"/>
  <c r="AD478" i="2"/>
  <c r="AD646" i="2"/>
  <c r="AD702" i="2"/>
  <c r="AD664" i="2"/>
  <c r="AD220" i="2"/>
  <c r="AD298" i="2"/>
  <c r="AD252" i="2"/>
  <c r="AD450" i="2"/>
  <c r="AD688" i="2"/>
  <c r="AD707" i="2"/>
  <c r="AD68" i="2"/>
  <c r="AD124" i="2"/>
  <c r="AD248" i="2"/>
  <c r="AD444" i="2"/>
  <c r="AD681" i="2"/>
  <c r="AD552" i="2"/>
  <c r="AD96" i="2"/>
  <c r="AD191" i="2"/>
  <c r="AD518" i="2"/>
  <c r="AD291" i="2"/>
  <c r="AD205" i="2"/>
  <c r="AD508" i="2"/>
  <c r="AD59" i="2"/>
  <c r="AD187" i="2"/>
  <c r="AD112" i="2"/>
  <c r="AD603" i="2"/>
  <c r="AD385" i="2"/>
  <c r="AD241" i="2"/>
  <c r="AD718" i="2"/>
  <c r="AD360" i="2"/>
  <c r="AD115" i="2"/>
  <c r="AD595" i="2"/>
  <c r="AD208" i="2"/>
  <c r="AD281" i="2"/>
  <c r="AD393" i="2"/>
  <c r="AD649" i="2"/>
  <c r="AD634" i="2"/>
  <c r="AD136" i="2"/>
  <c r="AD363" i="2"/>
  <c r="AD163" i="2"/>
  <c r="AD288" i="2"/>
  <c r="AD70" i="2"/>
  <c r="AD388" i="2"/>
  <c r="AD714" i="2"/>
  <c r="AD108" i="2"/>
  <c r="AD228" i="2"/>
  <c r="AD150" i="2"/>
  <c r="AD274" i="2"/>
  <c r="AD328" i="2"/>
  <c r="AD415" i="2"/>
  <c r="AD454" i="2"/>
  <c r="AD213" i="2"/>
  <c r="AD195" i="2"/>
  <c r="AD424" i="2"/>
  <c r="AD449" i="2"/>
  <c r="AD107" i="2"/>
  <c r="AD607" i="2"/>
  <c r="AD632" i="2"/>
  <c r="AD199" i="2"/>
  <c r="AD86" i="2"/>
  <c r="AD695" i="2"/>
  <c r="AD227" i="2"/>
  <c r="AD532" i="2"/>
  <c r="AD97" i="2"/>
  <c r="AD232" i="2"/>
  <c r="AD624" i="2"/>
  <c r="AD283" i="2"/>
  <c r="AD560" i="2"/>
  <c r="AD619" i="2"/>
  <c r="AD94" i="2"/>
  <c r="AD686" i="2"/>
  <c r="AD280" i="2"/>
  <c r="AD651" i="2"/>
  <c r="AD629" i="2"/>
  <c r="AD639" i="2"/>
  <c r="AD476" i="2"/>
  <c r="AD243" i="2"/>
  <c r="AD517" i="2"/>
  <c r="AD581" i="2"/>
  <c r="AD461" i="2"/>
  <c r="AD258" i="2"/>
  <c r="AD533" i="2"/>
  <c r="AD455" i="2"/>
  <c r="AD206" i="2"/>
  <c r="AD585" i="2"/>
  <c r="AD344" i="2"/>
  <c r="AD591" i="2"/>
  <c r="AD420" i="2"/>
  <c r="AD118" i="2"/>
  <c r="AD307" i="2"/>
  <c r="AD437" i="2"/>
  <c r="AD509" i="2"/>
  <c r="AD336" i="2"/>
  <c r="AD409" i="2"/>
  <c r="AD92" i="2"/>
  <c r="AD482" i="2"/>
  <c r="AD541" i="2"/>
  <c r="AD680" i="2"/>
  <c r="AD516" i="2"/>
  <c r="AD135" i="2"/>
  <c r="AD546" i="2"/>
  <c r="AD683" i="2"/>
  <c r="AD221" i="2"/>
  <c r="AD480" i="2"/>
  <c r="AD436" i="2"/>
  <c r="AD527" i="2"/>
  <c r="AD609" i="2"/>
  <c r="AD483" i="2"/>
  <c r="AD247" i="2"/>
  <c r="AD538" i="2"/>
  <c r="AD693" i="2"/>
  <c r="AD296" i="2"/>
  <c r="AD473" i="2"/>
  <c r="AD676" i="2"/>
  <c r="AD394" i="2"/>
  <c r="AD493" i="2"/>
  <c r="AD242" i="2"/>
  <c r="AD521" i="2"/>
  <c r="AD137" i="2"/>
  <c r="AD109" i="2"/>
  <c r="AD380" i="2"/>
  <c r="AD267" i="2"/>
  <c r="AD370" i="2"/>
  <c r="AD316" i="2"/>
  <c r="AD421" i="2"/>
  <c r="AD497" i="2"/>
  <c r="AD606" i="2"/>
  <c r="AD256" i="2"/>
  <c r="AD543" i="2"/>
  <c r="AD642" i="2"/>
  <c r="AD698" i="2"/>
  <c r="AD562" i="2"/>
  <c r="AD661" i="2"/>
  <c r="AD644" i="2"/>
  <c r="AD628" i="2"/>
  <c r="AD572" i="2"/>
  <c r="AD442" i="2"/>
  <c r="AD715" i="2"/>
  <c r="AD418" i="2"/>
  <c r="AD475" i="2"/>
  <c r="AD700" i="2"/>
  <c r="AD625" i="2"/>
  <c r="AD663" i="2"/>
  <c r="AD662" i="2"/>
  <c r="AD600" i="2"/>
  <c r="AD696" i="2"/>
  <c r="AD612" i="2"/>
  <c r="AD621" i="2"/>
  <c r="AD678" i="2"/>
  <c r="AD487" i="2"/>
  <c r="AD669" i="2"/>
  <c r="AD638" i="2"/>
  <c r="AD278" i="2"/>
  <c r="AD617" i="2"/>
  <c r="AD522" i="2"/>
  <c r="AD512" i="2"/>
  <c r="AD371" i="2"/>
  <c r="AD505" i="2"/>
  <c r="AD400" i="2"/>
  <c r="AD636" i="2"/>
  <c r="AD419" i="2"/>
  <c r="AD627" i="2"/>
  <c r="AD410" i="2"/>
  <c r="AD597" i="2"/>
  <c r="AD721" i="2"/>
  <c r="AD659" i="2"/>
  <c r="AD705" i="2"/>
  <c r="AD717" i="2"/>
  <c r="AD689" i="2"/>
  <c r="AD723" i="2"/>
  <c r="AC471" i="2"/>
  <c r="AC608" i="2"/>
  <c r="AC673" i="2"/>
  <c r="AC153" i="2"/>
  <c r="AC397" i="2"/>
  <c r="AC268" i="2"/>
  <c r="AC378" i="2"/>
  <c r="AC630" i="2"/>
  <c r="AC694" i="2"/>
  <c r="AC561" i="2"/>
  <c r="AC331" i="2"/>
  <c r="AC640" i="2"/>
  <c r="AC401" i="2"/>
  <c r="AC373" i="2"/>
  <c r="AC563" i="2"/>
  <c r="AC170" i="2"/>
  <c r="AC456" i="2"/>
  <c r="AC289" i="2"/>
  <c r="AC209" i="2"/>
  <c r="AC184" i="2"/>
  <c r="AC6" i="2"/>
  <c r="AC697" i="2"/>
  <c r="AC113" i="2"/>
  <c r="AC75" i="2"/>
  <c r="AC148" i="2"/>
  <c r="AC196" i="2"/>
  <c r="AC326" i="2"/>
  <c r="AC434" i="2"/>
  <c r="AC498" i="2"/>
  <c r="AC173" i="2"/>
  <c r="AC477" i="2"/>
  <c r="AC709" i="2"/>
  <c r="AC64" i="2"/>
  <c r="AC53" i="2"/>
  <c r="AC611" i="2"/>
  <c r="AC144" i="2"/>
  <c r="AC604" i="2"/>
  <c r="AC15" i="2"/>
  <c r="AC203" i="2"/>
  <c r="AC615" i="2"/>
  <c r="AC340" i="2"/>
  <c r="AC545" i="2"/>
  <c r="AC310" i="2"/>
  <c r="AC29" i="2"/>
  <c r="AC229" i="2"/>
  <c r="AC120" i="2"/>
  <c r="AC60" i="2"/>
  <c r="AC204" i="2"/>
  <c r="AC359" i="2"/>
  <c r="AC9" i="2"/>
  <c r="AC177" i="2"/>
  <c r="AC93" i="2"/>
  <c r="AC154" i="2"/>
  <c r="AC285" i="2"/>
  <c r="AC164" i="2"/>
  <c r="AC499" i="2"/>
  <c r="AC337" i="2"/>
  <c r="AC87" i="2"/>
  <c r="AC555" i="2"/>
  <c r="AC675" i="2"/>
  <c r="AC130" i="2"/>
  <c r="AC305" i="2"/>
  <c r="AC116" i="2"/>
  <c r="AC239" i="2"/>
  <c r="AC189" i="2"/>
  <c r="AC402" i="2"/>
  <c r="AC368" i="2"/>
  <c r="AC80" i="2"/>
  <c r="AC519" i="2"/>
  <c r="AC83" i="2"/>
  <c r="AC578" i="2"/>
  <c r="AC576" i="2"/>
  <c r="AC706" i="2"/>
  <c r="AC391" i="2"/>
  <c r="AC161" i="2"/>
  <c r="AC273" i="2"/>
  <c r="AC594" i="2"/>
  <c r="AC535" i="2"/>
  <c r="AC186" i="2"/>
  <c r="AC556" i="2"/>
  <c r="AC155" i="2"/>
  <c r="AC40" i="2"/>
  <c r="AC166" i="2"/>
  <c r="AC131" i="2"/>
  <c r="AC356" i="2"/>
  <c r="AC42" i="2"/>
  <c r="AC464" i="2"/>
  <c r="AC30" i="2"/>
  <c r="AC77" i="2"/>
  <c r="AC219" i="2"/>
  <c r="AC240" i="2"/>
  <c r="AC126" i="2"/>
  <c r="AC618" i="2"/>
  <c r="AC88" i="2"/>
  <c r="AC587" i="2"/>
  <c r="AC224" i="2"/>
  <c r="AC259" i="2"/>
  <c r="AC180" i="2"/>
  <c r="AC657" i="2"/>
  <c r="AC176" i="2"/>
  <c r="AC46" i="2"/>
  <c r="AC261" i="2"/>
  <c r="AC407" i="2"/>
  <c r="AC266" i="2"/>
  <c r="AC311" i="2"/>
  <c r="AC448" i="2"/>
  <c r="AC583" i="2"/>
  <c r="AC510" i="2"/>
  <c r="AC481" i="2"/>
  <c r="AC350" i="2"/>
  <c r="AC346" i="2"/>
  <c r="AC122" i="2"/>
  <c r="AC171" i="2"/>
  <c r="AC537" i="2"/>
  <c r="AC106" i="2"/>
  <c r="AC5" i="2"/>
  <c r="AC238" i="2"/>
  <c r="AC151" i="2"/>
  <c r="AC215" i="2"/>
  <c r="AC159" i="2"/>
  <c r="AC314" i="2"/>
  <c r="AC379" i="2"/>
  <c r="AC149" i="2"/>
  <c r="AC372" i="2"/>
  <c r="AC427" i="2"/>
  <c r="AC168" i="2"/>
  <c r="AC387" i="2"/>
  <c r="AC35" i="2"/>
  <c r="AC304" i="2"/>
  <c r="AC200" i="2"/>
  <c r="AC132" i="2"/>
  <c r="AC458" i="2"/>
  <c r="AC564" i="2"/>
  <c r="AC704" i="2"/>
  <c r="AC76" i="2"/>
  <c r="AC327" i="2"/>
  <c r="AC157" i="2"/>
  <c r="AC99" i="2"/>
  <c r="AC432" i="2"/>
  <c r="AC7" i="2"/>
  <c r="AC225" i="2"/>
  <c r="AC11" i="2"/>
  <c r="AC36" i="2"/>
  <c r="AC318" i="2"/>
  <c r="AC287" i="2"/>
  <c r="AC375" i="2"/>
  <c r="AC408" i="2"/>
  <c r="AC65" i="2"/>
  <c r="AC72" i="2"/>
  <c r="AC428" i="2"/>
  <c r="AC56" i="2"/>
  <c r="AC260" i="2"/>
  <c r="AC152" i="2"/>
  <c r="AC51" i="2"/>
  <c r="AC720" i="2"/>
  <c r="AC453" i="2"/>
  <c r="AC98" i="2"/>
  <c r="AC514" i="2"/>
  <c r="AC565" i="2"/>
  <c r="AC623" i="2"/>
  <c r="AC309" i="2"/>
  <c r="AC133" i="2"/>
  <c r="AC494" i="2"/>
  <c r="AC10" i="2"/>
  <c r="AC586" i="2"/>
  <c r="AC656" i="2"/>
  <c r="AC3" i="2"/>
  <c r="AC413" i="2"/>
  <c r="AC416" i="2"/>
  <c r="AC249" i="2"/>
  <c r="AC539" i="2"/>
  <c r="AC121" i="2"/>
  <c r="AC631" i="2"/>
  <c r="AC433" i="2"/>
  <c r="AC24" i="2"/>
  <c r="AC147" i="2"/>
  <c r="AC674" i="2"/>
  <c r="AC374" i="2"/>
  <c r="AC598" i="2"/>
  <c r="AC343" i="2"/>
  <c r="AC231" i="2"/>
  <c r="AC610" i="2"/>
  <c r="AC671" i="2"/>
  <c r="AC55" i="2"/>
  <c r="AC145" i="2"/>
  <c r="AC275" i="2"/>
  <c r="AC82" i="2"/>
  <c r="AC139" i="2"/>
  <c r="AC226" i="2"/>
  <c r="AC81" i="2"/>
  <c r="AC386" i="2"/>
  <c r="AC616" i="2"/>
  <c r="AC313" i="2"/>
  <c r="AC364" i="2"/>
  <c r="AC701" i="2"/>
  <c r="AC89" i="2"/>
  <c r="AC160" i="2"/>
  <c r="AC63" i="2"/>
  <c r="AC451" i="2"/>
  <c r="AC438" i="2"/>
  <c r="AC462" i="2"/>
  <c r="AC138" i="2"/>
  <c r="AC357" i="2"/>
  <c r="AC143" i="2"/>
  <c r="AC257" i="2"/>
  <c r="AC443" i="2"/>
  <c r="AC111" i="2"/>
  <c r="AC488" i="2"/>
  <c r="AC398" i="2"/>
  <c r="AC302" i="2"/>
  <c r="AC167" i="2"/>
  <c r="AC469" i="2"/>
  <c r="AC703" i="2"/>
  <c r="AC54" i="2"/>
  <c r="AC513" i="2"/>
  <c r="AC43" i="2"/>
  <c r="AC566" i="2"/>
  <c r="AC503" i="2"/>
  <c r="AC265" i="2"/>
  <c r="AC577" i="2"/>
  <c r="AC605" i="2"/>
  <c r="AC38" i="2"/>
  <c r="AC687" i="2"/>
  <c r="AC297" i="2"/>
  <c r="AC526" i="2"/>
  <c r="AC602" i="2"/>
  <c r="AC201" i="2"/>
  <c r="AC251" i="2"/>
  <c r="AC553" i="2"/>
  <c r="AC423" i="2"/>
  <c r="AC237" i="2"/>
  <c r="AC263" i="2"/>
  <c r="AC496" i="2"/>
  <c r="AC647" i="2"/>
  <c r="AC390" i="2"/>
  <c r="AC69" i="2"/>
  <c r="AC342" i="2"/>
  <c r="AC366" i="2"/>
  <c r="AC716" i="2"/>
  <c r="AC652" i="2"/>
  <c r="AC179" i="2"/>
  <c r="AC255" i="2"/>
  <c r="AC61" i="2"/>
  <c r="AC293" i="2"/>
  <c r="AC223" i="2"/>
  <c r="AC41" i="2"/>
  <c r="AC20" i="2"/>
  <c r="AC347" i="2"/>
  <c r="AC554" i="2"/>
  <c r="AC396" i="2"/>
  <c r="AC645" i="2"/>
  <c r="AC395" i="2"/>
  <c r="AC48" i="2"/>
  <c r="AC468" i="2"/>
  <c r="AC358" i="2"/>
  <c r="AC439" i="2"/>
  <c r="AC31" i="2"/>
  <c r="AC431" i="2"/>
  <c r="AC392" i="2"/>
  <c r="AC33" i="2"/>
  <c r="AC690" i="2"/>
  <c r="AC27" i="2"/>
  <c r="AC549" i="2"/>
  <c r="AC348" i="2"/>
  <c r="AC491" i="2"/>
  <c r="AC637" i="2"/>
  <c r="AC584" i="2"/>
  <c r="AC422" i="2"/>
  <c r="AC100" i="2"/>
  <c r="AC332" i="2"/>
  <c r="AC551" i="2"/>
  <c r="AC466" i="2"/>
  <c r="AC299" i="2"/>
  <c r="AC574" i="2"/>
  <c r="AC165" i="2"/>
  <c r="AC719" i="2"/>
  <c r="AC301" i="2"/>
  <c r="AC495" i="2"/>
  <c r="AC588" i="2"/>
  <c r="AC726" i="2"/>
  <c r="AC2" i="2"/>
  <c r="AC212" i="2"/>
  <c r="AC345" i="2"/>
  <c r="AC8" i="2"/>
  <c r="AC489" i="2"/>
  <c r="AC520" i="2"/>
  <c r="AC244" i="2"/>
  <c r="AC384" i="2"/>
  <c r="AC580" i="2"/>
  <c r="AC245" i="2"/>
  <c r="AC39" i="2"/>
  <c r="AC79" i="2"/>
  <c r="AC178" i="2"/>
  <c r="AC156" i="2"/>
  <c r="AC90" i="2"/>
  <c r="AC134" i="2"/>
  <c r="AC404" i="2"/>
  <c r="AC524" i="2"/>
  <c r="AC531" i="2"/>
  <c r="AC210" i="2"/>
  <c r="AC158" i="2"/>
  <c r="AC194" i="2"/>
  <c r="AC377" i="2"/>
  <c r="AC470" i="2"/>
  <c r="AC474" i="2"/>
  <c r="AC57" i="2"/>
  <c r="AC403" i="2"/>
  <c r="AC174" i="2"/>
  <c r="AC507" i="2"/>
  <c r="AC12" i="2"/>
  <c r="AC32" i="2"/>
  <c r="AC711" i="2"/>
  <c r="AC472" i="2"/>
  <c r="AC667" i="2"/>
  <c r="AC447" i="2"/>
  <c r="AC650" i="2"/>
  <c r="AC341" i="2"/>
  <c r="AC440" i="2"/>
  <c r="AC369" i="2"/>
  <c r="AC52" i="2"/>
  <c r="AC85" i="2"/>
  <c r="AC169" i="2"/>
  <c r="AC599" i="2"/>
  <c r="AC710" i="2"/>
  <c r="AC713" i="2"/>
  <c r="AC14" i="2"/>
  <c r="AC95" i="2"/>
  <c r="AC119" i="2"/>
  <c r="AC250" i="2"/>
  <c r="AC573" i="2"/>
  <c r="AC383" i="2"/>
  <c r="AC21" i="2"/>
  <c r="AC127" i="2"/>
  <c r="AC140" i="2"/>
  <c r="AC315" i="2"/>
  <c r="AC16" i="2"/>
  <c r="AC635" i="2"/>
  <c r="AC626" i="2"/>
  <c r="AC682" i="2"/>
  <c r="AC22" i="2"/>
  <c r="AC253" i="2"/>
  <c r="AC414" i="2"/>
  <c r="AC91" i="2"/>
  <c r="AC558" i="2"/>
  <c r="AC367" i="2"/>
  <c r="AC104" i="2"/>
  <c r="AC286" i="2"/>
  <c r="AC190" i="2"/>
  <c r="AC23" i="2"/>
  <c r="AC406" i="2"/>
  <c r="AC569" i="2"/>
  <c r="AC490" i="2"/>
  <c r="AC691" i="2"/>
  <c r="AC349" i="2"/>
  <c r="AC459" i="2"/>
  <c r="AC592" i="2"/>
  <c r="AC484" i="2"/>
  <c r="AC114" i="2"/>
  <c r="AC381" i="2"/>
  <c r="AC523" i="2"/>
  <c r="AC506" i="2"/>
  <c r="AC217" i="2"/>
  <c r="AC125" i="2"/>
  <c r="AC141" i="2"/>
  <c r="AC325" i="2"/>
  <c r="AC123" i="2"/>
  <c r="AC665" i="2"/>
  <c r="AC708" i="2"/>
  <c r="AC84" i="2"/>
  <c r="AC596" i="2"/>
  <c r="AC279" i="2"/>
  <c r="AC559" i="2"/>
  <c r="AC276" i="2"/>
  <c r="AC262" i="2"/>
  <c r="AC129" i="2"/>
  <c r="AC269" i="2"/>
  <c r="AC425" i="2"/>
  <c r="AC73" i="2"/>
  <c r="AC593" i="2"/>
  <c r="AC339" i="2"/>
  <c r="AC429" i="2"/>
  <c r="AC62" i="2"/>
  <c r="AC601" i="2"/>
  <c r="AC389" i="2"/>
  <c r="AC570" i="2"/>
  <c r="AC185" i="2"/>
  <c r="AC684" i="2"/>
  <c r="AC338" i="2"/>
  <c r="AC246" i="2"/>
  <c r="AC49" i="2"/>
  <c r="AC28" i="2"/>
  <c r="AC214" i="2"/>
  <c r="AC74" i="2"/>
  <c r="AC515" i="2"/>
  <c r="AC399" i="2"/>
  <c r="AC284" i="2"/>
  <c r="AC452" i="2"/>
  <c r="AC25" i="2"/>
  <c r="AC146" i="2"/>
  <c r="AC319" i="2"/>
  <c r="AC103" i="2"/>
  <c r="AC295" i="2"/>
  <c r="AC101" i="2"/>
  <c r="AC355" i="2"/>
  <c r="AC102" i="2"/>
  <c r="AC13" i="2"/>
  <c r="AC653" i="2"/>
  <c r="AC672" i="2"/>
  <c r="AC162" i="2"/>
  <c r="AC467" i="2"/>
  <c r="AC435" i="2"/>
  <c r="AC234" i="2"/>
  <c r="AC547" i="2"/>
  <c r="AC692" i="2"/>
  <c r="AC233" i="2"/>
  <c r="AC4" i="2"/>
  <c r="AC376" i="2"/>
  <c r="AC306" i="2"/>
  <c r="AC557" i="2"/>
  <c r="AC192" i="2"/>
  <c r="AC181" i="2"/>
  <c r="AC567" i="2"/>
  <c r="AC643" i="2"/>
  <c r="AC550" i="2"/>
  <c r="AC272" i="2"/>
  <c r="AC198" i="2"/>
  <c r="AC460" i="2"/>
  <c r="AC568" i="2"/>
  <c r="AC312" i="2"/>
  <c r="AC172" i="2"/>
  <c r="AC308" i="2"/>
  <c r="AC530" i="2"/>
  <c r="AC362" i="2"/>
  <c r="AC37" i="2"/>
  <c r="AC426" i="2"/>
  <c r="AC579" i="2"/>
  <c r="AC411" i="2"/>
  <c r="AC67" i="2"/>
  <c r="AC536" i="2"/>
  <c r="AC529" i="2"/>
  <c r="AC17" i="2"/>
  <c r="AC725" i="2"/>
  <c r="AC188" i="2"/>
  <c r="AC58" i="2"/>
  <c r="AC365" i="2"/>
  <c r="AC211" i="2"/>
  <c r="AC292" i="2"/>
  <c r="AC722" i="2"/>
  <c r="AC202" i="2"/>
  <c r="AC320" i="2"/>
  <c r="AC500" i="2"/>
  <c r="AC50" i="2"/>
  <c r="AC655" i="2"/>
  <c r="AC548" i="2"/>
  <c r="AC544" i="2"/>
  <c r="AC501" i="2"/>
  <c r="AC317" i="2"/>
  <c r="AC335" i="2"/>
  <c r="AC575" i="2"/>
  <c r="AC105" i="2"/>
  <c r="AC485" i="2"/>
  <c r="AC322" i="2"/>
  <c r="AC463" i="2"/>
  <c r="AC270" i="2"/>
  <c r="AC502" i="2"/>
  <c r="AC303" i="2"/>
  <c r="AC614" i="2"/>
  <c r="AC324" i="2"/>
  <c r="AC405" i="2"/>
  <c r="AC641" i="2"/>
  <c r="AC724" i="2"/>
  <c r="AC457" i="2"/>
  <c r="AC542" i="2"/>
  <c r="AC668" i="2"/>
  <c r="AC142" i="2"/>
  <c r="AC222" i="2"/>
  <c r="AC329" i="2"/>
  <c r="AC290" i="2"/>
  <c r="AC207" i="2"/>
  <c r="AC446" i="2"/>
  <c r="AC277" i="2"/>
  <c r="AC504" i="2"/>
  <c r="AC271" i="2"/>
  <c r="AC110" i="2"/>
  <c r="AC648" i="2"/>
  <c r="AC430" i="2"/>
  <c r="AC323" i="2"/>
  <c r="AC330" i="2"/>
  <c r="AC230" i="2"/>
  <c r="AC699" i="2"/>
  <c r="AC712" i="2"/>
  <c r="AC352" i="2"/>
  <c r="AC382" i="2"/>
  <c r="AC34" i="2"/>
  <c r="AC183" i="2"/>
  <c r="AC235" i="2"/>
  <c r="AC44" i="2"/>
  <c r="AC465" i="2"/>
  <c r="AC571" i="2"/>
  <c r="AC361" i="2"/>
  <c r="AC264" i="2"/>
  <c r="AC660" i="2"/>
  <c r="AC525" i="2"/>
  <c r="AC182" i="2"/>
  <c r="AC479" i="2"/>
  <c r="AC677" i="2"/>
  <c r="AC216" i="2"/>
  <c r="AC534" i="2"/>
  <c r="AC412" i="2"/>
  <c r="AC441" i="2"/>
  <c r="AC333" i="2"/>
  <c r="AC654" i="2"/>
  <c r="AC528" i="2"/>
  <c r="AC622" i="2"/>
  <c r="AC45" i="2"/>
  <c r="AC334" i="2"/>
  <c r="AC613" i="2"/>
  <c r="AC620" i="2"/>
  <c r="AC540" i="2"/>
  <c r="AC666" i="2"/>
  <c r="AC294" i="2"/>
  <c r="AC254" i="2"/>
  <c r="AC486" i="2"/>
  <c r="AC71" i="2"/>
  <c r="AC670" i="2"/>
  <c r="AC633" i="2"/>
  <c r="AC66" i="2"/>
  <c r="AC282" i="2"/>
  <c r="AC236" i="2"/>
  <c r="AC19" i="2"/>
  <c r="AC175" i="2"/>
  <c r="AC492" i="2"/>
  <c r="AC685" i="2"/>
  <c r="AC354" i="2"/>
  <c r="AC511" i="2"/>
  <c r="AC417" i="2"/>
  <c r="AC321" i="2"/>
  <c r="AC679" i="2"/>
  <c r="AC658" i="2"/>
  <c r="AC589" i="2"/>
  <c r="AC590" i="2"/>
  <c r="AC300" i="2"/>
  <c r="AC47" i="2"/>
  <c r="AC353" i="2"/>
  <c r="AC26" i="2"/>
  <c r="AC78" i="2"/>
  <c r="AC218" i="2"/>
  <c r="AC117" i="2"/>
  <c r="AC351" i="2"/>
  <c r="AC128" i="2"/>
  <c r="AC582" i="2"/>
  <c r="AC197" i="2"/>
  <c r="AC18" i="2"/>
  <c r="AC193" i="2"/>
  <c r="AC445" i="2"/>
  <c r="AC478" i="2"/>
  <c r="AC646" i="2"/>
  <c r="AC702" i="2"/>
  <c r="AC664" i="2"/>
  <c r="AC220" i="2"/>
  <c r="AC298" i="2"/>
  <c r="AC252" i="2"/>
  <c r="AC450" i="2"/>
  <c r="AC688" i="2"/>
  <c r="AC707" i="2"/>
  <c r="AC68" i="2"/>
  <c r="AC124" i="2"/>
  <c r="AC248" i="2"/>
  <c r="AC444" i="2"/>
  <c r="AC681" i="2"/>
  <c r="AC552" i="2"/>
  <c r="AC96" i="2"/>
  <c r="AC191" i="2"/>
  <c r="AC518" i="2"/>
  <c r="AC291" i="2"/>
  <c r="AC205" i="2"/>
  <c r="AC508" i="2"/>
  <c r="AC59" i="2"/>
  <c r="AC187" i="2"/>
  <c r="AC112" i="2"/>
  <c r="AC603" i="2"/>
  <c r="AC385" i="2"/>
  <c r="AC241" i="2"/>
  <c r="AC718" i="2"/>
  <c r="AC360" i="2"/>
  <c r="AC115" i="2"/>
  <c r="AC595" i="2"/>
  <c r="AC208" i="2"/>
  <c r="AC281" i="2"/>
  <c r="AC393" i="2"/>
  <c r="AC649" i="2"/>
  <c r="AC634" i="2"/>
  <c r="AC136" i="2"/>
  <c r="AC363" i="2"/>
  <c r="AC163" i="2"/>
  <c r="AC288" i="2"/>
  <c r="AC70" i="2"/>
  <c r="AC388" i="2"/>
  <c r="AC714" i="2"/>
  <c r="AC108" i="2"/>
  <c r="AC228" i="2"/>
  <c r="AC150" i="2"/>
  <c r="AC274" i="2"/>
  <c r="AC328" i="2"/>
  <c r="AC415" i="2"/>
  <c r="AC454" i="2"/>
  <c r="AC213" i="2"/>
  <c r="AC195" i="2"/>
  <c r="AC424" i="2"/>
  <c r="AC449" i="2"/>
  <c r="AC107" i="2"/>
  <c r="AC607" i="2"/>
  <c r="AC632" i="2"/>
  <c r="AC199" i="2"/>
  <c r="AC86" i="2"/>
  <c r="AC695" i="2"/>
  <c r="AC227" i="2"/>
  <c r="AC532" i="2"/>
  <c r="AC97" i="2"/>
  <c r="AC232" i="2"/>
  <c r="AC624" i="2"/>
  <c r="AC283" i="2"/>
  <c r="AC560" i="2"/>
  <c r="AC619" i="2"/>
  <c r="AC94" i="2"/>
  <c r="AC686" i="2"/>
  <c r="AC280" i="2"/>
  <c r="AC651" i="2"/>
  <c r="AC629" i="2"/>
  <c r="AC639" i="2"/>
  <c r="AC476" i="2"/>
  <c r="AC243" i="2"/>
  <c r="AC517" i="2"/>
  <c r="AC581" i="2"/>
  <c r="AC461" i="2"/>
  <c r="AC258" i="2"/>
  <c r="AC533" i="2"/>
  <c r="AC455" i="2"/>
  <c r="AC206" i="2"/>
  <c r="AC585" i="2"/>
  <c r="AC344" i="2"/>
  <c r="AC591" i="2"/>
  <c r="AC420" i="2"/>
  <c r="AC118" i="2"/>
  <c r="AC307" i="2"/>
  <c r="AC437" i="2"/>
  <c r="AC509" i="2"/>
  <c r="AC336" i="2"/>
  <c r="AC409" i="2"/>
  <c r="AC92" i="2"/>
  <c r="AC482" i="2"/>
  <c r="AC541" i="2"/>
  <c r="AC680" i="2"/>
  <c r="AC516" i="2"/>
  <c r="AC135" i="2"/>
  <c r="AC546" i="2"/>
  <c r="AC683" i="2"/>
  <c r="AC221" i="2"/>
  <c r="AC480" i="2"/>
  <c r="AC436" i="2"/>
  <c r="AC527" i="2"/>
  <c r="AC609" i="2"/>
  <c r="AC483" i="2"/>
  <c r="AC247" i="2"/>
  <c r="AC538" i="2"/>
  <c r="AC693" i="2"/>
  <c r="AC296" i="2"/>
  <c r="AC473" i="2"/>
  <c r="AC676" i="2"/>
  <c r="AC394" i="2"/>
  <c r="AC493" i="2"/>
  <c r="AC242" i="2"/>
  <c r="AC521" i="2"/>
  <c r="AC137" i="2"/>
  <c r="AC109" i="2"/>
  <c r="AC380" i="2"/>
  <c r="AC267" i="2"/>
  <c r="AC370" i="2"/>
  <c r="AC316" i="2"/>
  <c r="AC421" i="2"/>
  <c r="AC497" i="2"/>
  <c r="AC606" i="2"/>
  <c r="AC256" i="2"/>
  <c r="AC543" i="2"/>
  <c r="AC642" i="2"/>
  <c r="AC698" i="2"/>
  <c r="AC562" i="2"/>
  <c r="AC661" i="2"/>
  <c r="AC644" i="2"/>
  <c r="AC628" i="2"/>
  <c r="AC572" i="2"/>
  <c r="AC442" i="2"/>
  <c r="AC715" i="2"/>
  <c r="AC418" i="2"/>
  <c r="AC475" i="2"/>
  <c r="AC700" i="2"/>
  <c r="AC625" i="2"/>
  <c r="AC663" i="2"/>
  <c r="AC662" i="2"/>
  <c r="AC600" i="2"/>
  <c r="AC696" i="2"/>
  <c r="AC612" i="2"/>
  <c r="AC621" i="2"/>
  <c r="AC678" i="2"/>
  <c r="AC487" i="2"/>
  <c r="AC669" i="2"/>
  <c r="AC638" i="2"/>
  <c r="AC278" i="2"/>
  <c r="AC617" i="2"/>
  <c r="AC522" i="2"/>
  <c r="AC512" i="2"/>
  <c r="AC371" i="2"/>
  <c r="AC505" i="2"/>
  <c r="AC400" i="2"/>
  <c r="AC636" i="2"/>
  <c r="AC419" i="2"/>
  <c r="AC627" i="2"/>
  <c r="AC410" i="2"/>
  <c r="AC597" i="2"/>
  <c r="AC721" i="2"/>
  <c r="AC659" i="2"/>
  <c r="AC705" i="2"/>
  <c r="AC717" i="2"/>
  <c r="AC689" i="2"/>
  <c r="AC723" i="2"/>
  <c r="U471" i="2"/>
  <c r="U608" i="2"/>
  <c r="U673" i="2"/>
  <c r="U153" i="2"/>
  <c r="U397" i="2"/>
  <c r="U268" i="2"/>
  <c r="U378" i="2"/>
  <c r="U630" i="2"/>
  <c r="U694" i="2"/>
  <c r="U561" i="2"/>
  <c r="U331" i="2"/>
  <c r="U640" i="2"/>
  <c r="U401" i="2"/>
  <c r="U373" i="2"/>
  <c r="U563" i="2"/>
  <c r="U170" i="2"/>
  <c r="U456" i="2"/>
  <c r="U289" i="2"/>
  <c r="U209" i="2"/>
  <c r="U184" i="2"/>
  <c r="U6" i="2"/>
  <c r="U697" i="2"/>
  <c r="U113" i="2"/>
  <c r="U75" i="2"/>
  <c r="U148" i="2"/>
  <c r="U196" i="2"/>
  <c r="U326" i="2"/>
  <c r="U434" i="2"/>
  <c r="U498" i="2"/>
  <c r="U173" i="2"/>
  <c r="U477" i="2"/>
  <c r="U709" i="2"/>
  <c r="U64" i="2"/>
  <c r="U53" i="2"/>
  <c r="U611" i="2"/>
  <c r="U144" i="2"/>
  <c r="U604" i="2"/>
  <c r="U15" i="2"/>
  <c r="U203" i="2"/>
  <c r="U615" i="2"/>
  <c r="U340" i="2"/>
  <c r="U545" i="2"/>
  <c r="U310" i="2"/>
  <c r="U29" i="2"/>
  <c r="U229" i="2"/>
  <c r="U120" i="2"/>
  <c r="U60" i="2"/>
  <c r="U204" i="2"/>
  <c r="U359" i="2"/>
  <c r="U9" i="2"/>
  <c r="U177" i="2"/>
  <c r="U93" i="2"/>
  <c r="U154" i="2"/>
  <c r="U285" i="2"/>
  <c r="U164" i="2"/>
  <c r="U499" i="2"/>
  <c r="U337" i="2"/>
  <c r="U87" i="2"/>
  <c r="U555" i="2"/>
  <c r="U675" i="2"/>
  <c r="U130" i="2"/>
  <c r="U305" i="2"/>
  <c r="U116" i="2"/>
  <c r="U239" i="2"/>
  <c r="U189" i="2"/>
  <c r="U402" i="2"/>
  <c r="U368" i="2"/>
  <c r="U80" i="2"/>
  <c r="U519" i="2"/>
  <c r="U83" i="2"/>
  <c r="U578" i="2"/>
  <c r="U576" i="2"/>
  <c r="U706" i="2"/>
  <c r="U391" i="2"/>
  <c r="U161" i="2"/>
  <c r="U273" i="2"/>
  <c r="U594" i="2"/>
  <c r="U535" i="2"/>
  <c r="U186" i="2"/>
  <c r="U556" i="2"/>
  <c r="U155" i="2"/>
  <c r="U40" i="2"/>
  <c r="U166" i="2"/>
  <c r="U131" i="2"/>
  <c r="U356" i="2"/>
  <c r="U42" i="2"/>
  <c r="U464" i="2"/>
  <c r="U30" i="2"/>
  <c r="U77" i="2"/>
  <c r="U219" i="2"/>
  <c r="U240" i="2"/>
  <c r="U126" i="2"/>
  <c r="U618" i="2"/>
  <c r="U88" i="2"/>
  <c r="U587" i="2"/>
  <c r="U224" i="2"/>
  <c r="U259" i="2"/>
  <c r="U180" i="2"/>
  <c r="U657" i="2"/>
  <c r="U176" i="2"/>
  <c r="U46" i="2"/>
  <c r="U261" i="2"/>
  <c r="U407" i="2"/>
  <c r="U266" i="2"/>
  <c r="U311" i="2"/>
  <c r="U448" i="2"/>
  <c r="U583" i="2"/>
  <c r="U510" i="2"/>
  <c r="U481" i="2"/>
  <c r="U350" i="2"/>
  <c r="U346" i="2"/>
  <c r="U122" i="2"/>
  <c r="U171" i="2"/>
  <c r="U537" i="2"/>
  <c r="U106" i="2"/>
  <c r="U5" i="2"/>
  <c r="U238" i="2"/>
  <c r="U151" i="2"/>
  <c r="U215" i="2"/>
  <c r="U159" i="2"/>
  <c r="U314" i="2"/>
  <c r="U379" i="2"/>
  <c r="U149" i="2"/>
  <c r="U372" i="2"/>
  <c r="U427" i="2"/>
  <c r="U168" i="2"/>
  <c r="U387" i="2"/>
  <c r="U35" i="2"/>
  <c r="U304" i="2"/>
  <c r="U200" i="2"/>
  <c r="U132" i="2"/>
  <c r="U458" i="2"/>
  <c r="U564" i="2"/>
  <c r="U704" i="2"/>
  <c r="U76" i="2"/>
  <c r="U327" i="2"/>
  <c r="U157" i="2"/>
  <c r="U99" i="2"/>
  <c r="U432" i="2"/>
  <c r="U7" i="2"/>
  <c r="U225" i="2"/>
  <c r="U11" i="2"/>
  <c r="U36" i="2"/>
  <c r="U318" i="2"/>
  <c r="U287" i="2"/>
  <c r="U375" i="2"/>
  <c r="U408" i="2"/>
  <c r="U65" i="2"/>
  <c r="U72" i="2"/>
  <c r="U428" i="2"/>
  <c r="U56" i="2"/>
  <c r="U260" i="2"/>
  <c r="U152" i="2"/>
  <c r="U51" i="2"/>
  <c r="U720" i="2"/>
  <c r="U453" i="2"/>
  <c r="U98" i="2"/>
  <c r="U514" i="2"/>
  <c r="U565" i="2"/>
  <c r="U623" i="2"/>
  <c r="U309" i="2"/>
  <c r="U133" i="2"/>
  <c r="U494" i="2"/>
  <c r="U10" i="2"/>
  <c r="U586" i="2"/>
  <c r="U656" i="2"/>
  <c r="U3" i="2"/>
  <c r="U413" i="2"/>
  <c r="U416" i="2"/>
  <c r="U249" i="2"/>
  <c r="U539" i="2"/>
  <c r="U121" i="2"/>
  <c r="U631" i="2"/>
  <c r="U433" i="2"/>
  <c r="U24" i="2"/>
  <c r="U147" i="2"/>
  <c r="U674" i="2"/>
  <c r="U374" i="2"/>
  <c r="U598" i="2"/>
  <c r="U343" i="2"/>
  <c r="U231" i="2"/>
  <c r="U610" i="2"/>
  <c r="U671" i="2"/>
  <c r="U55" i="2"/>
  <c r="U145" i="2"/>
  <c r="U275" i="2"/>
  <c r="U82" i="2"/>
  <c r="U139" i="2"/>
  <c r="U226" i="2"/>
  <c r="U81" i="2"/>
  <c r="U386" i="2"/>
  <c r="U616" i="2"/>
  <c r="U313" i="2"/>
  <c r="U364" i="2"/>
  <c r="U701" i="2"/>
  <c r="U89" i="2"/>
  <c r="U160" i="2"/>
  <c r="U63" i="2"/>
  <c r="U451" i="2"/>
  <c r="U438" i="2"/>
  <c r="U462" i="2"/>
  <c r="U138" i="2"/>
  <c r="U357" i="2"/>
  <c r="U143" i="2"/>
  <c r="U257" i="2"/>
  <c r="U443" i="2"/>
  <c r="U111" i="2"/>
  <c r="U488" i="2"/>
  <c r="U398" i="2"/>
  <c r="U302" i="2"/>
  <c r="U167" i="2"/>
  <c r="U469" i="2"/>
  <c r="U703" i="2"/>
  <c r="U54" i="2"/>
  <c r="U513" i="2"/>
  <c r="U43" i="2"/>
  <c r="U566" i="2"/>
  <c r="U503" i="2"/>
  <c r="U265" i="2"/>
  <c r="U577" i="2"/>
  <c r="U605" i="2"/>
  <c r="U38" i="2"/>
  <c r="U687" i="2"/>
  <c r="U297" i="2"/>
  <c r="U526" i="2"/>
  <c r="U602" i="2"/>
  <c r="U201" i="2"/>
  <c r="U251" i="2"/>
  <c r="U553" i="2"/>
  <c r="U423" i="2"/>
  <c r="U237" i="2"/>
  <c r="U263" i="2"/>
  <c r="U496" i="2"/>
  <c r="U647" i="2"/>
  <c r="U390" i="2"/>
  <c r="U69" i="2"/>
  <c r="U342" i="2"/>
  <c r="U366" i="2"/>
  <c r="U716" i="2"/>
  <c r="U652" i="2"/>
  <c r="U179" i="2"/>
  <c r="U255" i="2"/>
  <c r="U61" i="2"/>
  <c r="U293" i="2"/>
  <c r="U223" i="2"/>
  <c r="U41" i="2"/>
  <c r="U20" i="2"/>
  <c r="U347" i="2"/>
  <c r="U554" i="2"/>
  <c r="U396" i="2"/>
  <c r="U645" i="2"/>
  <c r="U395" i="2"/>
  <c r="U48" i="2"/>
  <c r="U468" i="2"/>
  <c r="U358" i="2"/>
  <c r="U439" i="2"/>
  <c r="U31" i="2"/>
  <c r="U431" i="2"/>
  <c r="U392" i="2"/>
  <c r="U33" i="2"/>
  <c r="U690" i="2"/>
  <c r="U27" i="2"/>
  <c r="U549" i="2"/>
  <c r="U348" i="2"/>
  <c r="U491" i="2"/>
  <c r="U637" i="2"/>
  <c r="U584" i="2"/>
  <c r="U422" i="2"/>
  <c r="U100" i="2"/>
  <c r="U332" i="2"/>
  <c r="U551" i="2"/>
  <c r="U466" i="2"/>
  <c r="U299" i="2"/>
  <c r="U574" i="2"/>
  <c r="U165" i="2"/>
  <c r="U719" i="2"/>
  <c r="U301" i="2"/>
  <c r="U495" i="2"/>
  <c r="U588" i="2"/>
  <c r="U726" i="2"/>
  <c r="U2" i="2"/>
  <c r="U212" i="2"/>
  <c r="U345" i="2"/>
  <c r="U8" i="2"/>
  <c r="U489" i="2"/>
  <c r="U520" i="2"/>
  <c r="U244" i="2"/>
  <c r="U384" i="2"/>
  <c r="U580" i="2"/>
  <c r="U245" i="2"/>
  <c r="U39" i="2"/>
  <c r="U79" i="2"/>
  <c r="U178" i="2"/>
  <c r="U156" i="2"/>
  <c r="U90" i="2"/>
  <c r="U134" i="2"/>
  <c r="U404" i="2"/>
  <c r="U524" i="2"/>
  <c r="U531" i="2"/>
  <c r="U210" i="2"/>
  <c r="U158" i="2"/>
  <c r="U194" i="2"/>
  <c r="U377" i="2"/>
  <c r="U470" i="2"/>
  <c r="U474" i="2"/>
  <c r="U57" i="2"/>
  <c r="U403" i="2"/>
  <c r="U174" i="2"/>
  <c r="U507" i="2"/>
  <c r="U12" i="2"/>
  <c r="U32" i="2"/>
  <c r="U711" i="2"/>
  <c r="U472" i="2"/>
  <c r="U667" i="2"/>
  <c r="U447" i="2"/>
  <c r="U650" i="2"/>
  <c r="U341" i="2"/>
  <c r="U440" i="2"/>
  <c r="U369" i="2"/>
  <c r="U52" i="2"/>
  <c r="U85" i="2"/>
  <c r="U169" i="2"/>
  <c r="U599" i="2"/>
  <c r="U710" i="2"/>
  <c r="U713" i="2"/>
  <c r="U14" i="2"/>
  <c r="U95" i="2"/>
  <c r="U119" i="2"/>
  <c r="U250" i="2"/>
  <c r="U573" i="2"/>
  <c r="U383" i="2"/>
  <c r="U21" i="2"/>
  <c r="U127" i="2"/>
  <c r="U140" i="2"/>
  <c r="U315" i="2"/>
  <c r="U16" i="2"/>
  <c r="U635" i="2"/>
  <c r="U626" i="2"/>
  <c r="U682" i="2"/>
  <c r="U22" i="2"/>
  <c r="U253" i="2"/>
  <c r="U414" i="2"/>
  <c r="U91" i="2"/>
  <c r="U558" i="2"/>
  <c r="U367" i="2"/>
  <c r="U104" i="2"/>
  <c r="U286" i="2"/>
  <c r="U190" i="2"/>
  <c r="U23" i="2"/>
  <c r="U406" i="2"/>
  <c r="U569" i="2"/>
  <c r="U490" i="2"/>
  <c r="U691" i="2"/>
  <c r="U349" i="2"/>
  <c r="U459" i="2"/>
  <c r="U592" i="2"/>
  <c r="U484" i="2"/>
  <c r="U114" i="2"/>
  <c r="U381" i="2"/>
  <c r="U523" i="2"/>
  <c r="U506" i="2"/>
  <c r="U217" i="2"/>
  <c r="U125" i="2"/>
  <c r="U141" i="2"/>
  <c r="U325" i="2"/>
  <c r="U123" i="2"/>
  <c r="U665" i="2"/>
  <c r="U708" i="2"/>
  <c r="U84" i="2"/>
  <c r="U596" i="2"/>
  <c r="U279" i="2"/>
  <c r="U559" i="2"/>
  <c r="U276" i="2"/>
  <c r="U262" i="2"/>
  <c r="U129" i="2"/>
  <c r="U269" i="2"/>
  <c r="U425" i="2"/>
  <c r="U73" i="2"/>
  <c r="U593" i="2"/>
  <c r="U339" i="2"/>
  <c r="U429" i="2"/>
  <c r="U62" i="2"/>
  <c r="U601" i="2"/>
  <c r="U389" i="2"/>
  <c r="U570" i="2"/>
  <c r="U185" i="2"/>
  <c r="U684" i="2"/>
  <c r="U338" i="2"/>
  <c r="U246" i="2"/>
  <c r="U49" i="2"/>
  <c r="U28" i="2"/>
  <c r="U214" i="2"/>
  <c r="U74" i="2"/>
  <c r="U515" i="2"/>
  <c r="U399" i="2"/>
  <c r="U284" i="2"/>
  <c r="U452" i="2"/>
  <c r="U25" i="2"/>
  <c r="U146" i="2"/>
  <c r="U319" i="2"/>
  <c r="U103" i="2"/>
  <c r="U295" i="2"/>
  <c r="U101" i="2"/>
  <c r="U355" i="2"/>
  <c r="U102" i="2"/>
  <c r="U13" i="2"/>
  <c r="U653" i="2"/>
  <c r="U672" i="2"/>
  <c r="U162" i="2"/>
  <c r="U467" i="2"/>
  <c r="U435" i="2"/>
  <c r="U234" i="2"/>
  <c r="U547" i="2"/>
  <c r="U692" i="2"/>
  <c r="U233" i="2"/>
  <c r="U4" i="2"/>
  <c r="U376" i="2"/>
  <c r="U306" i="2"/>
  <c r="U557" i="2"/>
  <c r="U192" i="2"/>
  <c r="U181" i="2"/>
  <c r="U567" i="2"/>
  <c r="U643" i="2"/>
  <c r="U550" i="2"/>
  <c r="U272" i="2"/>
  <c r="U198" i="2"/>
  <c r="U460" i="2"/>
  <c r="U568" i="2"/>
  <c r="U312" i="2"/>
  <c r="U172" i="2"/>
  <c r="U308" i="2"/>
  <c r="U530" i="2"/>
  <c r="U362" i="2"/>
  <c r="U37" i="2"/>
  <c r="U426" i="2"/>
  <c r="U579" i="2"/>
  <c r="U411" i="2"/>
  <c r="U67" i="2"/>
  <c r="U536" i="2"/>
  <c r="U529" i="2"/>
  <c r="U17" i="2"/>
  <c r="U725" i="2"/>
  <c r="U188" i="2"/>
  <c r="U58" i="2"/>
  <c r="U365" i="2"/>
  <c r="U211" i="2"/>
  <c r="U292" i="2"/>
  <c r="U722" i="2"/>
  <c r="U202" i="2"/>
  <c r="U320" i="2"/>
  <c r="U500" i="2"/>
  <c r="U50" i="2"/>
  <c r="U655" i="2"/>
  <c r="U548" i="2"/>
  <c r="U544" i="2"/>
  <c r="U501" i="2"/>
  <c r="U317" i="2"/>
  <c r="U335" i="2"/>
  <c r="U575" i="2"/>
  <c r="U105" i="2"/>
  <c r="U485" i="2"/>
  <c r="U322" i="2"/>
  <c r="U463" i="2"/>
  <c r="U270" i="2"/>
  <c r="U502" i="2"/>
  <c r="U303" i="2"/>
  <c r="U614" i="2"/>
  <c r="U324" i="2"/>
  <c r="U405" i="2"/>
  <c r="U641" i="2"/>
  <c r="U724" i="2"/>
  <c r="U457" i="2"/>
  <c r="U542" i="2"/>
  <c r="U668" i="2"/>
  <c r="U142" i="2"/>
  <c r="U222" i="2"/>
  <c r="U329" i="2"/>
  <c r="U290" i="2"/>
  <c r="U207" i="2"/>
  <c r="U446" i="2"/>
  <c r="U277" i="2"/>
  <c r="U504" i="2"/>
  <c r="U271" i="2"/>
  <c r="U110" i="2"/>
  <c r="U648" i="2"/>
  <c r="U430" i="2"/>
  <c r="U323" i="2"/>
  <c r="U330" i="2"/>
  <c r="U230" i="2"/>
  <c r="U699" i="2"/>
  <c r="U712" i="2"/>
  <c r="U352" i="2"/>
  <c r="U382" i="2"/>
  <c r="U34" i="2"/>
  <c r="U183" i="2"/>
  <c r="U235" i="2"/>
  <c r="U44" i="2"/>
  <c r="U465" i="2"/>
  <c r="U571" i="2"/>
  <c r="U361" i="2"/>
  <c r="U264" i="2"/>
  <c r="U660" i="2"/>
  <c r="U525" i="2"/>
  <c r="U182" i="2"/>
  <c r="U479" i="2"/>
  <c r="U677" i="2"/>
  <c r="U216" i="2"/>
  <c r="U534" i="2"/>
  <c r="U412" i="2"/>
  <c r="U441" i="2"/>
  <c r="U333" i="2"/>
  <c r="U654" i="2"/>
  <c r="U528" i="2"/>
  <c r="U622" i="2"/>
  <c r="U45" i="2"/>
  <c r="U334" i="2"/>
  <c r="U613" i="2"/>
  <c r="U620" i="2"/>
  <c r="U540" i="2"/>
  <c r="U666" i="2"/>
  <c r="U294" i="2"/>
  <c r="U254" i="2"/>
  <c r="U486" i="2"/>
  <c r="U71" i="2"/>
  <c r="U670" i="2"/>
  <c r="U633" i="2"/>
  <c r="U66" i="2"/>
  <c r="U282" i="2"/>
  <c r="U236" i="2"/>
  <c r="U19" i="2"/>
  <c r="U175" i="2"/>
  <c r="U492" i="2"/>
  <c r="U685" i="2"/>
  <c r="U354" i="2"/>
  <c r="U511" i="2"/>
  <c r="U417" i="2"/>
  <c r="U321" i="2"/>
  <c r="U679" i="2"/>
  <c r="U658" i="2"/>
  <c r="U589" i="2"/>
  <c r="U590" i="2"/>
  <c r="U300" i="2"/>
  <c r="U47" i="2"/>
  <c r="U353" i="2"/>
  <c r="U26" i="2"/>
  <c r="U78" i="2"/>
  <c r="U218" i="2"/>
  <c r="U117" i="2"/>
  <c r="U351" i="2"/>
  <c r="U128" i="2"/>
  <c r="U582" i="2"/>
  <c r="U197" i="2"/>
  <c r="U18" i="2"/>
  <c r="U193" i="2"/>
  <c r="U445" i="2"/>
  <c r="U478" i="2"/>
  <c r="U646" i="2"/>
  <c r="U702" i="2"/>
  <c r="U664" i="2"/>
  <c r="U220" i="2"/>
  <c r="U298" i="2"/>
  <c r="U252" i="2"/>
  <c r="U450" i="2"/>
  <c r="U688" i="2"/>
  <c r="U707" i="2"/>
  <c r="U68" i="2"/>
  <c r="U124" i="2"/>
  <c r="U248" i="2"/>
  <c r="U444" i="2"/>
  <c r="U681" i="2"/>
  <c r="U552" i="2"/>
  <c r="U96" i="2"/>
  <c r="U191" i="2"/>
  <c r="U518" i="2"/>
  <c r="U291" i="2"/>
  <c r="U205" i="2"/>
  <c r="U508" i="2"/>
  <c r="U59" i="2"/>
  <c r="U187" i="2"/>
  <c r="U112" i="2"/>
  <c r="U603" i="2"/>
  <c r="U385" i="2"/>
  <c r="U241" i="2"/>
  <c r="U718" i="2"/>
  <c r="U360" i="2"/>
  <c r="U115" i="2"/>
  <c r="U595" i="2"/>
  <c r="U208" i="2"/>
  <c r="U281" i="2"/>
  <c r="U393" i="2"/>
  <c r="U649" i="2"/>
  <c r="U634" i="2"/>
  <c r="U136" i="2"/>
  <c r="U363" i="2"/>
  <c r="U163" i="2"/>
  <c r="U288" i="2"/>
  <c r="U70" i="2"/>
  <c r="U388" i="2"/>
  <c r="U714" i="2"/>
  <c r="U108" i="2"/>
  <c r="U228" i="2"/>
  <c r="U150" i="2"/>
  <c r="U274" i="2"/>
  <c r="U328" i="2"/>
  <c r="U415" i="2"/>
  <c r="U454" i="2"/>
  <c r="U213" i="2"/>
  <c r="U195" i="2"/>
  <c r="U424" i="2"/>
  <c r="U449" i="2"/>
  <c r="U107" i="2"/>
  <c r="U607" i="2"/>
  <c r="U632" i="2"/>
  <c r="U199" i="2"/>
  <c r="U86" i="2"/>
  <c r="U695" i="2"/>
  <c r="U227" i="2"/>
  <c r="U532" i="2"/>
  <c r="U97" i="2"/>
  <c r="U232" i="2"/>
  <c r="U624" i="2"/>
  <c r="U283" i="2"/>
  <c r="U560" i="2"/>
  <c r="U619" i="2"/>
  <c r="U94" i="2"/>
  <c r="U686" i="2"/>
  <c r="U280" i="2"/>
  <c r="U651" i="2"/>
  <c r="U629" i="2"/>
  <c r="U639" i="2"/>
  <c r="U476" i="2"/>
  <c r="U243" i="2"/>
  <c r="U517" i="2"/>
  <c r="U581" i="2"/>
  <c r="U461" i="2"/>
  <c r="U258" i="2"/>
  <c r="U533" i="2"/>
  <c r="U455" i="2"/>
  <c r="U206" i="2"/>
  <c r="U585" i="2"/>
  <c r="U344" i="2"/>
  <c r="U591" i="2"/>
  <c r="U420" i="2"/>
  <c r="U118" i="2"/>
  <c r="U307" i="2"/>
  <c r="U437" i="2"/>
  <c r="U509" i="2"/>
  <c r="U336" i="2"/>
  <c r="U409" i="2"/>
  <c r="U92" i="2"/>
  <c r="U482" i="2"/>
  <c r="U541" i="2"/>
  <c r="U680" i="2"/>
  <c r="U516" i="2"/>
  <c r="U135" i="2"/>
  <c r="U546" i="2"/>
  <c r="U683" i="2"/>
  <c r="U221" i="2"/>
  <c r="U480" i="2"/>
  <c r="U436" i="2"/>
  <c r="U527" i="2"/>
  <c r="U609" i="2"/>
  <c r="U483" i="2"/>
  <c r="U247" i="2"/>
  <c r="U538" i="2"/>
  <c r="U693" i="2"/>
  <c r="U296" i="2"/>
  <c r="U473" i="2"/>
  <c r="U676" i="2"/>
  <c r="U394" i="2"/>
  <c r="U493" i="2"/>
  <c r="U242" i="2"/>
  <c r="U521" i="2"/>
  <c r="U137" i="2"/>
  <c r="U109" i="2"/>
  <c r="U380" i="2"/>
  <c r="U267" i="2"/>
  <c r="U370" i="2"/>
  <c r="U316" i="2"/>
  <c r="U421" i="2"/>
  <c r="U497" i="2"/>
  <c r="U606" i="2"/>
  <c r="U256" i="2"/>
  <c r="U543" i="2"/>
  <c r="U642" i="2"/>
  <c r="U698" i="2"/>
  <c r="U562" i="2"/>
  <c r="U661" i="2"/>
  <c r="U644" i="2"/>
  <c r="U628" i="2"/>
  <c r="U572" i="2"/>
  <c r="U442" i="2"/>
  <c r="U715" i="2"/>
  <c r="U418" i="2"/>
  <c r="U475" i="2"/>
  <c r="U700" i="2"/>
  <c r="U625" i="2"/>
  <c r="U663" i="2"/>
  <c r="U662" i="2"/>
  <c r="U600" i="2"/>
  <c r="U696" i="2"/>
  <c r="U612" i="2"/>
  <c r="U621" i="2"/>
  <c r="U678" i="2"/>
  <c r="U487" i="2"/>
  <c r="U669" i="2"/>
  <c r="U638" i="2"/>
  <c r="U278" i="2"/>
  <c r="U617" i="2"/>
  <c r="U522" i="2"/>
  <c r="U512" i="2"/>
  <c r="U371" i="2"/>
  <c r="U505" i="2"/>
  <c r="U400" i="2"/>
  <c r="U636" i="2"/>
  <c r="U419" i="2"/>
  <c r="U627" i="2"/>
  <c r="U410" i="2"/>
  <c r="U597" i="2"/>
  <c r="U721" i="2"/>
  <c r="U659" i="2"/>
  <c r="U705" i="2"/>
  <c r="U717" i="2"/>
  <c r="U689" i="2"/>
  <c r="U723" i="2"/>
  <c r="T471" i="2"/>
  <c r="T608" i="2"/>
  <c r="T673" i="2"/>
  <c r="T153" i="2"/>
  <c r="T397" i="2"/>
  <c r="T268" i="2"/>
  <c r="T378" i="2"/>
  <c r="T630" i="2"/>
  <c r="T694" i="2"/>
  <c r="T561" i="2"/>
  <c r="T331" i="2"/>
  <c r="T640" i="2"/>
  <c r="T401" i="2"/>
  <c r="T373" i="2"/>
  <c r="T563" i="2"/>
  <c r="T170" i="2"/>
  <c r="T456" i="2"/>
  <c r="T289" i="2"/>
  <c r="T209" i="2"/>
  <c r="T184" i="2"/>
  <c r="T6" i="2"/>
  <c r="T697" i="2"/>
  <c r="T113" i="2"/>
  <c r="T75" i="2"/>
  <c r="T148" i="2"/>
  <c r="T196" i="2"/>
  <c r="T326" i="2"/>
  <c r="T434" i="2"/>
  <c r="T498" i="2"/>
  <c r="T173" i="2"/>
  <c r="T477" i="2"/>
  <c r="T709" i="2"/>
  <c r="T64" i="2"/>
  <c r="T53" i="2"/>
  <c r="T611" i="2"/>
  <c r="T144" i="2"/>
  <c r="T604" i="2"/>
  <c r="T15" i="2"/>
  <c r="T203" i="2"/>
  <c r="T615" i="2"/>
  <c r="T340" i="2"/>
  <c r="T545" i="2"/>
  <c r="T310" i="2"/>
  <c r="T29" i="2"/>
  <c r="T229" i="2"/>
  <c r="T120" i="2"/>
  <c r="T60" i="2"/>
  <c r="T204" i="2"/>
  <c r="T359" i="2"/>
  <c r="T9" i="2"/>
  <c r="T177" i="2"/>
  <c r="T93" i="2"/>
  <c r="T154" i="2"/>
  <c r="T285" i="2"/>
  <c r="T164" i="2"/>
  <c r="T499" i="2"/>
  <c r="T337" i="2"/>
  <c r="T87" i="2"/>
  <c r="T555" i="2"/>
  <c r="T675" i="2"/>
  <c r="T130" i="2"/>
  <c r="T305" i="2"/>
  <c r="T116" i="2"/>
  <c r="T239" i="2"/>
  <c r="T189" i="2"/>
  <c r="T402" i="2"/>
  <c r="T368" i="2"/>
  <c r="T80" i="2"/>
  <c r="T519" i="2"/>
  <c r="T83" i="2"/>
  <c r="T578" i="2"/>
  <c r="T576" i="2"/>
  <c r="T706" i="2"/>
  <c r="T391" i="2"/>
  <c r="T161" i="2"/>
  <c r="T273" i="2"/>
  <c r="T594" i="2"/>
  <c r="T535" i="2"/>
  <c r="T186" i="2"/>
  <c r="T556" i="2"/>
  <c r="T155" i="2"/>
  <c r="T40" i="2"/>
  <c r="T166" i="2"/>
  <c r="T131" i="2"/>
  <c r="T356" i="2"/>
  <c r="T42" i="2"/>
  <c r="T464" i="2"/>
  <c r="T30" i="2"/>
  <c r="T77" i="2"/>
  <c r="T219" i="2"/>
  <c r="T240" i="2"/>
  <c r="T126" i="2"/>
  <c r="T618" i="2"/>
  <c r="T88" i="2"/>
  <c r="T587" i="2"/>
  <c r="T224" i="2"/>
  <c r="T259" i="2"/>
  <c r="T180" i="2"/>
  <c r="T657" i="2"/>
  <c r="T176" i="2"/>
  <c r="T46" i="2"/>
  <c r="T261" i="2"/>
  <c r="T407" i="2"/>
  <c r="T266" i="2"/>
  <c r="T311" i="2"/>
  <c r="T448" i="2"/>
  <c r="T583" i="2"/>
  <c r="T510" i="2"/>
  <c r="T481" i="2"/>
  <c r="T350" i="2"/>
  <c r="T346" i="2"/>
  <c r="T122" i="2"/>
  <c r="T171" i="2"/>
  <c r="T537" i="2"/>
  <c r="T106" i="2"/>
  <c r="T5" i="2"/>
  <c r="T238" i="2"/>
  <c r="T151" i="2"/>
  <c r="T215" i="2"/>
  <c r="T159" i="2"/>
  <c r="T314" i="2"/>
  <c r="T379" i="2"/>
  <c r="T149" i="2"/>
  <c r="T372" i="2"/>
  <c r="T427" i="2"/>
  <c r="T168" i="2"/>
  <c r="T387" i="2"/>
  <c r="T35" i="2"/>
  <c r="T304" i="2"/>
  <c r="T200" i="2"/>
  <c r="T132" i="2"/>
  <c r="T458" i="2"/>
  <c r="T564" i="2"/>
  <c r="T704" i="2"/>
  <c r="T76" i="2"/>
  <c r="T327" i="2"/>
  <c r="T157" i="2"/>
  <c r="T99" i="2"/>
  <c r="T432" i="2"/>
  <c r="T7" i="2"/>
  <c r="T225" i="2"/>
  <c r="T11" i="2"/>
  <c r="T36" i="2"/>
  <c r="T318" i="2"/>
  <c r="T287" i="2"/>
  <c r="T375" i="2"/>
  <c r="T408" i="2"/>
  <c r="T65" i="2"/>
  <c r="T72" i="2"/>
  <c r="T428" i="2"/>
  <c r="T56" i="2"/>
  <c r="T260" i="2"/>
  <c r="T152" i="2"/>
  <c r="T51" i="2"/>
  <c r="T720" i="2"/>
  <c r="T453" i="2"/>
  <c r="T98" i="2"/>
  <c r="T514" i="2"/>
  <c r="T565" i="2"/>
  <c r="T623" i="2"/>
  <c r="T309" i="2"/>
  <c r="T133" i="2"/>
  <c r="T494" i="2"/>
  <c r="T10" i="2"/>
  <c r="T586" i="2"/>
  <c r="T656" i="2"/>
  <c r="T3" i="2"/>
  <c r="T413" i="2"/>
  <c r="T416" i="2"/>
  <c r="T249" i="2"/>
  <c r="T539" i="2"/>
  <c r="T121" i="2"/>
  <c r="T631" i="2"/>
  <c r="T433" i="2"/>
  <c r="T24" i="2"/>
  <c r="T147" i="2"/>
  <c r="T674" i="2"/>
  <c r="T374" i="2"/>
  <c r="T598" i="2"/>
  <c r="T343" i="2"/>
  <c r="T231" i="2"/>
  <c r="T610" i="2"/>
  <c r="T671" i="2"/>
  <c r="T55" i="2"/>
  <c r="T145" i="2"/>
  <c r="T275" i="2"/>
  <c r="T82" i="2"/>
  <c r="T139" i="2"/>
  <c r="T226" i="2"/>
  <c r="T81" i="2"/>
  <c r="T386" i="2"/>
  <c r="T616" i="2"/>
  <c r="T313" i="2"/>
  <c r="T364" i="2"/>
  <c r="T701" i="2"/>
  <c r="T89" i="2"/>
  <c r="T160" i="2"/>
  <c r="T63" i="2"/>
  <c r="T451" i="2"/>
  <c r="T438" i="2"/>
  <c r="T462" i="2"/>
  <c r="T138" i="2"/>
  <c r="T357" i="2"/>
  <c r="T143" i="2"/>
  <c r="T257" i="2"/>
  <c r="T443" i="2"/>
  <c r="T111" i="2"/>
  <c r="T488" i="2"/>
  <c r="T398" i="2"/>
  <c r="T302" i="2"/>
  <c r="T167" i="2"/>
  <c r="T469" i="2"/>
  <c r="T703" i="2"/>
  <c r="T54" i="2"/>
  <c r="T513" i="2"/>
  <c r="T43" i="2"/>
  <c r="T566" i="2"/>
  <c r="T503" i="2"/>
  <c r="T265" i="2"/>
  <c r="T577" i="2"/>
  <c r="T605" i="2"/>
  <c r="T38" i="2"/>
  <c r="T687" i="2"/>
  <c r="T297" i="2"/>
  <c r="T526" i="2"/>
  <c r="T602" i="2"/>
  <c r="T201" i="2"/>
  <c r="T251" i="2"/>
  <c r="T553" i="2"/>
  <c r="T423" i="2"/>
  <c r="T237" i="2"/>
  <c r="T263" i="2"/>
  <c r="T496" i="2"/>
  <c r="T647" i="2"/>
  <c r="T390" i="2"/>
  <c r="T69" i="2"/>
  <c r="T342" i="2"/>
  <c r="T366" i="2"/>
  <c r="T716" i="2"/>
  <c r="T652" i="2"/>
  <c r="T179" i="2"/>
  <c r="T255" i="2"/>
  <c r="T61" i="2"/>
  <c r="T293" i="2"/>
  <c r="T223" i="2"/>
  <c r="T41" i="2"/>
  <c r="T20" i="2"/>
  <c r="T347" i="2"/>
  <c r="T554" i="2"/>
  <c r="T396" i="2"/>
  <c r="T645" i="2"/>
  <c r="T395" i="2"/>
  <c r="T48" i="2"/>
  <c r="T468" i="2"/>
  <c r="T358" i="2"/>
  <c r="T439" i="2"/>
  <c r="T31" i="2"/>
  <c r="T431" i="2"/>
  <c r="T392" i="2"/>
  <c r="T33" i="2"/>
  <c r="T690" i="2"/>
  <c r="T27" i="2"/>
  <c r="T549" i="2"/>
  <c r="T348" i="2"/>
  <c r="T491" i="2"/>
  <c r="T637" i="2"/>
  <c r="T584" i="2"/>
  <c r="T422" i="2"/>
  <c r="T100" i="2"/>
  <c r="T332" i="2"/>
  <c r="T551" i="2"/>
  <c r="T466" i="2"/>
  <c r="T299" i="2"/>
  <c r="T574" i="2"/>
  <c r="T165" i="2"/>
  <c r="T719" i="2"/>
  <c r="T301" i="2"/>
  <c r="T495" i="2"/>
  <c r="T588" i="2"/>
  <c r="T726" i="2"/>
  <c r="T2" i="2"/>
  <c r="T212" i="2"/>
  <c r="T345" i="2"/>
  <c r="T8" i="2"/>
  <c r="T489" i="2"/>
  <c r="T520" i="2"/>
  <c r="T244" i="2"/>
  <c r="T384" i="2"/>
  <c r="T580" i="2"/>
  <c r="T245" i="2"/>
  <c r="T39" i="2"/>
  <c r="T79" i="2"/>
  <c r="T178" i="2"/>
  <c r="T156" i="2"/>
  <c r="T90" i="2"/>
  <c r="T134" i="2"/>
  <c r="T404" i="2"/>
  <c r="T524" i="2"/>
  <c r="T531" i="2"/>
  <c r="T210" i="2"/>
  <c r="T158" i="2"/>
  <c r="T194" i="2"/>
  <c r="T377" i="2"/>
  <c r="T470" i="2"/>
  <c r="T474" i="2"/>
  <c r="T57" i="2"/>
  <c r="T403" i="2"/>
  <c r="T174" i="2"/>
  <c r="T507" i="2"/>
  <c r="T12" i="2"/>
  <c r="T32" i="2"/>
  <c r="T711" i="2"/>
  <c r="T472" i="2"/>
  <c r="T667" i="2"/>
  <c r="T447" i="2"/>
  <c r="T650" i="2"/>
  <c r="T341" i="2"/>
  <c r="T440" i="2"/>
  <c r="T369" i="2"/>
  <c r="T52" i="2"/>
  <c r="T85" i="2"/>
  <c r="T169" i="2"/>
  <c r="T599" i="2"/>
  <c r="T710" i="2"/>
  <c r="T713" i="2"/>
  <c r="T14" i="2"/>
  <c r="T95" i="2"/>
  <c r="T119" i="2"/>
  <c r="T250" i="2"/>
  <c r="T573" i="2"/>
  <c r="T383" i="2"/>
  <c r="T21" i="2"/>
  <c r="T127" i="2"/>
  <c r="T140" i="2"/>
  <c r="T315" i="2"/>
  <c r="T16" i="2"/>
  <c r="T635" i="2"/>
  <c r="T626" i="2"/>
  <c r="T682" i="2"/>
  <c r="T22" i="2"/>
  <c r="T253" i="2"/>
  <c r="T414" i="2"/>
  <c r="T91" i="2"/>
  <c r="T558" i="2"/>
  <c r="T367" i="2"/>
  <c r="T104" i="2"/>
  <c r="T286" i="2"/>
  <c r="T190" i="2"/>
  <c r="T23" i="2"/>
  <c r="T406" i="2"/>
  <c r="T569" i="2"/>
  <c r="T490" i="2"/>
  <c r="T691" i="2"/>
  <c r="T349" i="2"/>
  <c r="T459" i="2"/>
  <c r="T592" i="2"/>
  <c r="T484" i="2"/>
  <c r="T114" i="2"/>
  <c r="T381" i="2"/>
  <c r="T523" i="2"/>
  <c r="T506" i="2"/>
  <c r="T217" i="2"/>
  <c r="T125" i="2"/>
  <c r="T141" i="2"/>
  <c r="T325" i="2"/>
  <c r="T123" i="2"/>
  <c r="T665" i="2"/>
  <c r="T708" i="2"/>
  <c r="T84" i="2"/>
  <c r="T596" i="2"/>
  <c r="T279" i="2"/>
  <c r="T559" i="2"/>
  <c r="T276" i="2"/>
  <c r="T262" i="2"/>
  <c r="T129" i="2"/>
  <c r="T269" i="2"/>
  <c r="T425" i="2"/>
  <c r="T73" i="2"/>
  <c r="T593" i="2"/>
  <c r="T339" i="2"/>
  <c r="T429" i="2"/>
  <c r="T62" i="2"/>
  <c r="T601" i="2"/>
  <c r="T389" i="2"/>
  <c r="T570" i="2"/>
  <c r="T185" i="2"/>
  <c r="T684" i="2"/>
  <c r="T338" i="2"/>
  <c r="T246" i="2"/>
  <c r="T49" i="2"/>
  <c r="T28" i="2"/>
  <c r="T214" i="2"/>
  <c r="T74" i="2"/>
  <c r="T515" i="2"/>
  <c r="T399" i="2"/>
  <c r="T284" i="2"/>
  <c r="T452" i="2"/>
  <c r="T25" i="2"/>
  <c r="T146" i="2"/>
  <c r="T319" i="2"/>
  <c r="T103" i="2"/>
  <c r="T295" i="2"/>
  <c r="T101" i="2"/>
  <c r="T355" i="2"/>
  <c r="T102" i="2"/>
  <c r="T13" i="2"/>
  <c r="T653" i="2"/>
  <c r="T672" i="2"/>
  <c r="T162" i="2"/>
  <c r="T467" i="2"/>
  <c r="T435" i="2"/>
  <c r="T234" i="2"/>
  <c r="T547" i="2"/>
  <c r="T692" i="2"/>
  <c r="T233" i="2"/>
  <c r="T4" i="2"/>
  <c r="T376" i="2"/>
  <c r="T306" i="2"/>
  <c r="T557" i="2"/>
  <c r="T192" i="2"/>
  <c r="T181" i="2"/>
  <c r="T567" i="2"/>
  <c r="T643" i="2"/>
  <c r="T550" i="2"/>
  <c r="T272" i="2"/>
  <c r="T198" i="2"/>
  <c r="T460" i="2"/>
  <c r="T568" i="2"/>
  <c r="T312" i="2"/>
  <c r="T172" i="2"/>
  <c r="T308" i="2"/>
  <c r="T530" i="2"/>
  <c r="T362" i="2"/>
  <c r="T37" i="2"/>
  <c r="T426" i="2"/>
  <c r="T579" i="2"/>
  <c r="T411" i="2"/>
  <c r="T67" i="2"/>
  <c r="T536" i="2"/>
  <c r="T529" i="2"/>
  <c r="T17" i="2"/>
  <c r="T725" i="2"/>
  <c r="T188" i="2"/>
  <c r="T58" i="2"/>
  <c r="T365" i="2"/>
  <c r="T211" i="2"/>
  <c r="T292" i="2"/>
  <c r="T722" i="2"/>
  <c r="T202" i="2"/>
  <c r="T320" i="2"/>
  <c r="T500" i="2"/>
  <c r="T50" i="2"/>
  <c r="T655" i="2"/>
  <c r="T548" i="2"/>
  <c r="T544" i="2"/>
  <c r="T501" i="2"/>
  <c r="T317" i="2"/>
  <c r="T335" i="2"/>
  <c r="T575" i="2"/>
  <c r="T105" i="2"/>
  <c r="T485" i="2"/>
  <c r="T322" i="2"/>
  <c r="T463" i="2"/>
  <c r="T270" i="2"/>
  <c r="T502" i="2"/>
  <c r="T303" i="2"/>
  <c r="T614" i="2"/>
  <c r="T324" i="2"/>
  <c r="T405" i="2"/>
  <c r="T641" i="2"/>
  <c r="T724" i="2"/>
  <c r="T457" i="2"/>
  <c r="T542" i="2"/>
  <c r="T668" i="2"/>
  <c r="T142" i="2"/>
  <c r="T222" i="2"/>
  <c r="T329" i="2"/>
  <c r="T290" i="2"/>
  <c r="T207" i="2"/>
  <c r="T446" i="2"/>
  <c r="T277" i="2"/>
  <c r="T504" i="2"/>
  <c r="T271" i="2"/>
  <c r="T110" i="2"/>
  <c r="T648" i="2"/>
  <c r="T430" i="2"/>
  <c r="T323" i="2"/>
  <c r="T330" i="2"/>
  <c r="T230" i="2"/>
  <c r="T699" i="2"/>
  <c r="T712" i="2"/>
  <c r="T352" i="2"/>
  <c r="T382" i="2"/>
  <c r="T34" i="2"/>
  <c r="T183" i="2"/>
  <c r="T235" i="2"/>
  <c r="T44" i="2"/>
  <c r="T465" i="2"/>
  <c r="T571" i="2"/>
  <c r="T361" i="2"/>
  <c r="T264" i="2"/>
  <c r="T660" i="2"/>
  <c r="T525" i="2"/>
  <c r="T182" i="2"/>
  <c r="T479" i="2"/>
  <c r="T677" i="2"/>
  <c r="T216" i="2"/>
  <c r="T534" i="2"/>
  <c r="T412" i="2"/>
  <c r="T441" i="2"/>
  <c r="T333" i="2"/>
  <c r="T654" i="2"/>
  <c r="T528" i="2"/>
  <c r="T622" i="2"/>
  <c r="T45" i="2"/>
  <c r="T334" i="2"/>
  <c r="T613" i="2"/>
  <c r="T620" i="2"/>
  <c r="T540" i="2"/>
  <c r="T666" i="2"/>
  <c r="T294" i="2"/>
  <c r="T254" i="2"/>
  <c r="T486" i="2"/>
  <c r="T71" i="2"/>
  <c r="T670" i="2"/>
  <c r="T633" i="2"/>
  <c r="T66" i="2"/>
  <c r="T282" i="2"/>
  <c r="T236" i="2"/>
  <c r="T19" i="2"/>
  <c r="T175" i="2"/>
  <c r="T492" i="2"/>
  <c r="T685" i="2"/>
  <c r="T354" i="2"/>
  <c r="T511" i="2"/>
  <c r="T417" i="2"/>
  <c r="T321" i="2"/>
  <c r="T679" i="2"/>
  <c r="T658" i="2"/>
  <c r="T589" i="2"/>
  <c r="T590" i="2"/>
  <c r="T300" i="2"/>
  <c r="T47" i="2"/>
  <c r="T353" i="2"/>
  <c r="T26" i="2"/>
  <c r="T78" i="2"/>
  <c r="T218" i="2"/>
  <c r="T117" i="2"/>
  <c r="T351" i="2"/>
  <c r="T128" i="2"/>
  <c r="T582" i="2"/>
  <c r="T197" i="2"/>
  <c r="T18" i="2"/>
  <c r="T193" i="2"/>
  <c r="T445" i="2"/>
  <c r="T478" i="2"/>
  <c r="T646" i="2"/>
  <c r="T702" i="2"/>
  <c r="T664" i="2"/>
  <c r="T220" i="2"/>
  <c r="T298" i="2"/>
  <c r="T252" i="2"/>
  <c r="T450" i="2"/>
  <c r="T688" i="2"/>
  <c r="T707" i="2"/>
  <c r="T68" i="2"/>
  <c r="T124" i="2"/>
  <c r="T248" i="2"/>
  <c r="T444" i="2"/>
  <c r="T681" i="2"/>
  <c r="T552" i="2"/>
  <c r="T96" i="2"/>
  <c r="T191" i="2"/>
  <c r="T518" i="2"/>
  <c r="T291" i="2"/>
  <c r="T205" i="2"/>
  <c r="T508" i="2"/>
  <c r="T59" i="2"/>
  <c r="T187" i="2"/>
  <c r="T112" i="2"/>
  <c r="T603" i="2"/>
  <c r="T385" i="2"/>
  <c r="T241" i="2"/>
  <c r="T718" i="2"/>
  <c r="T360" i="2"/>
  <c r="T115" i="2"/>
  <c r="T595" i="2"/>
  <c r="T208" i="2"/>
  <c r="T281" i="2"/>
  <c r="T393" i="2"/>
  <c r="T649" i="2"/>
  <c r="T634" i="2"/>
  <c r="T136" i="2"/>
  <c r="T363" i="2"/>
  <c r="T163" i="2"/>
  <c r="T288" i="2"/>
  <c r="T70" i="2"/>
  <c r="T388" i="2"/>
  <c r="T714" i="2"/>
  <c r="T108" i="2"/>
  <c r="T228" i="2"/>
  <c r="T150" i="2"/>
  <c r="T274" i="2"/>
  <c r="T328" i="2"/>
  <c r="T415" i="2"/>
  <c r="T454" i="2"/>
  <c r="T213" i="2"/>
  <c r="T195" i="2"/>
  <c r="T424" i="2"/>
  <c r="T449" i="2"/>
  <c r="T107" i="2"/>
  <c r="T607" i="2"/>
  <c r="T632" i="2"/>
  <c r="T199" i="2"/>
  <c r="T86" i="2"/>
  <c r="T695" i="2"/>
  <c r="T227" i="2"/>
  <c r="T532" i="2"/>
  <c r="T97" i="2"/>
  <c r="T232" i="2"/>
  <c r="T624" i="2"/>
  <c r="T283" i="2"/>
  <c r="T560" i="2"/>
  <c r="T619" i="2"/>
  <c r="T94" i="2"/>
  <c r="T686" i="2"/>
  <c r="T280" i="2"/>
  <c r="T651" i="2"/>
  <c r="T629" i="2"/>
  <c r="T639" i="2"/>
  <c r="T476" i="2"/>
  <c r="T243" i="2"/>
  <c r="T517" i="2"/>
  <c r="T581" i="2"/>
  <c r="T461" i="2"/>
  <c r="T258" i="2"/>
  <c r="T533" i="2"/>
  <c r="T455" i="2"/>
  <c r="T206" i="2"/>
  <c r="T585" i="2"/>
  <c r="T344" i="2"/>
  <c r="T591" i="2"/>
  <c r="T420" i="2"/>
  <c r="T118" i="2"/>
  <c r="T307" i="2"/>
  <c r="T437" i="2"/>
  <c r="T509" i="2"/>
  <c r="T336" i="2"/>
  <c r="T409" i="2"/>
  <c r="T92" i="2"/>
  <c r="T482" i="2"/>
  <c r="T541" i="2"/>
  <c r="T680" i="2"/>
  <c r="T516" i="2"/>
  <c r="T135" i="2"/>
  <c r="T546" i="2"/>
  <c r="T683" i="2"/>
  <c r="T221" i="2"/>
  <c r="T480" i="2"/>
  <c r="T436" i="2"/>
  <c r="T527" i="2"/>
  <c r="T609" i="2"/>
  <c r="T483" i="2"/>
  <c r="T247" i="2"/>
  <c r="T538" i="2"/>
  <c r="T693" i="2"/>
  <c r="T296" i="2"/>
  <c r="T473" i="2"/>
  <c r="T676" i="2"/>
  <c r="T394" i="2"/>
  <c r="T493" i="2"/>
  <c r="T242" i="2"/>
  <c r="T521" i="2"/>
  <c r="T137" i="2"/>
  <c r="T109" i="2"/>
  <c r="T380" i="2"/>
  <c r="T267" i="2"/>
  <c r="T370" i="2"/>
  <c r="T316" i="2"/>
  <c r="T421" i="2"/>
  <c r="T497" i="2"/>
  <c r="T606" i="2"/>
  <c r="T256" i="2"/>
  <c r="T543" i="2"/>
  <c r="T642" i="2"/>
  <c r="T698" i="2"/>
  <c r="T562" i="2"/>
  <c r="T661" i="2"/>
  <c r="T644" i="2"/>
  <c r="T628" i="2"/>
  <c r="T572" i="2"/>
  <c r="T442" i="2"/>
  <c r="T715" i="2"/>
  <c r="T418" i="2"/>
  <c r="T475" i="2"/>
  <c r="T700" i="2"/>
  <c r="T625" i="2"/>
  <c r="T663" i="2"/>
  <c r="T662" i="2"/>
  <c r="T600" i="2"/>
  <c r="T696" i="2"/>
  <c r="T612" i="2"/>
  <c r="T621" i="2"/>
  <c r="T678" i="2"/>
  <c r="T487" i="2"/>
  <c r="T669" i="2"/>
  <c r="T638" i="2"/>
  <c r="T278" i="2"/>
  <c r="T617" i="2"/>
  <c r="T522" i="2"/>
  <c r="T512" i="2"/>
  <c r="T371" i="2"/>
  <c r="T505" i="2"/>
  <c r="T400" i="2"/>
  <c r="T636" i="2"/>
  <c r="T419" i="2"/>
  <c r="T627" i="2"/>
  <c r="T410" i="2"/>
  <c r="T597" i="2"/>
  <c r="T721" i="2"/>
  <c r="T659" i="2"/>
  <c r="T705" i="2"/>
  <c r="T717" i="2"/>
  <c r="T689" i="2"/>
  <c r="T723" i="2"/>
  <c r="S471" i="2"/>
  <c r="S608" i="2"/>
  <c r="S673" i="2"/>
  <c r="S153" i="2"/>
  <c r="S397" i="2"/>
  <c r="S268" i="2"/>
  <c r="S378" i="2"/>
  <c r="S630" i="2"/>
  <c r="S694" i="2"/>
  <c r="S561" i="2"/>
  <c r="S331" i="2"/>
  <c r="S640" i="2"/>
  <c r="S401" i="2"/>
  <c r="S373" i="2"/>
  <c r="S563" i="2"/>
  <c r="S170" i="2"/>
  <c r="S456" i="2"/>
  <c r="S289" i="2"/>
  <c r="S209" i="2"/>
  <c r="S184" i="2"/>
  <c r="S6" i="2"/>
  <c r="S697" i="2"/>
  <c r="S113" i="2"/>
  <c r="S75" i="2"/>
  <c r="S148" i="2"/>
  <c r="S196" i="2"/>
  <c r="S326" i="2"/>
  <c r="S434" i="2"/>
  <c r="S498" i="2"/>
  <c r="S173" i="2"/>
  <c r="S477" i="2"/>
  <c r="S709" i="2"/>
  <c r="S64" i="2"/>
  <c r="S53" i="2"/>
  <c r="S611" i="2"/>
  <c r="S144" i="2"/>
  <c r="S604" i="2"/>
  <c r="S15" i="2"/>
  <c r="S203" i="2"/>
  <c r="S615" i="2"/>
  <c r="S340" i="2"/>
  <c r="S545" i="2"/>
  <c r="S310" i="2"/>
  <c r="S29" i="2"/>
  <c r="S229" i="2"/>
  <c r="S120" i="2"/>
  <c r="S60" i="2"/>
  <c r="S204" i="2"/>
  <c r="S359" i="2"/>
  <c r="S9" i="2"/>
  <c r="S177" i="2"/>
  <c r="S93" i="2"/>
  <c r="S154" i="2"/>
  <c r="S285" i="2"/>
  <c r="S164" i="2"/>
  <c r="S499" i="2"/>
  <c r="S337" i="2"/>
  <c r="S87" i="2"/>
  <c r="S555" i="2"/>
  <c r="S675" i="2"/>
  <c r="S130" i="2"/>
  <c r="S305" i="2"/>
  <c r="S116" i="2"/>
  <c r="S239" i="2"/>
  <c r="S189" i="2"/>
  <c r="S402" i="2"/>
  <c r="S368" i="2"/>
  <c r="S80" i="2"/>
  <c r="S519" i="2"/>
  <c r="S83" i="2"/>
  <c r="S578" i="2"/>
  <c r="S576" i="2"/>
  <c r="S706" i="2"/>
  <c r="S391" i="2"/>
  <c r="S161" i="2"/>
  <c r="S273" i="2"/>
  <c r="S594" i="2"/>
  <c r="S535" i="2"/>
  <c r="S186" i="2"/>
  <c r="S556" i="2"/>
  <c r="S155" i="2"/>
  <c r="S40" i="2"/>
  <c r="S166" i="2"/>
  <c r="S131" i="2"/>
  <c r="S356" i="2"/>
  <c r="S42" i="2"/>
  <c r="S464" i="2"/>
  <c r="S30" i="2"/>
  <c r="S77" i="2"/>
  <c r="S219" i="2"/>
  <c r="S240" i="2"/>
  <c r="S126" i="2"/>
  <c r="S618" i="2"/>
  <c r="S88" i="2"/>
  <c r="S587" i="2"/>
  <c r="S224" i="2"/>
  <c r="S259" i="2"/>
  <c r="S180" i="2"/>
  <c r="S657" i="2"/>
  <c r="S176" i="2"/>
  <c r="S46" i="2"/>
  <c r="S261" i="2"/>
  <c r="S407" i="2"/>
  <c r="S266" i="2"/>
  <c r="S311" i="2"/>
  <c r="S448" i="2"/>
  <c r="S583" i="2"/>
  <c r="S510" i="2"/>
  <c r="S481" i="2"/>
  <c r="S350" i="2"/>
  <c r="S346" i="2"/>
  <c r="S122" i="2"/>
  <c r="S171" i="2"/>
  <c r="S537" i="2"/>
  <c r="S106" i="2"/>
  <c r="S5" i="2"/>
  <c r="S238" i="2"/>
  <c r="S151" i="2"/>
  <c r="S215" i="2"/>
  <c r="S159" i="2"/>
  <c r="S314" i="2"/>
  <c r="S379" i="2"/>
  <c r="S149" i="2"/>
  <c r="S372" i="2"/>
  <c r="S427" i="2"/>
  <c r="S168" i="2"/>
  <c r="S387" i="2"/>
  <c r="S35" i="2"/>
  <c r="S304" i="2"/>
  <c r="S200" i="2"/>
  <c r="S132" i="2"/>
  <c r="S458" i="2"/>
  <c r="S564" i="2"/>
  <c r="S704" i="2"/>
  <c r="S76" i="2"/>
  <c r="S327" i="2"/>
  <c r="S157" i="2"/>
  <c r="S99" i="2"/>
  <c r="S432" i="2"/>
  <c r="S7" i="2"/>
  <c r="S225" i="2"/>
  <c r="S11" i="2"/>
  <c r="S36" i="2"/>
  <c r="S318" i="2"/>
  <c r="S287" i="2"/>
  <c r="S375" i="2"/>
  <c r="S408" i="2"/>
  <c r="S65" i="2"/>
  <c r="S72" i="2"/>
  <c r="S428" i="2"/>
  <c r="S56" i="2"/>
  <c r="S260" i="2"/>
  <c r="S152" i="2"/>
  <c r="S51" i="2"/>
  <c r="S720" i="2"/>
  <c r="S453" i="2"/>
  <c r="S98" i="2"/>
  <c r="S514" i="2"/>
  <c r="S565" i="2"/>
  <c r="S623" i="2"/>
  <c r="S309" i="2"/>
  <c r="S133" i="2"/>
  <c r="S494" i="2"/>
  <c r="S10" i="2"/>
  <c r="S586" i="2"/>
  <c r="S656" i="2"/>
  <c r="S3" i="2"/>
  <c r="S413" i="2"/>
  <c r="S416" i="2"/>
  <c r="S249" i="2"/>
  <c r="S539" i="2"/>
  <c r="S121" i="2"/>
  <c r="S631" i="2"/>
  <c r="S433" i="2"/>
  <c r="S24" i="2"/>
  <c r="S147" i="2"/>
  <c r="S674" i="2"/>
  <c r="S374" i="2"/>
  <c r="S598" i="2"/>
  <c r="S343" i="2"/>
  <c r="S231" i="2"/>
  <c r="S610" i="2"/>
  <c r="S671" i="2"/>
  <c r="S55" i="2"/>
  <c r="S145" i="2"/>
  <c r="S275" i="2"/>
  <c r="S82" i="2"/>
  <c r="S139" i="2"/>
  <c r="S226" i="2"/>
  <c r="S81" i="2"/>
  <c r="S386" i="2"/>
  <c r="S616" i="2"/>
  <c r="S313" i="2"/>
  <c r="S364" i="2"/>
  <c r="S701" i="2"/>
  <c r="S89" i="2"/>
  <c r="S160" i="2"/>
  <c r="S63" i="2"/>
  <c r="S451" i="2"/>
  <c r="S438" i="2"/>
  <c r="S462" i="2"/>
  <c r="S138" i="2"/>
  <c r="S357" i="2"/>
  <c r="S143" i="2"/>
  <c r="S257" i="2"/>
  <c r="S443" i="2"/>
  <c r="S111" i="2"/>
  <c r="S488" i="2"/>
  <c r="S398" i="2"/>
  <c r="S302" i="2"/>
  <c r="S167" i="2"/>
  <c r="S469" i="2"/>
  <c r="S703" i="2"/>
  <c r="S54" i="2"/>
  <c r="S513" i="2"/>
  <c r="S43" i="2"/>
  <c r="S566" i="2"/>
  <c r="S503" i="2"/>
  <c r="S265" i="2"/>
  <c r="S577" i="2"/>
  <c r="S605" i="2"/>
  <c r="S38" i="2"/>
  <c r="S687" i="2"/>
  <c r="S297" i="2"/>
  <c r="S526" i="2"/>
  <c r="S602" i="2"/>
  <c r="S201" i="2"/>
  <c r="S251" i="2"/>
  <c r="S553" i="2"/>
  <c r="S423" i="2"/>
  <c r="S237" i="2"/>
  <c r="S263" i="2"/>
  <c r="S496" i="2"/>
  <c r="S647" i="2"/>
  <c r="S390" i="2"/>
  <c r="S69" i="2"/>
  <c r="S342" i="2"/>
  <c r="S366" i="2"/>
  <c r="S716" i="2"/>
  <c r="S652" i="2"/>
  <c r="S179" i="2"/>
  <c r="S255" i="2"/>
  <c r="S61" i="2"/>
  <c r="S293" i="2"/>
  <c r="S223" i="2"/>
  <c r="S41" i="2"/>
  <c r="S20" i="2"/>
  <c r="S347" i="2"/>
  <c r="S554" i="2"/>
  <c r="S396" i="2"/>
  <c r="S645" i="2"/>
  <c r="S395" i="2"/>
  <c r="S48" i="2"/>
  <c r="S468" i="2"/>
  <c r="S358" i="2"/>
  <c r="S439" i="2"/>
  <c r="S31" i="2"/>
  <c r="S431" i="2"/>
  <c r="S392" i="2"/>
  <c r="S33" i="2"/>
  <c r="S690" i="2"/>
  <c r="S27" i="2"/>
  <c r="S549" i="2"/>
  <c r="S348" i="2"/>
  <c r="S491" i="2"/>
  <c r="S637" i="2"/>
  <c r="S584" i="2"/>
  <c r="S422" i="2"/>
  <c r="S100" i="2"/>
  <c r="S332" i="2"/>
  <c r="S551" i="2"/>
  <c r="S466" i="2"/>
  <c r="S299" i="2"/>
  <c r="S574" i="2"/>
  <c r="S165" i="2"/>
  <c r="S719" i="2"/>
  <c r="S301" i="2"/>
  <c r="S495" i="2"/>
  <c r="S588" i="2"/>
  <c r="S726" i="2"/>
  <c r="S2" i="2"/>
  <c r="S212" i="2"/>
  <c r="S345" i="2"/>
  <c r="S8" i="2"/>
  <c r="S489" i="2"/>
  <c r="S520" i="2"/>
  <c r="S244" i="2"/>
  <c r="S384" i="2"/>
  <c r="S580" i="2"/>
  <c r="S245" i="2"/>
  <c r="S39" i="2"/>
  <c r="S79" i="2"/>
  <c r="S178" i="2"/>
  <c r="S156" i="2"/>
  <c r="S90" i="2"/>
  <c r="S134" i="2"/>
  <c r="S404" i="2"/>
  <c r="S524" i="2"/>
  <c r="S531" i="2"/>
  <c r="S210" i="2"/>
  <c r="S158" i="2"/>
  <c r="S194" i="2"/>
  <c r="S377" i="2"/>
  <c r="S470" i="2"/>
  <c r="S474" i="2"/>
  <c r="S57" i="2"/>
  <c r="S403" i="2"/>
  <c r="S174" i="2"/>
  <c r="S507" i="2"/>
  <c r="S12" i="2"/>
  <c r="S32" i="2"/>
  <c r="S711" i="2"/>
  <c r="S472" i="2"/>
  <c r="S667" i="2"/>
  <c r="S447" i="2"/>
  <c r="S650" i="2"/>
  <c r="S341" i="2"/>
  <c r="S440" i="2"/>
  <c r="S369" i="2"/>
  <c r="S52" i="2"/>
  <c r="S85" i="2"/>
  <c r="S169" i="2"/>
  <c r="S599" i="2"/>
  <c r="S710" i="2"/>
  <c r="S713" i="2"/>
  <c r="S14" i="2"/>
  <c r="S95" i="2"/>
  <c r="S119" i="2"/>
  <c r="S250" i="2"/>
  <c r="S573" i="2"/>
  <c r="S383" i="2"/>
  <c r="S21" i="2"/>
  <c r="S127" i="2"/>
  <c r="S140" i="2"/>
  <c r="S315" i="2"/>
  <c r="S16" i="2"/>
  <c r="S635" i="2"/>
  <c r="S626" i="2"/>
  <c r="S682" i="2"/>
  <c r="S22" i="2"/>
  <c r="S253" i="2"/>
  <c r="S414" i="2"/>
  <c r="S91" i="2"/>
  <c r="S558" i="2"/>
  <c r="S367" i="2"/>
  <c r="S104" i="2"/>
  <c r="S286" i="2"/>
  <c r="S190" i="2"/>
  <c r="S23" i="2"/>
  <c r="S406" i="2"/>
  <c r="S569" i="2"/>
  <c r="S490" i="2"/>
  <c r="S691" i="2"/>
  <c r="S349" i="2"/>
  <c r="S459" i="2"/>
  <c r="S592" i="2"/>
  <c r="S484" i="2"/>
  <c r="S114" i="2"/>
  <c r="S381" i="2"/>
  <c r="S523" i="2"/>
  <c r="S506" i="2"/>
  <c r="S217" i="2"/>
  <c r="S125" i="2"/>
  <c r="S141" i="2"/>
  <c r="S325" i="2"/>
  <c r="S123" i="2"/>
  <c r="S665" i="2"/>
  <c r="S708" i="2"/>
  <c r="S84" i="2"/>
  <c r="S596" i="2"/>
  <c r="S279" i="2"/>
  <c r="S559" i="2"/>
  <c r="S276" i="2"/>
  <c r="S262" i="2"/>
  <c r="S129" i="2"/>
  <c r="S269" i="2"/>
  <c r="S425" i="2"/>
  <c r="S73" i="2"/>
  <c r="S593" i="2"/>
  <c r="S339" i="2"/>
  <c r="S429" i="2"/>
  <c r="S62" i="2"/>
  <c r="S601" i="2"/>
  <c r="S389" i="2"/>
  <c r="S570" i="2"/>
  <c r="S185" i="2"/>
  <c r="S684" i="2"/>
  <c r="S338" i="2"/>
  <c r="S246" i="2"/>
  <c r="S49" i="2"/>
  <c r="S28" i="2"/>
  <c r="S214" i="2"/>
  <c r="S74" i="2"/>
  <c r="S515" i="2"/>
  <c r="S399" i="2"/>
  <c r="S284" i="2"/>
  <c r="S452" i="2"/>
  <c r="S25" i="2"/>
  <c r="S146" i="2"/>
  <c r="S319" i="2"/>
  <c r="S103" i="2"/>
  <c r="S295" i="2"/>
  <c r="S101" i="2"/>
  <c r="S355" i="2"/>
  <c r="S102" i="2"/>
  <c r="S13" i="2"/>
  <c r="S653" i="2"/>
  <c r="S672" i="2"/>
  <c r="S162" i="2"/>
  <c r="S467" i="2"/>
  <c r="S435" i="2"/>
  <c r="S234" i="2"/>
  <c r="S547" i="2"/>
  <c r="S692" i="2"/>
  <c r="S233" i="2"/>
  <c r="S4" i="2"/>
  <c r="S376" i="2"/>
  <c r="S306" i="2"/>
  <c r="S557" i="2"/>
  <c r="S192" i="2"/>
  <c r="S181" i="2"/>
  <c r="S567" i="2"/>
  <c r="S643" i="2"/>
  <c r="S550" i="2"/>
  <c r="S272" i="2"/>
  <c r="S198" i="2"/>
  <c r="S460" i="2"/>
  <c r="S568" i="2"/>
  <c r="S312" i="2"/>
  <c r="S172" i="2"/>
  <c r="S308" i="2"/>
  <c r="S530" i="2"/>
  <c r="S362" i="2"/>
  <c r="S37" i="2"/>
  <c r="S426" i="2"/>
  <c r="S579" i="2"/>
  <c r="S411" i="2"/>
  <c r="S67" i="2"/>
  <c r="S536" i="2"/>
  <c r="S529" i="2"/>
  <c r="S17" i="2"/>
  <c r="S725" i="2"/>
  <c r="S188" i="2"/>
  <c r="S58" i="2"/>
  <c r="S365" i="2"/>
  <c r="S211" i="2"/>
  <c r="S292" i="2"/>
  <c r="S722" i="2"/>
  <c r="S202" i="2"/>
  <c r="S320" i="2"/>
  <c r="S500" i="2"/>
  <c r="S50" i="2"/>
  <c r="S655" i="2"/>
  <c r="S548" i="2"/>
  <c r="S544" i="2"/>
  <c r="S501" i="2"/>
  <c r="S317" i="2"/>
  <c r="S335" i="2"/>
  <c r="S575" i="2"/>
  <c r="S105" i="2"/>
  <c r="S485" i="2"/>
  <c r="S322" i="2"/>
  <c r="S463" i="2"/>
  <c r="S270" i="2"/>
  <c r="S502" i="2"/>
  <c r="S303" i="2"/>
  <c r="S614" i="2"/>
  <c r="S324" i="2"/>
  <c r="S405" i="2"/>
  <c r="S641" i="2"/>
  <c r="S724" i="2"/>
  <c r="S457" i="2"/>
  <c r="S542" i="2"/>
  <c r="S668" i="2"/>
  <c r="S142" i="2"/>
  <c r="S222" i="2"/>
  <c r="S329" i="2"/>
  <c r="S290" i="2"/>
  <c r="S207" i="2"/>
  <c r="S446" i="2"/>
  <c r="S277" i="2"/>
  <c r="S504" i="2"/>
  <c r="S271" i="2"/>
  <c r="S110" i="2"/>
  <c r="S648" i="2"/>
  <c r="S430" i="2"/>
  <c r="S323" i="2"/>
  <c r="S330" i="2"/>
  <c r="S230" i="2"/>
  <c r="S699" i="2"/>
  <c r="S712" i="2"/>
  <c r="S352" i="2"/>
  <c r="S382" i="2"/>
  <c r="S34" i="2"/>
  <c r="S183" i="2"/>
  <c r="S235" i="2"/>
  <c r="S44" i="2"/>
  <c r="S465" i="2"/>
  <c r="S571" i="2"/>
  <c r="S361" i="2"/>
  <c r="S264" i="2"/>
  <c r="S660" i="2"/>
  <c r="S525" i="2"/>
  <c r="S182" i="2"/>
  <c r="S479" i="2"/>
  <c r="S677" i="2"/>
  <c r="S216" i="2"/>
  <c r="S534" i="2"/>
  <c r="S412" i="2"/>
  <c r="S441" i="2"/>
  <c r="S333" i="2"/>
  <c r="S654" i="2"/>
  <c r="S528" i="2"/>
  <c r="S622" i="2"/>
  <c r="S45" i="2"/>
  <c r="S334" i="2"/>
  <c r="S613" i="2"/>
  <c r="S620" i="2"/>
  <c r="S540" i="2"/>
  <c r="S666" i="2"/>
  <c r="S294" i="2"/>
  <c r="S254" i="2"/>
  <c r="S486" i="2"/>
  <c r="S71" i="2"/>
  <c r="S670" i="2"/>
  <c r="S633" i="2"/>
  <c r="S66" i="2"/>
  <c r="S282" i="2"/>
  <c r="S236" i="2"/>
  <c r="S19" i="2"/>
  <c r="S175" i="2"/>
  <c r="S492" i="2"/>
  <c r="S685" i="2"/>
  <c r="S354" i="2"/>
  <c r="S511" i="2"/>
  <c r="S417" i="2"/>
  <c r="S321" i="2"/>
  <c r="S679" i="2"/>
  <c r="S658" i="2"/>
  <c r="S589" i="2"/>
  <c r="S590" i="2"/>
  <c r="S300" i="2"/>
  <c r="S47" i="2"/>
  <c r="S353" i="2"/>
  <c r="S26" i="2"/>
  <c r="S78" i="2"/>
  <c r="S218" i="2"/>
  <c r="S117" i="2"/>
  <c r="S351" i="2"/>
  <c r="S128" i="2"/>
  <c r="S582" i="2"/>
  <c r="S197" i="2"/>
  <c r="S18" i="2"/>
  <c r="S193" i="2"/>
  <c r="S445" i="2"/>
  <c r="S478" i="2"/>
  <c r="S646" i="2"/>
  <c r="S702" i="2"/>
  <c r="S664" i="2"/>
  <c r="S220" i="2"/>
  <c r="S298" i="2"/>
  <c r="S252" i="2"/>
  <c r="S450" i="2"/>
  <c r="S688" i="2"/>
  <c r="S707" i="2"/>
  <c r="S68" i="2"/>
  <c r="S124" i="2"/>
  <c r="S248" i="2"/>
  <c r="S444" i="2"/>
  <c r="S681" i="2"/>
  <c r="S552" i="2"/>
  <c r="S96" i="2"/>
  <c r="S191" i="2"/>
  <c r="S518" i="2"/>
  <c r="S291" i="2"/>
  <c r="S205" i="2"/>
  <c r="S508" i="2"/>
  <c r="S59" i="2"/>
  <c r="S187" i="2"/>
  <c r="S112" i="2"/>
  <c r="S603" i="2"/>
  <c r="S385" i="2"/>
  <c r="S241" i="2"/>
  <c r="S718" i="2"/>
  <c r="S360" i="2"/>
  <c r="S115" i="2"/>
  <c r="S595" i="2"/>
  <c r="S208" i="2"/>
  <c r="S281" i="2"/>
  <c r="S393" i="2"/>
  <c r="S649" i="2"/>
  <c r="S634" i="2"/>
  <c r="S136" i="2"/>
  <c r="S363" i="2"/>
  <c r="S163" i="2"/>
  <c r="S288" i="2"/>
  <c r="S70" i="2"/>
  <c r="S388" i="2"/>
  <c r="S714" i="2"/>
  <c r="S108" i="2"/>
  <c r="S228" i="2"/>
  <c r="S150" i="2"/>
  <c r="S274" i="2"/>
  <c r="S328" i="2"/>
  <c r="S415" i="2"/>
  <c r="S454" i="2"/>
  <c r="S213" i="2"/>
  <c r="S195" i="2"/>
  <c r="S424" i="2"/>
  <c r="S449" i="2"/>
  <c r="S107" i="2"/>
  <c r="S607" i="2"/>
  <c r="S632" i="2"/>
  <c r="S199" i="2"/>
  <c r="S86" i="2"/>
  <c r="S695" i="2"/>
  <c r="S227" i="2"/>
  <c r="S532" i="2"/>
  <c r="S97" i="2"/>
  <c r="S232" i="2"/>
  <c r="S624" i="2"/>
  <c r="S283" i="2"/>
  <c r="S560" i="2"/>
  <c r="S619" i="2"/>
  <c r="S94" i="2"/>
  <c r="S686" i="2"/>
  <c r="S280" i="2"/>
  <c r="S651" i="2"/>
  <c r="S629" i="2"/>
  <c r="S639" i="2"/>
  <c r="S476" i="2"/>
  <c r="S243" i="2"/>
  <c r="S517" i="2"/>
  <c r="S581" i="2"/>
  <c r="S461" i="2"/>
  <c r="S258" i="2"/>
  <c r="S533" i="2"/>
  <c r="S455" i="2"/>
  <c r="S206" i="2"/>
  <c r="S585" i="2"/>
  <c r="S344" i="2"/>
  <c r="S591" i="2"/>
  <c r="S420" i="2"/>
  <c r="S118" i="2"/>
  <c r="S307" i="2"/>
  <c r="S437" i="2"/>
  <c r="S509" i="2"/>
  <c r="S336" i="2"/>
  <c r="S409" i="2"/>
  <c r="S92" i="2"/>
  <c r="S482" i="2"/>
  <c r="S541" i="2"/>
  <c r="S680" i="2"/>
  <c r="S516" i="2"/>
  <c r="S135" i="2"/>
  <c r="S546" i="2"/>
  <c r="S683" i="2"/>
  <c r="S221" i="2"/>
  <c r="S480" i="2"/>
  <c r="S436" i="2"/>
  <c r="S527" i="2"/>
  <c r="S609" i="2"/>
  <c r="S483" i="2"/>
  <c r="S247" i="2"/>
  <c r="S538" i="2"/>
  <c r="S693" i="2"/>
  <c r="S296" i="2"/>
  <c r="S473" i="2"/>
  <c r="S676" i="2"/>
  <c r="S394" i="2"/>
  <c r="S493" i="2"/>
  <c r="S242" i="2"/>
  <c r="S521" i="2"/>
  <c r="S137" i="2"/>
  <c r="S109" i="2"/>
  <c r="S380" i="2"/>
  <c r="S267" i="2"/>
  <c r="S370" i="2"/>
  <c r="S316" i="2"/>
  <c r="S421" i="2"/>
  <c r="S497" i="2"/>
  <c r="S606" i="2"/>
  <c r="S256" i="2"/>
  <c r="S543" i="2"/>
  <c r="S642" i="2"/>
  <c r="S698" i="2"/>
  <c r="S562" i="2"/>
  <c r="S661" i="2"/>
  <c r="S644" i="2"/>
  <c r="S628" i="2"/>
  <c r="S572" i="2"/>
  <c r="S442" i="2"/>
  <c r="S715" i="2"/>
  <c r="S418" i="2"/>
  <c r="S475" i="2"/>
  <c r="S700" i="2"/>
  <c r="S625" i="2"/>
  <c r="S663" i="2"/>
  <c r="S662" i="2"/>
  <c r="S600" i="2"/>
  <c r="S696" i="2"/>
  <c r="S612" i="2"/>
  <c r="S621" i="2"/>
  <c r="S678" i="2"/>
  <c r="S487" i="2"/>
  <c r="S669" i="2"/>
  <c r="S638" i="2"/>
  <c r="S278" i="2"/>
  <c r="S617" i="2"/>
  <c r="S522" i="2"/>
  <c r="S512" i="2"/>
  <c r="S371" i="2"/>
  <c r="S505" i="2"/>
  <c r="S400" i="2"/>
  <c r="S636" i="2"/>
  <c r="S419" i="2"/>
  <c r="S627" i="2"/>
  <c r="S410" i="2"/>
  <c r="S597" i="2"/>
  <c r="S721" i="2"/>
  <c r="S659" i="2"/>
  <c r="S705" i="2"/>
  <c r="S717" i="2"/>
  <c r="S689" i="2"/>
  <c r="S72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V49" i="4" l="1"/>
  <c r="I49" i="4"/>
  <c r="V72" i="4"/>
  <c r="I72" i="4"/>
  <c r="F70" i="4"/>
  <c r="I70" i="4"/>
  <c r="E4" i="4"/>
  <c r="I4" i="4"/>
  <c r="V36" i="4"/>
  <c r="I36" i="4"/>
  <c r="V94" i="4"/>
  <c r="I94" i="4"/>
  <c r="F75" i="4"/>
  <c r="I75" i="4"/>
  <c r="V92" i="4"/>
  <c r="I92" i="4"/>
  <c r="V117" i="4"/>
  <c r="I117" i="4"/>
  <c r="F46" i="4"/>
  <c r="I46" i="4"/>
  <c r="V14" i="4"/>
  <c r="I14" i="4"/>
  <c r="F112" i="4"/>
  <c r="I112" i="4"/>
  <c r="V2" i="4"/>
  <c r="I2" i="4"/>
  <c r="E51" i="4"/>
  <c r="I51" i="4"/>
  <c r="V12" i="4"/>
  <c r="I12" i="4"/>
  <c r="V29" i="4"/>
  <c r="I29" i="4"/>
  <c r="E93" i="4"/>
  <c r="I93" i="4"/>
  <c r="F23" i="4"/>
  <c r="I23" i="4"/>
  <c r="V64" i="4"/>
  <c r="I64" i="4"/>
  <c r="V59" i="4"/>
  <c r="I59" i="4"/>
  <c r="Q21" i="4"/>
  <c r="I21" i="4"/>
  <c r="E63" i="4"/>
  <c r="I63" i="4"/>
  <c r="V48" i="4"/>
  <c r="I48" i="4"/>
  <c r="V38" i="4"/>
  <c r="I38" i="4"/>
  <c r="E98" i="4"/>
  <c r="I98" i="4"/>
  <c r="U35" i="4"/>
  <c r="I35" i="4"/>
  <c r="H107" i="4"/>
  <c r="I107" i="4"/>
  <c r="D106" i="4"/>
  <c r="I106" i="4"/>
  <c r="V56" i="4"/>
  <c r="I56" i="4"/>
  <c r="H78" i="4"/>
  <c r="I78" i="4"/>
  <c r="F6" i="4"/>
  <c r="I6" i="4"/>
  <c r="E37" i="4"/>
  <c r="I37" i="4"/>
  <c r="F110" i="4"/>
  <c r="I110" i="4"/>
  <c r="E82" i="4"/>
  <c r="I82" i="4"/>
  <c r="V99" i="4"/>
  <c r="I99" i="4"/>
  <c r="V100" i="4"/>
  <c r="I100" i="4"/>
  <c r="H62" i="4"/>
  <c r="I62" i="4"/>
  <c r="G27" i="4"/>
  <c r="I27" i="4"/>
  <c r="V81" i="4"/>
  <c r="I81" i="4"/>
  <c r="G60" i="4"/>
  <c r="I60" i="4"/>
  <c r="V76" i="4"/>
  <c r="I76" i="4"/>
  <c r="H30" i="4"/>
  <c r="I30" i="4"/>
  <c r="D52" i="4"/>
  <c r="I52" i="4"/>
  <c r="V65" i="4"/>
  <c r="I65" i="4"/>
  <c r="V67" i="4"/>
  <c r="I67" i="4"/>
  <c r="V105" i="4"/>
  <c r="I105" i="4"/>
  <c r="F20" i="4"/>
  <c r="I20" i="4"/>
  <c r="D13" i="4"/>
  <c r="I13" i="4"/>
  <c r="F115" i="4"/>
  <c r="I115" i="4"/>
  <c r="V3" i="4"/>
  <c r="I3" i="4"/>
  <c r="E68" i="4"/>
  <c r="I68" i="4"/>
  <c r="V45" i="4"/>
  <c r="I45" i="4"/>
  <c r="E53" i="4"/>
  <c r="I53" i="4"/>
  <c r="G102" i="4"/>
  <c r="I102" i="4"/>
  <c r="G90" i="4"/>
  <c r="I90" i="4"/>
  <c r="V88" i="4"/>
  <c r="I88" i="4"/>
  <c r="V77" i="4"/>
  <c r="I77" i="4"/>
  <c r="D39" i="4"/>
  <c r="I39" i="4"/>
  <c r="G47" i="4"/>
  <c r="I47" i="4"/>
  <c r="E122" i="4"/>
  <c r="I122" i="4"/>
  <c r="F54" i="4"/>
  <c r="I54" i="4"/>
  <c r="V119" i="4"/>
  <c r="I119" i="4"/>
  <c r="D71" i="4"/>
  <c r="I71" i="4"/>
  <c r="D104" i="4"/>
  <c r="I104" i="4"/>
  <c r="E58" i="4"/>
  <c r="I58" i="4"/>
  <c r="Q17" i="4"/>
  <c r="I17" i="4"/>
  <c r="H84" i="4"/>
  <c r="I84" i="4"/>
  <c r="V118" i="4"/>
  <c r="I118" i="4"/>
  <c r="P69" i="4"/>
  <c r="I69" i="4"/>
  <c r="H8" i="4"/>
  <c r="I8" i="4"/>
  <c r="F15" i="4"/>
  <c r="I15" i="4"/>
  <c r="F103" i="4"/>
  <c r="I103" i="4"/>
  <c r="H34" i="4"/>
  <c r="I34" i="4"/>
  <c r="V16" i="4"/>
  <c r="I16" i="4"/>
  <c r="H101" i="4"/>
  <c r="I101" i="4"/>
  <c r="V83" i="4"/>
  <c r="I83" i="4"/>
  <c r="G10" i="4"/>
  <c r="I10" i="4"/>
  <c r="V40" i="4"/>
  <c r="I40" i="4"/>
  <c r="V7" i="4"/>
  <c r="I7" i="4"/>
  <c r="V61" i="4"/>
  <c r="I61" i="4"/>
  <c r="V5" i="4"/>
  <c r="I5" i="4"/>
  <c r="F31" i="4"/>
  <c r="I31" i="4"/>
  <c r="E74" i="4"/>
  <c r="I74" i="4"/>
  <c r="V19" i="4"/>
  <c r="I19" i="4"/>
  <c r="V25" i="4"/>
  <c r="I25" i="4"/>
  <c r="F22" i="4"/>
  <c r="I22" i="4"/>
  <c r="V11" i="4"/>
  <c r="I11" i="4"/>
  <c r="V121" i="4"/>
  <c r="I121" i="4"/>
  <c r="V109" i="4"/>
  <c r="I109" i="4"/>
  <c r="V43" i="4"/>
  <c r="I43" i="4"/>
  <c r="Q108" i="4"/>
  <c r="I108" i="4"/>
  <c r="D32" i="4"/>
  <c r="I32" i="4"/>
  <c r="F85" i="4"/>
  <c r="I85" i="4"/>
  <c r="H91" i="4"/>
  <c r="I91" i="4"/>
  <c r="V87" i="4"/>
  <c r="I87" i="4"/>
  <c r="F55" i="4"/>
  <c r="I55" i="4"/>
  <c r="V113" i="4"/>
  <c r="I113" i="4"/>
  <c r="V89" i="4"/>
  <c r="I89" i="4"/>
  <c r="V114" i="4"/>
  <c r="I114" i="4"/>
  <c r="P116" i="4"/>
  <c r="I116" i="4"/>
  <c r="D66" i="4"/>
  <c r="I66" i="4"/>
  <c r="V28" i="4"/>
  <c r="I28" i="4"/>
  <c r="V80" i="4"/>
  <c r="I80" i="4"/>
  <c r="G79" i="4"/>
  <c r="I79" i="4"/>
  <c r="H111" i="4"/>
  <c r="I111" i="4"/>
  <c r="V96" i="4"/>
  <c r="I96" i="4"/>
  <c r="V86" i="4"/>
  <c r="I86" i="4"/>
  <c r="V18" i="4"/>
  <c r="I18" i="4"/>
  <c r="G24" i="4"/>
  <c r="I24" i="4"/>
  <c r="V120" i="4"/>
  <c r="I120" i="4"/>
  <c r="H42" i="4"/>
  <c r="I42" i="4"/>
  <c r="V95" i="4"/>
  <c r="I95" i="4"/>
  <c r="G97" i="4"/>
  <c r="I97" i="4"/>
  <c r="V73" i="4"/>
  <c r="I73" i="4"/>
  <c r="F33" i="4"/>
  <c r="I33" i="4"/>
  <c r="AV439" i="2"/>
  <c r="AV19" i="2"/>
  <c r="AV391" i="2"/>
  <c r="AV7" i="2"/>
  <c r="AV57" i="2"/>
  <c r="AV319" i="2"/>
  <c r="AV372" i="2"/>
  <c r="AV58" i="2"/>
  <c r="AV347" i="2"/>
  <c r="AV204" i="2"/>
  <c r="AV458" i="2"/>
  <c r="AV70" i="2"/>
  <c r="AV253" i="2"/>
  <c r="AV575" i="2"/>
  <c r="AV476" i="2"/>
  <c r="AV594" i="2"/>
  <c r="AV697" i="2"/>
  <c r="AV453" i="2"/>
  <c r="AV233" i="2"/>
  <c r="AV632" i="2"/>
  <c r="AV280" i="2"/>
  <c r="AV407" i="2"/>
  <c r="AV133" i="2"/>
  <c r="AV350" i="2"/>
  <c r="AV76" i="2"/>
  <c r="AV262" i="2"/>
  <c r="AV227" i="2"/>
  <c r="AV695" i="2"/>
  <c r="AV72" i="2"/>
  <c r="AV297" i="2"/>
  <c r="AV110" i="2"/>
  <c r="AV306" i="2"/>
  <c r="AV273" i="2"/>
  <c r="AV148" i="2"/>
  <c r="AV426" i="2"/>
  <c r="AV392" i="2"/>
  <c r="AV663" i="2"/>
  <c r="AV181" i="2"/>
  <c r="AV240" i="2"/>
  <c r="AV666" i="2"/>
  <c r="AV2" i="2"/>
  <c r="AV187" i="2"/>
  <c r="AV298" i="2"/>
  <c r="AV109" i="2"/>
  <c r="AV290" i="2"/>
  <c r="AV544" i="2"/>
  <c r="AV370" i="2"/>
  <c r="AV15" i="2"/>
  <c r="AV167" i="2"/>
  <c r="AV195" i="2"/>
  <c r="AV536" i="2"/>
  <c r="AV98" i="2"/>
  <c r="AV100" i="2"/>
  <c r="AV144" i="2"/>
  <c r="AV241" i="2"/>
  <c r="AV365" i="2"/>
  <c r="AV462" i="2"/>
  <c r="AV221" i="2"/>
  <c r="AV346" i="2"/>
  <c r="AV517" i="2"/>
  <c r="AV716" i="2"/>
  <c r="AV601" i="2"/>
  <c r="AV354" i="2"/>
  <c r="AV551" i="2"/>
  <c r="AV487" i="2"/>
  <c r="AV501" i="2"/>
  <c r="AV296" i="2"/>
  <c r="AV418" i="2"/>
  <c r="AV678" i="2"/>
  <c r="AV330" i="2"/>
  <c r="AV559" i="2"/>
  <c r="AV248" i="2"/>
  <c r="AV417" i="2"/>
  <c r="AV378" i="2"/>
  <c r="AV706" i="2"/>
  <c r="AV379" i="2"/>
  <c r="AV469" i="2"/>
  <c r="AV642" i="2"/>
  <c r="AV314" i="2"/>
  <c r="AV409" i="2"/>
  <c r="AV447" i="2"/>
  <c r="AV451" i="2"/>
  <c r="AV155" i="2"/>
  <c r="AV294" i="2"/>
  <c r="AV620" i="2"/>
  <c r="AV65" i="2"/>
  <c r="AV677" i="2"/>
  <c r="AV82" i="2"/>
  <c r="AV105" i="2"/>
  <c r="AV634" i="2"/>
  <c r="AV50" i="2"/>
  <c r="AV423" i="2"/>
  <c r="AV437" i="2"/>
  <c r="AV485" i="2"/>
  <c r="AV394" i="2"/>
  <c r="AV497" i="2"/>
  <c r="AV668" i="2"/>
  <c r="AV40" i="2"/>
  <c r="AV639" i="2"/>
  <c r="AV410" i="2"/>
  <c r="AV112" i="2"/>
  <c r="AV220" i="2"/>
  <c r="AV587" i="2"/>
  <c r="AV377" i="2"/>
  <c r="AV134" i="2"/>
  <c r="AV629" i="2"/>
  <c r="AV339" i="2"/>
  <c r="AV326" i="2"/>
  <c r="AV457" i="2"/>
  <c r="AV500" i="2"/>
  <c r="AV198" i="2"/>
  <c r="AV524" i="2"/>
  <c r="AV652" i="2"/>
  <c r="AV179" i="2"/>
  <c r="AV558" i="2"/>
  <c r="AV414" i="2"/>
  <c r="AV672" i="2"/>
  <c r="AV483" i="2"/>
  <c r="AV479" i="2"/>
  <c r="AV170" i="2"/>
  <c r="AV381" i="2"/>
  <c r="AV254" i="2"/>
  <c r="AV460" i="2"/>
  <c r="AV613" i="2"/>
  <c r="AV537" i="2"/>
  <c r="AV406" i="2"/>
  <c r="AV37" i="2"/>
  <c r="AV24" i="2"/>
  <c r="AV182" i="2"/>
  <c r="AV691" i="2"/>
  <c r="AV315" i="2"/>
  <c r="AV64" i="2"/>
  <c r="AV321" i="2"/>
  <c r="AV424" i="2"/>
  <c r="AV628" i="2"/>
  <c r="AV75" i="2"/>
  <c r="AV200" i="2"/>
  <c r="AV366" i="2"/>
  <c r="AV176" i="2"/>
  <c r="AV317" i="2"/>
  <c r="AV311" i="2"/>
  <c r="AV703" i="2"/>
  <c r="AV419" i="2"/>
  <c r="AV389" i="2"/>
  <c r="AV481" i="2"/>
  <c r="AV245" i="2"/>
  <c r="AV658" i="2"/>
  <c r="AV647" i="2"/>
  <c r="AV721" i="2"/>
  <c r="AV282" i="2"/>
  <c r="AV244" i="2"/>
  <c r="AV352" i="2"/>
  <c r="AV725" i="2"/>
  <c r="AV293" i="2"/>
  <c r="AV214" i="2"/>
  <c r="AV128" i="2"/>
  <c r="AV619" i="2"/>
  <c r="AV564" i="2"/>
  <c r="AV145" i="2"/>
  <c r="AV534" i="2"/>
  <c r="AV147" i="2"/>
  <c r="AV48" i="2"/>
  <c r="AV472" i="2"/>
  <c r="AV617" i="2"/>
  <c r="AV684" i="2"/>
  <c r="AV625" i="2"/>
  <c r="AV274" i="2"/>
  <c r="AV590" i="2"/>
  <c r="AV480" i="2"/>
  <c r="AV671" i="2"/>
  <c r="AV528" i="2"/>
  <c r="AV89" i="2"/>
  <c r="AV456" i="2"/>
  <c r="AV568" i="2"/>
  <c r="AV88" i="2"/>
  <c r="AV579" i="2"/>
  <c r="AV543" i="2"/>
  <c r="AV624" i="2"/>
  <c r="AV277" i="2"/>
  <c r="AV107" i="2"/>
  <c r="AV149" i="2"/>
  <c r="AV549" i="2"/>
  <c r="AV675" i="2"/>
  <c r="AV561" i="2"/>
  <c r="AV713" i="2"/>
  <c r="AV478" i="2"/>
  <c r="AV10" i="2"/>
  <c r="AV269" i="2"/>
  <c r="AV250" i="2"/>
  <c r="AV207" i="2"/>
  <c r="AV523" i="2"/>
  <c r="AV151" i="2"/>
  <c r="AV371" i="2"/>
  <c r="AV275" i="2"/>
  <c r="AV503" i="2"/>
  <c r="AV66" i="2"/>
  <c r="AV23" i="2"/>
  <c r="AV349" i="2"/>
  <c r="AV258" i="2"/>
  <c r="AV655" i="2"/>
  <c r="AV712" i="2"/>
  <c r="AV318" i="2"/>
  <c r="AV143" i="2"/>
  <c r="AV69" i="2"/>
  <c r="AV300" i="2"/>
  <c r="AV116" i="2"/>
  <c r="AV173" i="2"/>
  <c r="AV327" i="2"/>
  <c r="AV387" i="2"/>
  <c r="AV249" i="2"/>
  <c r="AV74" i="2"/>
  <c r="AV208" i="2"/>
  <c r="AV722" i="2"/>
  <c r="AV237" i="2"/>
  <c r="AV271" i="2"/>
  <c r="AV219" i="2"/>
  <c r="AV261" i="2"/>
  <c r="AV656" i="2"/>
  <c r="AV53" i="2"/>
  <c r="AV225" i="2"/>
  <c r="AV707" i="2"/>
  <c r="AV79" i="2"/>
  <c r="AV27" i="2"/>
  <c r="AV113" i="2"/>
  <c r="AV393" i="2"/>
  <c r="AV412" i="2"/>
  <c r="AV680" i="2"/>
  <c r="AV692" i="2"/>
  <c r="AV223" i="2"/>
  <c r="AV463" i="2"/>
  <c r="AV554" i="2"/>
  <c r="AV22" i="2"/>
  <c r="AV5" i="2"/>
  <c r="AV21" i="2"/>
  <c r="AV325" i="2"/>
  <c r="AV709" i="2"/>
  <c r="AV295" i="2"/>
  <c r="AV526" i="2"/>
  <c r="AV334" i="2"/>
  <c r="AV468" i="2"/>
  <c r="AV683" i="2"/>
  <c r="AV192" i="2"/>
  <c r="AV653" i="2"/>
  <c r="AV582" i="2"/>
  <c r="AV679" i="2"/>
  <c r="AV108" i="2"/>
  <c r="AV263" i="2"/>
  <c r="AV688" i="2"/>
  <c r="AV622" i="2"/>
  <c r="AV388" i="2"/>
  <c r="AV114" i="2"/>
  <c r="AV9" i="2"/>
  <c r="AV283" i="2"/>
  <c r="AV700" i="2"/>
  <c r="AV166" i="2"/>
  <c r="AV235" i="2"/>
  <c r="AV482" i="2"/>
  <c r="AV259" i="2"/>
  <c r="AV180" i="2"/>
  <c r="AV341" i="2"/>
  <c r="AV12" i="2"/>
  <c r="AV25" i="2"/>
  <c r="AV433" i="2"/>
  <c r="AV401" i="2"/>
  <c r="AV305" i="2"/>
  <c r="AV643" i="2"/>
  <c r="AV416" i="2"/>
  <c r="AV515" i="2"/>
  <c r="AV358" i="2"/>
  <c r="AV612" i="2"/>
  <c r="AV701" i="2"/>
  <c r="AV562" i="2"/>
  <c r="AV36" i="2"/>
  <c r="AV156" i="2"/>
  <c r="AV425" i="2"/>
  <c r="AV585" i="2"/>
  <c r="AV205" i="2"/>
  <c r="AV94" i="2"/>
  <c r="AV631" i="2"/>
  <c r="AV247" i="2"/>
  <c r="AV284" i="2"/>
  <c r="AV279" i="2"/>
  <c r="AV375" i="2"/>
  <c r="AV118" i="2"/>
  <c r="AV519" i="2"/>
  <c r="AV152" i="2"/>
  <c r="AV131" i="2"/>
  <c r="AV165" i="2"/>
  <c r="AV506" i="2"/>
  <c r="AV121" i="2"/>
  <c r="AV488" i="2"/>
  <c r="AV565" i="2"/>
  <c r="AV573" i="2"/>
  <c r="AV135" i="2"/>
  <c r="AV51" i="2"/>
  <c r="AV169" i="2"/>
  <c r="AV662" i="2"/>
  <c r="AV177" i="2"/>
  <c r="AV516" i="2"/>
  <c r="AV125" i="2"/>
  <c r="AV243" i="2"/>
  <c r="AV234" i="2"/>
  <c r="AV199" i="2"/>
  <c r="AV711" i="2"/>
  <c r="AV602" i="2"/>
  <c r="AV278" i="2"/>
  <c r="AV615" i="2"/>
  <c r="AV216" i="2"/>
  <c r="AV693" i="2"/>
  <c r="AV552" i="2"/>
  <c r="AV304" i="2"/>
  <c r="AV535" i="2"/>
  <c r="AV329" i="2"/>
  <c r="AV307" i="2"/>
  <c r="AV569" i="2"/>
  <c r="AV210" i="2"/>
  <c r="AV591" i="2"/>
  <c r="AV14" i="2"/>
  <c r="AV571" i="2"/>
  <c r="AV203" i="2"/>
  <c r="AV77" i="2"/>
  <c r="AV224" i="2"/>
  <c r="AV231" i="2"/>
  <c r="AV444" i="2"/>
  <c r="AV538" i="2"/>
  <c r="AV80" i="2"/>
  <c r="AV302" i="2"/>
  <c r="AV681" i="2"/>
  <c r="AV651" i="2"/>
  <c r="AV140" i="2"/>
  <c r="AV380" i="2"/>
  <c r="AV97" i="2"/>
  <c r="AV708" i="2"/>
  <c r="AV4" i="2"/>
  <c r="AV44" i="2"/>
  <c r="AV361" i="2"/>
  <c r="AV342" i="2"/>
  <c r="AV429" i="2"/>
  <c r="AV670" i="2"/>
  <c r="AV676" i="2"/>
  <c r="AV215" i="2"/>
  <c r="AV292" i="2"/>
  <c r="AV490" i="2"/>
  <c r="AV638" i="2"/>
  <c r="AV449" i="2"/>
  <c r="AV599" i="2"/>
  <c r="AV450" i="2"/>
  <c r="AV586" i="2"/>
  <c r="AV509" i="2"/>
  <c r="AV520" i="2"/>
  <c r="AV364" i="2"/>
  <c r="AV510" i="2"/>
  <c r="AV657" i="2"/>
  <c r="AV202" i="2"/>
  <c r="AV186" i="2"/>
  <c r="AV717" i="2"/>
  <c r="AV60" i="2"/>
  <c r="AV150" i="2"/>
  <c r="AV649" i="2"/>
  <c r="AV52" i="2"/>
  <c r="AV67" i="2"/>
  <c r="AV413" i="2"/>
  <c r="AV129" i="2"/>
  <c r="AV704" i="2"/>
  <c r="AV183" i="2"/>
  <c r="AV527" i="2"/>
  <c r="AV267" i="2"/>
  <c r="AV705" i="2"/>
  <c r="AV584" i="2"/>
  <c r="AV588" i="2"/>
  <c r="AV41" i="2"/>
  <c r="AV422" i="2"/>
  <c r="AV522" i="2"/>
  <c r="AV600" i="2"/>
  <c r="AV415" i="2"/>
  <c r="AV222" i="2"/>
  <c r="AV95" i="2"/>
  <c r="AV445" i="2"/>
  <c r="AV723" i="2"/>
  <c r="AV136" i="2"/>
  <c r="AV718" i="2"/>
  <c r="AV589" i="2"/>
  <c r="AV362" i="2"/>
  <c r="AV726" i="2"/>
  <c r="AV498" i="2"/>
  <c r="AV33" i="2"/>
  <c r="AV56" i="2"/>
  <c r="AV397" i="2"/>
  <c r="AV461" i="2"/>
  <c r="AV719" i="2"/>
  <c r="AV83" i="2"/>
  <c r="AV303" i="2"/>
  <c r="AV539" i="2"/>
  <c r="AV332" i="2"/>
  <c r="AV650" i="2"/>
  <c r="AV190" i="2"/>
  <c r="AV343" i="2"/>
  <c r="AV201" i="2"/>
  <c r="AV217" i="2"/>
  <c r="AV312" i="2"/>
  <c r="AV87" i="2"/>
  <c r="AV154" i="2"/>
  <c r="AV246" i="2"/>
  <c r="AV685" i="2"/>
  <c r="AV529" i="2"/>
  <c r="AV268" i="2"/>
  <c r="AV90" i="2"/>
  <c r="AV188" i="2"/>
  <c r="AV345" i="2"/>
  <c r="AV385" i="2"/>
  <c r="AV164" i="2"/>
  <c r="AV139" i="2"/>
  <c r="AV91" i="2"/>
  <c r="AV399" i="2"/>
  <c r="AV465" i="2"/>
  <c r="AV54" i="2"/>
  <c r="AV396" i="2"/>
  <c r="AV348" i="2"/>
  <c r="AV266" i="2"/>
  <c r="AV513" i="2"/>
  <c r="AV320" i="2"/>
  <c r="AV313" i="2"/>
  <c r="AV467" i="2"/>
  <c r="AV583" i="2"/>
  <c r="AV212" i="2"/>
  <c r="AV430" i="2"/>
  <c r="AV291" i="2"/>
  <c r="AV576" i="2"/>
  <c r="AV606" i="2"/>
  <c r="AV633" i="2"/>
  <c r="AV604" i="2"/>
  <c r="AV530" i="2"/>
  <c r="AV436" i="2"/>
  <c r="AV660" i="2"/>
  <c r="AV126" i="2"/>
  <c r="AV239" i="2"/>
  <c r="AV398" i="2"/>
  <c r="AV566" i="2"/>
  <c r="AV206" i="2"/>
  <c r="AV546" i="2"/>
  <c r="AV104" i="2"/>
  <c r="AV610" i="2"/>
  <c r="AV499" i="2"/>
  <c r="AV120" i="2"/>
  <c r="AV443" i="2"/>
  <c r="AV525" i="2"/>
  <c r="AV471" i="2"/>
  <c r="AV659" i="2"/>
  <c r="AV256" i="2"/>
  <c r="AV682" i="2"/>
  <c r="AV17" i="2"/>
  <c r="AV55" i="2"/>
  <c r="AV323" i="2"/>
  <c r="AV541" i="2"/>
  <c r="K9" i="4"/>
  <c r="C26" i="4"/>
  <c r="V20" i="4"/>
  <c r="V70" i="4"/>
  <c r="V39" i="4"/>
  <c r="V122" i="4"/>
  <c r="V78" i="4"/>
  <c r="V111" i="4"/>
  <c r="V79" i="4"/>
  <c r="V93" i="4"/>
  <c r="V115" i="4"/>
  <c r="V8" i="4"/>
  <c r="V62" i="4"/>
  <c r="V46" i="4"/>
  <c r="V22" i="4"/>
  <c r="V32" i="4"/>
  <c r="V75" i="4"/>
  <c r="V4" i="4"/>
  <c r="V63" i="4"/>
  <c r="V41" i="4"/>
  <c r="V74" i="4"/>
  <c r="V24" i="4"/>
  <c r="V54" i="4"/>
  <c r="V31" i="4"/>
  <c r="V55" i="4"/>
  <c r="V42" i="4"/>
  <c r="V112" i="4"/>
  <c r="V69" i="4"/>
  <c r="V17" i="4"/>
  <c r="V57" i="4"/>
  <c r="V34" i="4"/>
  <c r="V90" i="4"/>
  <c r="V23" i="4"/>
  <c r="V37" i="4"/>
  <c r="V52" i="4"/>
  <c r="V53" i="4"/>
  <c r="V13" i="4"/>
  <c r="V116" i="4"/>
  <c r="V104" i="4"/>
  <c r="V26" i="4"/>
  <c r="V6" i="4"/>
  <c r="V82" i="4"/>
  <c r="V98" i="4"/>
  <c r="V30" i="4"/>
  <c r="V51" i="4"/>
  <c r="V106" i="4"/>
  <c r="V27" i="4"/>
  <c r="V21" i="4"/>
  <c r="V91" i="4"/>
  <c r="V58" i="4"/>
  <c r="V103" i="4"/>
  <c r="V44" i="4"/>
  <c r="V102" i="4"/>
  <c r="V33" i="4"/>
  <c r="V66" i="4"/>
  <c r="V9" i="4"/>
  <c r="V15" i="4"/>
  <c r="V85" i="4"/>
  <c r="V110" i="4"/>
  <c r="V101" i="4"/>
  <c r="V71" i="4"/>
  <c r="V60" i="4"/>
  <c r="V10" i="4"/>
  <c r="V108" i="4"/>
  <c r="V97" i="4"/>
  <c r="V50" i="4"/>
  <c r="V84" i="4"/>
  <c r="V107" i="4"/>
  <c r="V35" i="4"/>
  <c r="V68" i="4"/>
  <c r="V47" i="4"/>
  <c r="T48" i="4"/>
  <c r="T119" i="4"/>
  <c r="J118" i="4"/>
  <c r="J56" i="4"/>
  <c r="J7" i="4"/>
  <c r="C25" i="4"/>
  <c r="T121" i="4"/>
  <c r="C117" i="4"/>
  <c r="K38" i="4"/>
  <c r="R16" i="4"/>
  <c r="C99" i="4"/>
  <c r="O83" i="4"/>
  <c r="N100" i="4"/>
  <c r="K40" i="4"/>
  <c r="R81" i="4"/>
  <c r="C76" i="4"/>
  <c r="L65" i="4"/>
  <c r="R67" i="4"/>
  <c r="N105" i="4"/>
  <c r="L5" i="4"/>
  <c r="J113" i="4"/>
  <c r="J114" i="4"/>
  <c r="K28" i="4"/>
  <c r="O80" i="4"/>
  <c r="T109" i="4"/>
  <c r="C72" i="4"/>
  <c r="J92" i="4"/>
  <c r="N43" i="4"/>
  <c r="J18" i="4"/>
  <c r="K120" i="4"/>
  <c r="T95" i="4"/>
  <c r="K14" i="4"/>
  <c r="N3" i="4"/>
  <c r="M36" i="4"/>
  <c r="K96" i="4"/>
  <c r="N2" i="4"/>
  <c r="J45" i="4"/>
  <c r="L12" i="4"/>
  <c r="M29" i="4"/>
  <c r="C94" i="4"/>
  <c r="L86" i="4"/>
  <c r="C73" i="4"/>
  <c r="C88" i="4"/>
  <c r="J77" i="4"/>
  <c r="K64" i="4"/>
  <c r="L59" i="4"/>
  <c r="C115" i="4"/>
  <c r="C53" i="4"/>
  <c r="G2" i="4"/>
  <c r="G53" i="4"/>
  <c r="C29" i="4"/>
  <c r="C102" i="4"/>
  <c r="C77" i="4"/>
  <c r="D98" i="4"/>
  <c r="J59" i="4"/>
  <c r="E48" i="4"/>
  <c r="M10" i="4"/>
  <c r="U122" i="4"/>
  <c r="F21" i="4"/>
  <c r="C17" i="4"/>
  <c r="E115" i="4"/>
  <c r="O2" i="4"/>
  <c r="F47" i="4"/>
  <c r="H54" i="4"/>
  <c r="C122" i="4"/>
  <c r="J39" i="4"/>
  <c r="P120" i="4"/>
  <c r="G91" i="4"/>
  <c r="G32" i="4"/>
  <c r="C56" i="4"/>
  <c r="G118" i="4"/>
  <c r="J29" i="4"/>
  <c r="P79" i="4"/>
  <c r="E110" i="4"/>
  <c r="P118" i="4"/>
  <c r="E70" i="4"/>
  <c r="G56" i="4"/>
  <c r="K3" i="4"/>
  <c r="C78" i="4"/>
  <c r="F2" i="4"/>
  <c r="H2" i="4"/>
  <c r="L9" i="4"/>
  <c r="S2" i="4"/>
  <c r="L78" i="4"/>
  <c r="E99" i="4"/>
  <c r="G92" i="4"/>
  <c r="D35" i="4"/>
  <c r="F118" i="4"/>
  <c r="H100" i="4"/>
  <c r="L94" i="4"/>
  <c r="S118" i="4"/>
  <c r="D78" i="4"/>
  <c r="C32" i="4"/>
  <c r="K107" i="4"/>
  <c r="D94" i="4"/>
  <c r="F3" i="4"/>
  <c r="H112" i="4"/>
  <c r="L63" i="4"/>
  <c r="S56" i="4"/>
  <c r="E55" i="4"/>
  <c r="E112" i="4"/>
  <c r="F65" i="4"/>
  <c r="C120" i="4"/>
  <c r="D88" i="4"/>
  <c r="E64" i="4"/>
  <c r="E54" i="4"/>
  <c r="F122" i="4"/>
  <c r="G21" i="4"/>
  <c r="K39" i="4"/>
  <c r="Q58" i="4"/>
  <c r="C14" i="4"/>
  <c r="F63" i="4"/>
  <c r="K30" i="4"/>
  <c r="N88" i="4"/>
  <c r="C3" i="4"/>
  <c r="D101" i="4"/>
  <c r="E20" i="4"/>
  <c r="F35" i="4"/>
  <c r="G88" i="4"/>
  <c r="H117" i="4"/>
  <c r="K72" i="4"/>
  <c r="S35" i="4"/>
  <c r="D76" i="4"/>
  <c r="H3" i="4"/>
  <c r="C91" i="4"/>
  <c r="C50" i="4"/>
  <c r="D68" i="4"/>
  <c r="E83" i="4"/>
  <c r="F30" i="4"/>
  <c r="G23" i="4"/>
  <c r="H26" i="4"/>
  <c r="J88" i="4"/>
  <c r="L62" i="4"/>
  <c r="O23" i="4"/>
  <c r="T101" i="4"/>
  <c r="F77" i="4"/>
  <c r="C47" i="4"/>
  <c r="C62" i="4"/>
  <c r="E50" i="4"/>
  <c r="F42" i="4"/>
  <c r="G35" i="4"/>
  <c r="L35" i="4"/>
  <c r="O35" i="4"/>
  <c r="T76" i="4"/>
  <c r="D59" i="4"/>
  <c r="C23" i="4"/>
  <c r="C21" i="4"/>
  <c r="D122" i="4"/>
  <c r="F72" i="4"/>
  <c r="G20" i="4"/>
  <c r="H70" i="4"/>
  <c r="J115" i="4"/>
  <c r="L43" i="4"/>
  <c r="O116" i="4"/>
  <c r="U23" i="4"/>
  <c r="C10" i="4"/>
  <c r="C110" i="4"/>
  <c r="D82" i="4"/>
  <c r="E91" i="4"/>
  <c r="E103" i="4"/>
  <c r="F27" i="4"/>
  <c r="G57" i="4"/>
  <c r="H119" i="4"/>
  <c r="H76" i="4"/>
  <c r="Q65" i="4"/>
  <c r="S81" i="4"/>
  <c r="T52" i="4"/>
  <c r="C82" i="4"/>
  <c r="D27" i="4"/>
  <c r="G65" i="4"/>
  <c r="H69" i="4"/>
  <c r="H83" i="4"/>
  <c r="J48" i="4"/>
  <c r="L27" i="4"/>
  <c r="N48" i="4"/>
  <c r="P15" i="4"/>
  <c r="Q40" i="4"/>
  <c r="T65" i="4"/>
  <c r="C27" i="4"/>
  <c r="C79" i="4"/>
  <c r="C106" i="4"/>
  <c r="C105" i="4"/>
  <c r="D84" i="4"/>
  <c r="D41" i="4"/>
  <c r="D26" i="4"/>
  <c r="E77" i="4"/>
  <c r="E39" i="4"/>
  <c r="E10" i="4"/>
  <c r="E90" i="4"/>
  <c r="F84" i="4"/>
  <c r="F29" i="4"/>
  <c r="F100" i="4"/>
  <c r="G69" i="4"/>
  <c r="G76" i="4"/>
  <c r="G26" i="4"/>
  <c r="H82" i="4"/>
  <c r="J9" i="4"/>
  <c r="J47" i="4"/>
  <c r="K21" i="4"/>
  <c r="L107" i="4"/>
  <c r="L105" i="4"/>
  <c r="N62" i="4"/>
  <c r="O82" i="4"/>
  <c r="R55" i="4"/>
  <c r="S111" i="4"/>
  <c r="T70" i="4"/>
  <c r="D69" i="4"/>
  <c r="C101" i="4"/>
  <c r="G34" i="4"/>
  <c r="M101" i="4"/>
  <c r="Q62" i="4"/>
  <c r="C81" i="4"/>
  <c r="C12" i="4"/>
  <c r="C41" i="4"/>
  <c r="C98" i="4"/>
  <c r="D48" i="4"/>
  <c r="D16" i="4"/>
  <c r="D92" i="4"/>
  <c r="D67" i="4"/>
  <c r="E18" i="4"/>
  <c r="E85" i="4"/>
  <c r="E28" i="4"/>
  <c r="F88" i="4"/>
  <c r="F81" i="4"/>
  <c r="F106" i="4"/>
  <c r="G83" i="4"/>
  <c r="G100" i="4"/>
  <c r="H46" i="4"/>
  <c r="H50" i="4"/>
  <c r="K10" i="4"/>
  <c r="L120" i="4"/>
  <c r="M76" i="4"/>
  <c r="N16" i="4"/>
  <c r="O92" i="4"/>
  <c r="Q82" i="4"/>
  <c r="R64" i="4"/>
  <c r="S57" i="4"/>
  <c r="F69" i="4"/>
  <c r="C40" i="4"/>
  <c r="D30" i="4"/>
  <c r="F34" i="4"/>
  <c r="C103" i="4"/>
  <c r="D95" i="4"/>
  <c r="H81" i="4"/>
  <c r="K57" i="4"/>
  <c r="C24" i="4"/>
  <c r="C59" i="4"/>
  <c r="C52" i="4"/>
  <c r="D9" i="4"/>
  <c r="D81" i="4"/>
  <c r="D111" i="4"/>
  <c r="D63" i="4"/>
  <c r="E75" i="4"/>
  <c r="E101" i="4"/>
  <c r="E73" i="4"/>
  <c r="F9" i="4"/>
  <c r="F8" i="4"/>
  <c r="F52" i="4"/>
  <c r="G16" i="4"/>
  <c r="G30" i="4"/>
  <c r="G67" i="4"/>
  <c r="H51" i="4"/>
  <c r="H103" i="4"/>
  <c r="J38" i="4"/>
  <c r="K109" i="4"/>
  <c r="L79" i="4"/>
  <c r="M15" i="4"/>
  <c r="N59" i="4"/>
  <c r="O57" i="4"/>
  <c r="Q64" i="4"/>
  <c r="R8" i="4"/>
  <c r="T6" i="4"/>
  <c r="U69" i="4"/>
  <c r="C85" i="4"/>
  <c r="Q10" i="4"/>
  <c r="C65" i="4"/>
  <c r="E41" i="4"/>
  <c r="D100" i="4"/>
  <c r="G82" i="4"/>
  <c r="J34" i="4"/>
  <c r="R18" i="4"/>
  <c r="C20" i="4"/>
  <c r="C15" i="4"/>
  <c r="C111" i="4"/>
  <c r="C34" i="4"/>
  <c r="D6" i="4"/>
  <c r="D8" i="4"/>
  <c r="D102" i="4"/>
  <c r="D17" i="4"/>
  <c r="E46" i="4"/>
  <c r="E12" i="4"/>
  <c r="E13" i="4"/>
  <c r="F62" i="4"/>
  <c r="F60" i="4"/>
  <c r="F111" i="4"/>
  <c r="G81" i="4"/>
  <c r="G63" i="4"/>
  <c r="H108" i="4"/>
  <c r="H41" i="4"/>
  <c r="J84" i="4"/>
  <c r="K73" i="4"/>
  <c r="N30" i="4"/>
  <c r="O78" i="4"/>
  <c r="Q99" i="4"/>
  <c r="R83" i="4"/>
  <c r="T91" i="4"/>
  <c r="U99" i="4"/>
  <c r="G85" i="4"/>
  <c r="D37" i="4"/>
  <c r="E71" i="4"/>
  <c r="F37" i="4"/>
  <c r="L99" i="4"/>
  <c r="C83" i="4"/>
  <c r="C100" i="4"/>
  <c r="D91" i="4"/>
  <c r="D99" i="4"/>
  <c r="D21" i="4"/>
  <c r="E59" i="4"/>
  <c r="E36" i="4"/>
  <c r="F117" i="4"/>
  <c r="F39" i="4"/>
  <c r="F102" i="4"/>
  <c r="G8" i="4"/>
  <c r="G116" i="4"/>
  <c r="H99" i="4"/>
  <c r="H98" i="4"/>
  <c r="J37" i="4"/>
  <c r="K108" i="4"/>
  <c r="K13" i="4"/>
  <c r="M52" i="4"/>
  <c r="N72" i="4"/>
  <c r="O40" i="4"/>
  <c r="Q60" i="4"/>
  <c r="R41" i="4"/>
  <c r="T108" i="4"/>
  <c r="U39" i="4"/>
  <c r="F57" i="4"/>
  <c r="H85" i="4"/>
  <c r="E40" i="4"/>
  <c r="D62" i="4"/>
  <c r="D10" i="4"/>
  <c r="G99" i="4"/>
  <c r="K36" i="4"/>
  <c r="L83" i="4"/>
  <c r="M102" i="4"/>
  <c r="P6" i="4"/>
  <c r="Q116" i="4"/>
  <c r="R40" i="4"/>
  <c r="T71" i="4"/>
  <c r="U32" i="4"/>
  <c r="C57" i="4"/>
  <c r="E6" i="4"/>
  <c r="C30" i="4"/>
  <c r="C67" i="4"/>
  <c r="D60" i="4"/>
  <c r="D40" i="4"/>
  <c r="E104" i="4"/>
  <c r="H60" i="4"/>
  <c r="J8" i="4"/>
  <c r="C39" i="4"/>
  <c r="C58" i="4"/>
  <c r="C63" i="4"/>
  <c r="D119" i="4"/>
  <c r="D65" i="4"/>
  <c r="D105" i="4"/>
  <c r="E8" i="4"/>
  <c r="E15" i="4"/>
  <c r="F56" i="4"/>
  <c r="G6" i="4"/>
  <c r="H32" i="4"/>
  <c r="J20" i="4"/>
  <c r="K60" i="4"/>
  <c r="L66" i="4"/>
  <c r="M21" i="4"/>
  <c r="S109" i="4"/>
  <c r="T32" i="4"/>
  <c r="U85" i="4"/>
  <c r="O61" i="4"/>
  <c r="U61" i="4"/>
  <c r="N61" i="4"/>
  <c r="Q61" i="4"/>
  <c r="T61" i="4"/>
  <c r="L61" i="4"/>
  <c r="R61" i="4"/>
  <c r="S61" i="4"/>
  <c r="J61" i="4"/>
  <c r="H61" i="4"/>
  <c r="D61" i="4"/>
  <c r="O19" i="4"/>
  <c r="U19" i="4"/>
  <c r="Q19" i="4"/>
  <c r="L19" i="4"/>
  <c r="K19" i="4"/>
  <c r="T19" i="4"/>
  <c r="R19" i="4"/>
  <c r="S19" i="4"/>
  <c r="J19" i="4"/>
  <c r="M19" i="4"/>
  <c r="G19" i="4"/>
  <c r="D19" i="4"/>
  <c r="N19" i="4"/>
  <c r="O11" i="4"/>
  <c r="U11" i="4"/>
  <c r="N11" i="4"/>
  <c r="T11" i="4"/>
  <c r="Q11" i="4"/>
  <c r="L11" i="4"/>
  <c r="D11" i="4"/>
  <c r="K7" i="4"/>
  <c r="M61" i="4"/>
  <c r="N87" i="4"/>
  <c r="T87" i="4"/>
  <c r="O87" i="4"/>
  <c r="U87" i="4"/>
  <c r="R87" i="4"/>
  <c r="P87" i="4"/>
  <c r="J87" i="4"/>
  <c r="K87" i="4"/>
  <c r="N89" i="4"/>
  <c r="T89" i="4"/>
  <c r="O89" i="4"/>
  <c r="R89" i="4"/>
  <c r="U89" i="4"/>
  <c r="P89" i="4"/>
  <c r="C89" i="4"/>
  <c r="N28" i="4"/>
  <c r="T28" i="4"/>
  <c r="O28" i="4"/>
  <c r="R28" i="4"/>
  <c r="P28" i="4"/>
  <c r="U28" i="4"/>
  <c r="Q28" i="4"/>
  <c r="L28" i="4"/>
  <c r="S28" i="4"/>
  <c r="C28" i="4"/>
  <c r="D114" i="4"/>
  <c r="F89" i="4"/>
  <c r="G80" i="4"/>
  <c r="H66" i="4"/>
  <c r="S96" i="4"/>
  <c r="U96" i="4"/>
  <c r="T96" i="4"/>
  <c r="R96" i="4"/>
  <c r="M96" i="4"/>
  <c r="J96" i="4"/>
  <c r="L96" i="4"/>
  <c r="P96" i="4"/>
  <c r="O96" i="4"/>
  <c r="G96" i="4"/>
  <c r="N42" i="4"/>
  <c r="S42" i="4"/>
  <c r="O42" i="4"/>
  <c r="T42" i="4"/>
  <c r="R42" i="4"/>
  <c r="Q42" i="4"/>
  <c r="P42" i="4"/>
  <c r="U42" i="4"/>
  <c r="M42" i="4"/>
  <c r="L42" i="4"/>
  <c r="K42" i="4"/>
  <c r="N33" i="4"/>
  <c r="S33" i="4"/>
  <c r="U33" i="4"/>
  <c r="O33" i="4"/>
  <c r="H33" i="4"/>
  <c r="R33" i="4"/>
  <c r="Q33" i="4"/>
  <c r="P33" i="4"/>
  <c r="J33" i="4"/>
  <c r="M33" i="4"/>
  <c r="C18" i="4"/>
  <c r="D89" i="4"/>
  <c r="G33" i="4"/>
  <c r="J25" i="4"/>
  <c r="U49" i="4"/>
  <c r="R49" i="4"/>
  <c r="O49" i="4"/>
  <c r="T49" i="4"/>
  <c r="M49" i="4"/>
  <c r="S49" i="4"/>
  <c r="Q49" i="4"/>
  <c r="P49" i="4"/>
  <c r="J49" i="4"/>
  <c r="N49" i="4"/>
  <c r="H49" i="4"/>
  <c r="L49" i="4"/>
  <c r="U72" i="4"/>
  <c r="R72" i="4"/>
  <c r="O72" i="4"/>
  <c r="M72" i="4"/>
  <c r="T72" i="4"/>
  <c r="S72" i="4"/>
  <c r="Q72" i="4"/>
  <c r="P72" i="4"/>
  <c r="H72" i="4"/>
  <c r="L72" i="4"/>
  <c r="M70" i="4"/>
  <c r="U70" i="4"/>
  <c r="R70" i="4"/>
  <c r="O70" i="4"/>
  <c r="S70" i="4"/>
  <c r="Q70" i="4"/>
  <c r="P70" i="4"/>
  <c r="N70" i="4"/>
  <c r="E7" i="4"/>
  <c r="F5" i="4"/>
  <c r="F14" i="4"/>
  <c r="F28" i="4"/>
  <c r="G18" i="4"/>
  <c r="G11" i="4"/>
  <c r="H74" i="4"/>
  <c r="J36" i="4"/>
  <c r="N22" i="4"/>
  <c r="U2" i="4"/>
  <c r="T2" i="4"/>
  <c r="P2" i="4"/>
  <c r="R2" i="4"/>
  <c r="Q2" i="4"/>
  <c r="K2" i="4"/>
  <c r="U45" i="4"/>
  <c r="T45" i="4"/>
  <c r="R45" i="4"/>
  <c r="Q45" i="4"/>
  <c r="P45" i="4"/>
  <c r="O45" i="4"/>
  <c r="N45" i="4"/>
  <c r="M45" i="4"/>
  <c r="L45" i="4"/>
  <c r="G45" i="4"/>
  <c r="U51" i="4"/>
  <c r="T51" i="4"/>
  <c r="Q51" i="4"/>
  <c r="O51" i="4"/>
  <c r="R51" i="4"/>
  <c r="L51" i="4"/>
  <c r="J51" i="4"/>
  <c r="S51" i="4"/>
  <c r="P51" i="4"/>
  <c r="N51" i="4"/>
  <c r="U53" i="4"/>
  <c r="T53" i="4"/>
  <c r="S53" i="4"/>
  <c r="N53" i="4"/>
  <c r="O53" i="4"/>
  <c r="K53" i="4"/>
  <c r="R53" i="4"/>
  <c r="Q53" i="4"/>
  <c r="P53" i="4"/>
  <c r="L53" i="4"/>
  <c r="M53" i="4"/>
  <c r="J53" i="4"/>
  <c r="H53" i="4"/>
  <c r="U12" i="4"/>
  <c r="T12" i="4"/>
  <c r="P12" i="4"/>
  <c r="K12" i="4"/>
  <c r="N12" i="4"/>
  <c r="O12" i="4"/>
  <c r="H12" i="4"/>
  <c r="Q12" i="4"/>
  <c r="R12" i="4"/>
  <c r="U29" i="4"/>
  <c r="T29" i="4"/>
  <c r="R29" i="4"/>
  <c r="K29" i="4"/>
  <c r="Q29" i="4"/>
  <c r="P29" i="4"/>
  <c r="O29" i="4"/>
  <c r="H29" i="4"/>
  <c r="S29" i="4"/>
  <c r="N29" i="4"/>
  <c r="U102" i="4"/>
  <c r="T102" i="4"/>
  <c r="Q102" i="4"/>
  <c r="O102" i="4"/>
  <c r="R102" i="4"/>
  <c r="K102" i="4"/>
  <c r="L102" i="4"/>
  <c r="P102" i="4"/>
  <c r="H102" i="4"/>
  <c r="N102" i="4"/>
  <c r="S102" i="4"/>
  <c r="U94" i="4"/>
  <c r="T94" i="4"/>
  <c r="S94" i="4"/>
  <c r="N94" i="4"/>
  <c r="O94" i="4"/>
  <c r="M94" i="4"/>
  <c r="K94" i="4"/>
  <c r="R94" i="4"/>
  <c r="Q94" i="4"/>
  <c r="P94" i="4"/>
  <c r="H94" i="4"/>
  <c r="J94" i="4"/>
  <c r="G94" i="4"/>
  <c r="U93" i="4"/>
  <c r="T93" i="4"/>
  <c r="P93" i="4"/>
  <c r="K93" i="4"/>
  <c r="S93" i="4"/>
  <c r="J93" i="4"/>
  <c r="F93" i="4"/>
  <c r="L93" i="4"/>
  <c r="O93" i="4"/>
  <c r="R93" i="4"/>
  <c r="Q93" i="4"/>
  <c r="U90" i="4"/>
  <c r="T90" i="4"/>
  <c r="R90" i="4"/>
  <c r="K90" i="4"/>
  <c r="Q90" i="4"/>
  <c r="P90" i="4"/>
  <c r="O90" i="4"/>
  <c r="N90" i="4"/>
  <c r="M90" i="4"/>
  <c r="J90" i="4"/>
  <c r="H90" i="4"/>
  <c r="F90" i="4"/>
  <c r="C109" i="4"/>
  <c r="C4" i="4"/>
  <c r="C51" i="4"/>
  <c r="C104" i="4"/>
  <c r="D44" i="4"/>
  <c r="D18" i="4"/>
  <c r="D20" i="4"/>
  <c r="D14" i="4"/>
  <c r="D29" i="4"/>
  <c r="D58" i="4"/>
  <c r="D80" i="4"/>
  <c r="E96" i="4"/>
  <c r="E19" i="4"/>
  <c r="E95" i="4"/>
  <c r="F12" i="4"/>
  <c r="F73" i="4"/>
  <c r="G51" i="4"/>
  <c r="G72" i="4"/>
  <c r="G28" i="4"/>
  <c r="H48" i="4"/>
  <c r="H44" i="4"/>
  <c r="H89" i="4"/>
  <c r="H116" i="4"/>
  <c r="J5" i="4"/>
  <c r="J14" i="4"/>
  <c r="J102" i="4"/>
  <c r="J78" i="4"/>
  <c r="K86" i="4"/>
  <c r="K33" i="4"/>
  <c r="L18" i="4"/>
  <c r="L29" i="4"/>
  <c r="M51" i="4"/>
  <c r="N119" i="4"/>
  <c r="O46" i="4"/>
  <c r="P19" i="4"/>
  <c r="Q13" i="4"/>
  <c r="S45" i="4"/>
  <c r="S90" i="4"/>
  <c r="T88" i="4"/>
  <c r="S88" i="4"/>
  <c r="P88" i="4"/>
  <c r="Q88" i="4"/>
  <c r="M88" i="4"/>
  <c r="O88" i="4"/>
  <c r="U88" i="4"/>
  <c r="H88" i="4"/>
  <c r="K88" i="4"/>
  <c r="L88" i="4"/>
  <c r="R88" i="4"/>
  <c r="T23" i="4"/>
  <c r="S23" i="4"/>
  <c r="P23" i="4"/>
  <c r="M23" i="4"/>
  <c r="Q23" i="4"/>
  <c r="N23" i="4"/>
  <c r="H23" i="4"/>
  <c r="R23" i="4"/>
  <c r="K23" i="4"/>
  <c r="J23" i="4"/>
  <c r="T77" i="4"/>
  <c r="S77" i="4"/>
  <c r="P77" i="4"/>
  <c r="R77" i="4"/>
  <c r="M77" i="4"/>
  <c r="Q77" i="4"/>
  <c r="U77" i="4"/>
  <c r="N77" i="4"/>
  <c r="H77" i="4"/>
  <c r="O77" i="4"/>
  <c r="L77" i="4"/>
  <c r="K77" i="4"/>
  <c r="T64" i="4"/>
  <c r="S64" i="4"/>
  <c r="P64" i="4"/>
  <c r="O64" i="4"/>
  <c r="M64" i="4"/>
  <c r="J64" i="4"/>
  <c r="H64" i="4"/>
  <c r="N64" i="4"/>
  <c r="U64" i="4"/>
  <c r="T39" i="4"/>
  <c r="S39" i="4"/>
  <c r="P39" i="4"/>
  <c r="N39" i="4"/>
  <c r="Q39" i="4"/>
  <c r="M39" i="4"/>
  <c r="O39" i="4"/>
  <c r="H39" i="4"/>
  <c r="R39" i="4"/>
  <c r="L39" i="4"/>
  <c r="G39" i="4"/>
  <c r="T59" i="4"/>
  <c r="S59" i="4"/>
  <c r="P59" i="4"/>
  <c r="M59" i="4"/>
  <c r="Q59" i="4"/>
  <c r="U59" i="4"/>
  <c r="O59" i="4"/>
  <c r="H59" i="4"/>
  <c r="K59" i="4"/>
  <c r="R59" i="4"/>
  <c r="T47" i="4"/>
  <c r="S47" i="4"/>
  <c r="P47" i="4"/>
  <c r="R47" i="4"/>
  <c r="M47" i="4"/>
  <c r="Q47" i="4"/>
  <c r="O47" i="4"/>
  <c r="N47" i="4"/>
  <c r="H47" i="4"/>
  <c r="K47" i="4"/>
  <c r="T21" i="4"/>
  <c r="S21" i="4"/>
  <c r="P21" i="4"/>
  <c r="O21" i="4"/>
  <c r="U21" i="4"/>
  <c r="H21" i="4"/>
  <c r="R21" i="4"/>
  <c r="N21" i="4"/>
  <c r="T122" i="4"/>
  <c r="S122" i="4"/>
  <c r="P122" i="4"/>
  <c r="N122" i="4"/>
  <c r="Q122" i="4"/>
  <c r="K122" i="4"/>
  <c r="O122" i="4"/>
  <c r="H122" i="4"/>
  <c r="M122" i="4"/>
  <c r="J122" i="4"/>
  <c r="L122" i="4"/>
  <c r="T63" i="4"/>
  <c r="S63" i="4"/>
  <c r="P63" i="4"/>
  <c r="Q63" i="4"/>
  <c r="M63" i="4"/>
  <c r="U63" i="4"/>
  <c r="J63" i="4"/>
  <c r="H63" i="4"/>
  <c r="K63" i="4"/>
  <c r="O63" i="4"/>
  <c r="R63" i="4"/>
  <c r="N63" i="4"/>
  <c r="T54" i="4"/>
  <c r="S54" i="4"/>
  <c r="P54" i="4"/>
  <c r="R54" i="4"/>
  <c r="Q54" i="4"/>
  <c r="O54" i="4"/>
  <c r="N54" i="4"/>
  <c r="U54" i="4"/>
  <c r="M54" i="4"/>
  <c r="K54" i="4"/>
  <c r="L54" i="4"/>
  <c r="G54" i="4"/>
  <c r="C45" i="4"/>
  <c r="C64" i="4"/>
  <c r="C71" i="4"/>
  <c r="C118" i="4"/>
  <c r="C121" i="4"/>
  <c r="D87" i="4"/>
  <c r="D86" i="4"/>
  <c r="D75" i="4"/>
  <c r="D115" i="4"/>
  <c r="D12" i="4"/>
  <c r="D47" i="4"/>
  <c r="D56" i="4"/>
  <c r="D33" i="4"/>
  <c r="E109" i="4"/>
  <c r="E45" i="4"/>
  <c r="E108" i="4"/>
  <c r="E114" i="4"/>
  <c r="E92" i="4"/>
  <c r="E94" i="4"/>
  <c r="E17" i="4"/>
  <c r="F61" i="4"/>
  <c r="F18" i="4"/>
  <c r="F59" i="4"/>
  <c r="F13" i="4"/>
  <c r="G9" i="4"/>
  <c r="G61" i="4"/>
  <c r="G64" i="4"/>
  <c r="G74" i="4"/>
  <c r="G29" i="4"/>
  <c r="G73" i="4"/>
  <c r="H9" i="4"/>
  <c r="H86" i="4"/>
  <c r="H14" i="4"/>
  <c r="H95" i="4"/>
  <c r="H67" i="4"/>
  <c r="J109" i="4"/>
  <c r="J12" i="4"/>
  <c r="J21" i="4"/>
  <c r="J110" i="4"/>
  <c r="K49" i="4"/>
  <c r="K71" i="4"/>
  <c r="K58" i="4"/>
  <c r="K70" i="4"/>
  <c r="L64" i="4"/>
  <c r="L47" i="4"/>
  <c r="L33" i="4"/>
  <c r="M108" i="4"/>
  <c r="M67" i="4"/>
  <c r="N86" i="4"/>
  <c r="N98" i="4"/>
  <c r="O99" i="4"/>
  <c r="R52" i="4"/>
  <c r="S16" i="4"/>
  <c r="U71" i="4"/>
  <c r="O7" i="4"/>
  <c r="U7" i="4"/>
  <c r="T7" i="4"/>
  <c r="N7" i="4"/>
  <c r="M7" i="4"/>
  <c r="S7" i="4"/>
  <c r="P7" i="4"/>
  <c r="L7" i="4"/>
  <c r="D7" i="4"/>
  <c r="Q7" i="4"/>
  <c r="O31" i="4"/>
  <c r="U31" i="4"/>
  <c r="R31" i="4"/>
  <c r="S31" i="4"/>
  <c r="M31" i="4"/>
  <c r="T31" i="4"/>
  <c r="Q31" i="4"/>
  <c r="P31" i="4"/>
  <c r="K31" i="4"/>
  <c r="D31" i="4"/>
  <c r="H31" i="4"/>
  <c r="O22" i="4"/>
  <c r="U22" i="4"/>
  <c r="R22" i="4"/>
  <c r="T22" i="4"/>
  <c r="S22" i="4"/>
  <c r="Q22" i="4"/>
  <c r="M22" i="4"/>
  <c r="P22" i="4"/>
  <c r="D22" i="4"/>
  <c r="F121" i="4"/>
  <c r="H22" i="4"/>
  <c r="N55" i="4"/>
  <c r="T55" i="4"/>
  <c r="S55" i="4"/>
  <c r="U55" i="4"/>
  <c r="Q55" i="4"/>
  <c r="O55" i="4"/>
  <c r="K55" i="4"/>
  <c r="H55" i="4"/>
  <c r="C55" i="4"/>
  <c r="J55" i="4"/>
  <c r="N116" i="4"/>
  <c r="T116" i="4"/>
  <c r="U116" i="4"/>
  <c r="S116" i="4"/>
  <c r="J116" i="4"/>
  <c r="M116" i="4"/>
  <c r="C116" i="4"/>
  <c r="N80" i="4"/>
  <c r="T80" i="4"/>
  <c r="Q80" i="4"/>
  <c r="U80" i="4"/>
  <c r="R80" i="4"/>
  <c r="M80" i="4"/>
  <c r="L80" i="4"/>
  <c r="S80" i="4"/>
  <c r="P80" i="4"/>
  <c r="J80" i="4"/>
  <c r="F80" i="4"/>
  <c r="C80" i="4"/>
  <c r="K80" i="4"/>
  <c r="J11" i="4"/>
  <c r="M44" i="4"/>
  <c r="S18" i="4"/>
  <c r="N18" i="4"/>
  <c r="Q18" i="4"/>
  <c r="O18" i="4"/>
  <c r="U18" i="4"/>
  <c r="T18" i="4"/>
  <c r="H18" i="4"/>
  <c r="K18" i="4"/>
  <c r="N95" i="4"/>
  <c r="S95" i="4"/>
  <c r="U95" i="4"/>
  <c r="Q95" i="4"/>
  <c r="O95" i="4"/>
  <c r="K95" i="4"/>
  <c r="J95" i="4"/>
  <c r="R95" i="4"/>
  <c r="P95" i="4"/>
  <c r="L95" i="4"/>
  <c r="M95" i="4"/>
  <c r="G95" i="4"/>
  <c r="C7" i="4"/>
  <c r="J28" i="4"/>
  <c r="M5" i="4"/>
  <c r="Q87" i="4"/>
  <c r="U20" i="4"/>
  <c r="R20" i="4"/>
  <c r="P20" i="4"/>
  <c r="M20" i="4"/>
  <c r="T20" i="4"/>
  <c r="S20" i="4"/>
  <c r="Q20" i="4"/>
  <c r="O20" i="4"/>
  <c r="K20" i="4"/>
  <c r="L20" i="4"/>
  <c r="H20" i="4"/>
  <c r="M43" i="4"/>
  <c r="U43" i="4"/>
  <c r="R43" i="4"/>
  <c r="T43" i="4"/>
  <c r="P43" i="4"/>
  <c r="S43" i="4"/>
  <c r="Q43" i="4"/>
  <c r="O43" i="4"/>
  <c r="K43" i="4"/>
  <c r="J43" i="4"/>
  <c r="H43" i="4"/>
  <c r="C86" i="4"/>
  <c r="D120" i="4"/>
  <c r="E86" i="4"/>
  <c r="G55" i="4"/>
  <c r="M55" i="4"/>
  <c r="N96" i="4"/>
  <c r="Q96" i="4"/>
  <c r="U4" i="4"/>
  <c r="Q4" i="4"/>
  <c r="O4" i="4"/>
  <c r="T4" i="4"/>
  <c r="P4" i="4"/>
  <c r="L4" i="4"/>
  <c r="S4" i="4"/>
  <c r="R4" i="4"/>
  <c r="M4" i="4"/>
  <c r="J4" i="4"/>
  <c r="N4" i="4"/>
  <c r="G4" i="4"/>
  <c r="U115" i="4"/>
  <c r="T115" i="4"/>
  <c r="Q115" i="4"/>
  <c r="S115" i="4"/>
  <c r="N115" i="4"/>
  <c r="L115" i="4"/>
  <c r="R115" i="4"/>
  <c r="P115" i="4"/>
  <c r="M115" i="4"/>
  <c r="G115" i="4"/>
  <c r="O115" i="4"/>
  <c r="H115" i="4"/>
  <c r="K115" i="4"/>
  <c r="U3" i="4"/>
  <c r="T3" i="4"/>
  <c r="Q3" i="4"/>
  <c r="O3" i="4"/>
  <c r="P3" i="4"/>
  <c r="L3" i="4"/>
  <c r="S3" i="4"/>
  <c r="R3" i="4"/>
  <c r="M3" i="4"/>
  <c r="G3" i="4"/>
  <c r="J3" i="4"/>
  <c r="U68" i="4"/>
  <c r="T68" i="4"/>
  <c r="Q68" i="4"/>
  <c r="S68" i="4"/>
  <c r="N68" i="4"/>
  <c r="L68" i="4"/>
  <c r="M68" i="4"/>
  <c r="R68" i="4"/>
  <c r="K68" i="4"/>
  <c r="O68" i="4"/>
  <c r="P68" i="4"/>
  <c r="J68" i="4"/>
  <c r="G68" i="4"/>
  <c r="H68" i="4"/>
  <c r="U112" i="4"/>
  <c r="T112" i="4"/>
  <c r="Q112" i="4"/>
  <c r="O112" i="4"/>
  <c r="P112" i="4"/>
  <c r="L112" i="4"/>
  <c r="S112" i="4"/>
  <c r="R112" i="4"/>
  <c r="N112" i="4"/>
  <c r="M112" i="4"/>
  <c r="G112" i="4"/>
  <c r="K112" i="4"/>
  <c r="C49" i="4"/>
  <c r="D79" i="4"/>
  <c r="E49" i="4"/>
  <c r="E116" i="4"/>
  <c r="G42" i="4"/>
  <c r="J89" i="4"/>
  <c r="K111" i="4"/>
  <c r="M18" i="4"/>
  <c r="O75" i="4"/>
  <c r="S48" i="4"/>
  <c r="R48" i="4"/>
  <c r="O48" i="4"/>
  <c r="Q48" i="4"/>
  <c r="L48" i="4"/>
  <c r="P48" i="4"/>
  <c r="U48" i="4"/>
  <c r="K48" i="4"/>
  <c r="G48" i="4"/>
  <c r="M48" i="4"/>
  <c r="F48" i="4"/>
  <c r="S108" i="4"/>
  <c r="R108" i="4"/>
  <c r="O108" i="4"/>
  <c r="L108" i="4"/>
  <c r="G108" i="4"/>
  <c r="P108" i="4"/>
  <c r="N108" i="4"/>
  <c r="U108" i="4"/>
  <c r="J108" i="4"/>
  <c r="F108" i="4"/>
  <c r="S50" i="4"/>
  <c r="R50" i="4"/>
  <c r="O50" i="4"/>
  <c r="M50" i="4"/>
  <c r="L50" i="4"/>
  <c r="N50" i="4"/>
  <c r="T50" i="4"/>
  <c r="P50" i="4"/>
  <c r="G50" i="4"/>
  <c r="K50" i="4"/>
  <c r="Q50" i="4"/>
  <c r="J50" i="4"/>
  <c r="U50" i="4"/>
  <c r="F50" i="4"/>
  <c r="S17" i="4"/>
  <c r="R17" i="4"/>
  <c r="O17" i="4"/>
  <c r="P17" i="4"/>
  <c r="N17" i="4"/>
  <c r="L17" i="4"/>
  <c r="K17" i="4"/>
  <c r="U17" i="4"/>
  <c r="M17" i="4"/>
  <c r="T17" i="4"/>
  <c r="H17" i="4"/>
  <c r="G17" i="4"/>
  <c r="J17" i="4"/>
  <c r="C108" i="4"/>
  <c r="C11" i="4"/>
  <c r="D49" i="4"/>
  <c r="D28" i="4"/>
  <c r="E42" i="4"/>
  <c r="F36" i="4"/>
  <c r="H4" i="4"/>
  <c r="D73" i="4"/>
  <c r="D112" i="4"/>
  <c r="E2" i="4"/>
  <c r="E38" i="4"/>
  <c r="E89" i="4"/>
  <c r="E72" i="4"/>
  <c r="E102" i="4"/>
  <c r="F7" i="4"/>
  <c r="F86" i="4"/>
  <c r="F25" i="4"/>
  <c r="F97" i="4"/>
  <c r="G49" i="4"/>
  <c r="G120" i="4"/>
  <c r="G22" i="4"/>
  <c r="H58" i="4"/>
  <c r="J2" i="4"/>
  <c r="K45" i="4"/>
  <c r="L90" i="4"/>
  <c r="N13" i="4"/>
  <c r="S74" i="4"/>
  <c r="Q6" i="4"/>
  <c r="N6" i="4"/>
  <c r="O6" i="4"/>
  <c r="U6" i="4"/>
  <c r="L6" i="4"/>
  <c r="K6" i="4"/>
  <c r="M6" i="4"/>
  <c r="S6" i="4"/>
  <c r="J6" i="4"/>
  <c r="R6" i="4"/>
  <c r="H6" i="4"/>
  <c r="Q8" i="4"/>
  <c r="N8" i="4"/>
  <c r="L8" i="4"/>
  <c r="T8" i="4"/>
  <c r="K8" i="4"/>
  <c r="M8" i="4"/>
  <c r="S8" i="4"/>
  <c r="P8" i="4"/>
  <c r="U8" i="4"/>
  <c r="O8" i="4"/>
  <c r="Q103" i="4"/>
  <c r="N103" i="4"/>
  <c r="R103" i="4"/>
  <c r="L103" i="4"/>
  <c r="T103" i="4"/>
  <c r="P103" i="4"/>
  <c r="S103" i="4"/>
  <c r="O103" i="4"/>
  <c r="M103" i="4"/>
  <c r="K103" i="4"/>
  <c r="J103" i="4"/>
  <c r="D103" i="4"/>
  <c r="C48" i="4"/>
  <c r="C8" i="4"/>
  <c r="C13" i="4"/>
  <c r="D45" i="4"/>
  <c r="E120" i="4"/>
  <c r="E3" i="4"/>
  <c r="E121" i="4"/>
  <c r="F87" i="4"/>
  <c r="F49" i="4"/>
  <c r="F51" i="4"/>
  <c r="F32" i="4"/>
  <c r="F116" i="4"/>
  <c r="F43" i="4"/>
  <c r="F17" i="4"/>
  <c r="G7" i="4"/>
  <c r="G77" i="4"/>
  <c r="G103" i="4"/>
  <c r="G110" i="4"/>
  <c r="H7" i="4"/>
  <c r="H38" i="4"/>
  <c r="H113" i="4"/>
  <c r="H56" i="4"/>
  <c r="H93" i="4"/>
  <c r="J119" i="4"/>
  <c r="J31" i="4"/>
  <c r="J22" i="4"/>
  <c r="J54" i="4"/>
  <c r="K22" i="4"/>
  <c r="L87" i="4"/>
  <c r="L31" i="4"/>
  <c r="L21" i="4"/>
  <c r="M87" i="4"/>
  <c r="M89" i="4"/>
  <c r="N99" i="4"/>
  <c r="N93" i="4"/>
  <c r="P61" i="4"/>
  <c r="P73" i="4"/>
  <c r="Q76" i="4"/>
  <c r="R122" i="4"/>
  <c r="S89" i="4"/>
  <c r="T105" i="4"/>
  <c r="U47" i="4"/>
  <c r="O5" i="4"/>
  <c r="U5" i="4"/>
  <c r="P5" i="4"/>
  <c r="S5" i="4"/>
  <c r="N5" i="4"/>
  <c r="Q5" i="4"/>
  <c r="K5" i="4"/>
  <c r="T5" i="4"/>
  <c r="D5" i="4"/>
  <c r="O25" i="4"/>
  <c r="U25" i="4"/>
  <c r="P25" i="4"/>
  <c r="N25" i="4"/>
  <c r="S25" i="4"/>
  <c r="K25" i="4"/>
  <c r="Q25" i="4"/>
  <c r="H25" i="4"/>
  <c r="M25" i="4"/>
  <c r="D25" i="4"/>
  <c r="T25" i="4"/>
  <c r="F74" i="4"/>
  <c r="H121" i="4"/>
  <c r="P74" i="4"/>
  <c r="N44" i="4"/>
  <c r="T44" i="4"/>
  <c r="Q44" i="4"/>
  <c r="U44" i="4"/>
  <c r="R44" i="4"/>
  <c r="L44" i="4"/>
  <c r="S44" i="4"/>
  <c r="O44" i="4"/>
  <c r="J44" i="4"/>
  <c r="C44" i="4"/>
  <c r="P44" i="4"/>
  <c r="G44" i="4"/>
  <c r="N114" i="4"/>
  <c r="T114" i="4"/>
  <c r="Q114" i="4"/>
  <c r="R114" i="4"/>
  <c r="L114" i="4"/>
  <c r="K114" i="4"/>
  <c r="S114" i="4"/>
  <c r="U114" i="4"/>
  <c r="M114" i="4"/>
  <c r="C114" i="4"/>
  <c r="P114" i="4"/>
  <c r="E22" i="4"/>
  <c r="N24" i="4"/>
  <c r="S24" i="4"/>
  <c r="U24" i="4"/>
  <c r="P24" i="4"/>
  <c r="Q24" i="4"/>
  <c r="T24" i="4"/>
  <c r="R24" i="4"/>
  <c r="K24" i="4"/>
  <c r="M24" i="4"/>
  <c r="O24" i="4"/>
  <c r="N97" i="4"/>
  <c r="S97" i="4"/>
  <c r="T97" i="4"/>
  <c r="P97" i="4"/>
  <c r="Q97" i="4"/>
  <c r="M97" i="4"/>
  <c r="R97" i="4"/>
  <c r="O97" i="4"/>
  <c r="U97" i="4"/>
  <c r="H97" i="4"/>
  <c r="L97" i="4"/>
  <c r="C61" i="4"/>
  <c r="E44" i="4"/>
  <c r="E66" i="4"/>
  <c r="G5" i="4"/>
  <c r="U109" i="4"/>
  <c r="R109" i="4"/>
  <c r="M109" i="4"/>
  <c r="N109" i="4"/>
  <c r="L109" i="4"/>
  <c r="P109" i="4"/>
  <c r="H109" i="4"/>
  <c r="O109" i="4"/>
  <c r="Q109" i="4"/>
  <c r="U79" i="4"/>
  <c r="R79" i="4"/>
  <c r="T79" i="4"/>
  <c r="M79" i="4"/>
  <c r="N79" i="4"/>
  <c r="Q79" i="4"/>
  <c r="O79" i="4"/>
  <c r="K79" i="4"/>
  <c r="H79" i="4"/>
  <c r="J79" i="4"/>
  <c r="M13" i="4"/>
  <c r="U13" i="4"/>
  <c r="R13" i="4"/>
  <c r="L13" i="4"/>
  <c r="T13" i="4"/>
  <c r="S13" i="4"/>
  <c r="J13" i="4"/>
  <c r="H13" i="4"/>
  <c r="G13" i="4"/>
  <c r="C75" i="4"/>
  <c r="D72" i="4"/>
  <c r="E97" i="4"/>
  <c r="F79" i="4"/>
  <c r="F11" i="4"/>
  <c r="J73" i="4"/>
  <c r="K116" i="4"/>
  <c r="U117" i="4"/>
  <c r="Q117" i="4"/>
  <c r="R117" i="4"/>
  <c r="P117" i="4"/>
  <c r="S117" i="4"/>
  <c r="L117" i="4"/>
  <c r="N117" i="4"/>
  <c r="M117" i="4"/>
  <c r="G117" i="4"/>
  <c r="O117" i="4"/>
  <c r="K117" i="4"/>
  <c r="T117" i="4"/>
  <c r="U46" i="4"/>
  <c r="Q46" i="4"/>
  <c r="L46" i="4"/>
  <c r="N46" i="4"/>
  <c r="S46" i="4"/>
  <c r="G46" i="4"/>
  <c r="T46" i="4"/>
  <c r="K46" i="4"/>
  <c r="P46" i="4"/>
  <c r="R46" i="4"/>
  <c r="M46" i="4"/>
  <c r="U14" i="4"/>
  <c r="T14" i="4"/>
  <c r="Q14" i="4"/>
  <c r="R14" i="4"/>
  <c r="P14" i="4"/>
  <c r="S14" i="4"/>
  <c r="N14" i="4"/>
  <c r="L14" i="4"/>
  <c r="M14" i="4"/>
  <c r="O14" i="4"/>
  <c r="G14" i="4"/>
  <c r="U111" i="4"/>
  <c r="T111" i="4"/>
  <c r="Q111" i="4"/>
  <c r="M111" i="4"/>
  <c r="L111" i="4"/>
  <c r="N111" i="4"/>
  <c r="P111" i="4"/>
  <c r="R111" i="4"/>
  <c r="G111" i="4"/>
  <c r="O111" i="4"/>
  <c r="U36" i="4"/>
  <c r="T36" i="4"/>
  <c r="Q36" i="4"/>
  <c r="R36" i="4"/>
  <c r="P36" i="4"/>
  <c r="S36" i="4"/>
  <c r="N36" i="4"/>
  <c r="L36" i="4"/>
  <c r="H36" i="4"/>
  <c r="G36" i="4"/>
  <c r="O36" i="4"/>
  <c r="C96" i="4"/>
  <c r="C46" i="4"/>
  <c r="J111" i="4"/>
  <c r="K113" i="4"/>
  <c r="S11" i="4"/>
  <c r="S38" i="4"/>
  <c r="R38" i="4"/>
  <c r="O38" i="4"/>
  <c r="T38" i="4"/>
  <c r="U38" i="4"/>
  <c r="L38" i="4"/>
  <c r="P38" i="4"/>
  <c r="M38" i="4"/>
  <c r="N38" i="4"/>
  <c r="G38" i="4"/>
  <c r="Q38" i="4"/>
  <c r="F38" i="4"/>
  <c r="S104" i="4"/>
  <c r="R104" i="4"/>
  <c r="O104" i="4"/>
  <c r="P104" i="4"/>
  <c r="U104" i="4"/>
  <c r="N104" i="4"/>
  <c r="L104" i="4"/>
  <c r="K104" i="4"/>
  <c r="G104" i="4"/>
  <c r="Q104" i="4"/>
  <c r="T104" i="4"/>
  <c r="J104" i="4"/>
  <c r="F104" i="4"/>
  <c r="S98" i="4"/>
  <c r="R98" i="4"/>
  <c r="O98" i="4"/>
  <c r="Q98" i="4"/>
  <c r="U98" i="4"/>
  <c r="L98" i="4"/>
  <c r="P98" i="4"/>
  <c r="T98" i="4"/>
  <c r="M98" i="4"/>
  <c r="K98" i="4"/>
  <c r="G98" i="4"/>
  <c r="J98" i="4"/>
  <c r="F98" i="4"/>
  <c r="C33" i="4"/>
  <c r="D46" i="4"/>
  <c r="D50" i="4"/>
  <c r="D70" i="4"/>
  <c r="G89" i="4"/>
  <c r="G93" i="4"/>
  <c r="H11" i="4"/>
  <c r="J117" i="4"/>
  <c r="J70" i="4"/>
  <c r="K89" i="4"/>
  <c r="L25" i="4"/>
  <c r="O113" i="4"/>
  <c r="P58" i="4"/>
  <c r="R35" i="4"/>
  <c r="Q35" i="4"/>
  <c r="M35" i="4"/>
  <c r="P35" i="4"/>
  <c r="K35" i="4"/>
  <c r="N35" i="4"/>
  <c r="H35" i="4"/>
  <c r="E35" i="4"/>
  <c r="R107" i="4"/>
  <c r="Q107" i="4"/>
  <c r="O107" i="4"/>
  <c r="M107" i="4"/>
  <c r="T107" i="4"/>
  <c r="U107" i="4"/>
  <c r="P107" i="4"/>
  <c r="S107" i="4"/>
  <c r="J107" i="4"/>
  <c r="G107" i="4"/>
  <c r="E107" i="4"/>
  <c r="R118" i="4"/>
  <c r="Q118" i="4"/>
  <c r="M118" i="4"/>
  <c r="U118" i="4"/>
  <c r="N118" i="4"/>
  <c r="K118" i="4"/>
  <c r="T118" i="4"/>
  <c r="L118" i="4"/>
  <c r="H118" i="4"/>
  <c r="E118" i="4"/>
  <c r="R26" i="4"/>
  <c r="Q26" i="4"/>
  <c r="S26" i="4"/>
  <c r="U26" i="4"/>
  <c r="M26" i="4"/>
  <c r="K26" i="4"/>
  <c r="P26" i="4"/>
  <c r="O26" i="4"/>
  <c r="L26" i="4"/>
  <c r="T26" i="4"/>
  <c r="N26" i="4"/>
  <c r="F26" i="4"/>
  <c r="E26" i="4"/>
  <c r="C38" i="4"/>
  <c r="C22" i="4"/>
  <c r="C70" i="4"/>
  <c r="D109" i="4"/>
  <c r="D4" i="4"/>
  <c r="D51" i="4"/>
  <c r="N107" i="4"/>
  <c r="R116" i="4"/>
  <c r="Q37" i="4"/>
  <c r="N37" i="4"/>
  <c r="U37" i="4"/>
  <c r="R37" i="4"/>
  <c r="L37" i="4"/>
  <c r="P37" i="4"/>
  <c r="S37" i="4"/>
  <c r="O37" i="4"/>
  <c r="M37" i="4"/>
  <c r="K37" i="4"/>
  <c r="T37" i="4"/>
  <c r="Q15" i="4"/>
  <c r="N15" i="4"/>
  <c r="U15" i="4"/>
  <c r="L15" i="4"/>
  <c r="S15" i="4"/>
  <c r="O15" i="4"/>
  <c r="T15" i="4"/>
  <c r="J15" i="4"/>
  <c r="R15" i="4"/>
  <c r="H15" i="4"/>
  <c r="G15" i="4"/>
  <c r="Q34" i="4"/>
  <c r="N34" i="4"/>
  <c r="U34" i="4"/>
  <c r="L34" i="4"/>
  <c r="M34" i="4"/>
  <c r="O34" i="4"/>
  <c r="T34" i="4"/>
  <c r="P34" i="4"/>
  <c r="S34" i="4"/>
  <c r="K34" i="4"/>
  <c r="R34" i="4"/>
  <c r="D34" i="4"/>
  <c r="C119" i="4"/>
  <c r="C97" i="4"/>
  <c r="D117" i="4"/>
  <c r="E23" i="4"/>
  <c r="E21" i="4"/>
  <c r="P91" i="4"/>
  <c r="Q91" i="4"/>
  <c r="N91" i="4"/>
  <c r="O91" i="4"/>
  <c r="R91" i="4"/>
  <c r="U91" i="4"/>
  <c r="L91" i="4"/>
  <c r="K91" i="4"/>
  <c r="J91" i="4"/>
  <c r="M91" i="4"/>
  <c r="S91" i="4"/>
  <c r="F91" i="4"/>
  <c r="P82" i="4"/>
  <c r="S82" i="4"/>
  <c r="N82" i="4"/>
  <c r="K82" i="4"/>
  <c r="J82" i="4"/>
  <c r="T82" i="4"/>
  <c r="R82" i="4"/>
  <c r="U82" i="4"/>
  <c r="M82" i="4"/>
  <c r="F82" i="4"/>
  <c r="L82" i="4"/>
  <c r="P16" i="4"/>
  <c r="K16" i="4"/>
  <c r="J16" i="4"/>
  <c r="U16" i="4"/>
  <c r="T16" i="4"/>
  <c r="O16" i="4"/>
  <c r="M16" i="4"/>
  <c r="L16" i="4"/>
  <c r="Q16" i="4"/>
  <c r="F16" i="4"/>
  <c r="H16" i="4"/>
  <c r="P101" i="4"/>
  <c r="Q101" i="4"/>
  <c r="O101" i="4"/>
  <c r="R101" i="4"/>
  <c r="L101" i="4"/>
  <c r="K101" i="4"/>
  <c r="J101" i="4"/>
  <c r="U101" i="4"/>
  <c r="N101" i="4"/>
  <c r="S101" i="4"/>
  <c r="G101" i="4"/>
  <c r="F101" i="4"/>
  <c r="P83" i="4"/>
  <c r="N83" i="4"/>
  <c r="S83" i="4"/>
  <c r="J83" i="4"/>
  <c r="T83" i="4"/>
  <c r="Q83" i="4"/>
  <c r="U83" i="4"/>
  <c r="F83" i="4"/>
  <c r="M83" i="4"/>
  <c r="P41" i="4"/>
  <c r="T41" i="4"/>
  <c r="M41" i="4"/>
  <c r="N41" i="4"/>
  <c r="J41" i="4"/>
  <c r="S41" i="4"/>
  <c r="K41" i="4"/>
  <c r="Q41" i="4"/>
  <c r="L41" i="4"/>
  <c r="F41" i="4"/>
  <c r="P10" i="4"/>
  <c r="R10" i="4"/>
  <c r="J10" i="4"/>
  <c r="S10" i="4"/>
  <c r="N10" i="4"/>
  <c r="L10" i="4"/>
  <c r="O10" i="4"/>
  <c r="T10" i="4"/>
  <c r="U10" i="4"/>
  <c r="F10" i="4"/>
  <c r="P100" i="4"/>
  <c r="Q100" i="4"/>
  <c r="M100" i="4"/>
  <c r="O100" i="4"/>
  <c r="R100" i="4"/>
  <c r="T100" i="4"/>
  <c r="L100" i="4"/>
  <c r="J100" i="4"/>
  <c r="U100" i="4"/>
  <c r="S100" i="4"/>
  <c r="K100" i="4"/>
  <c r="P40" i="4"/>
  <c r="T40" i="4"/>
  <c r="N40" i="4"/>
  <c r="S40" i="4"/>
  <c r="M40" i="4"/>
  <c r="U40" i="4"/>
  <c r="J40" i="4"/>
  <c r="L40" i="4"/>
  <c r="H40" i="4"/>
  <c r="F40" i="4"/>
  <c r="C9" i="4"/>
  <c r="C35" i="4"/>
  <c r="C37" i="4"/>
  <c r="C19" i="4"/>
  <c r="C95" i="4"/>
  <c r="C43" i="4"/>
  <c r="C36" i="4"/>
  <c r="C90" i="4"/>
  <c r="D2" i="4"/>
  <c r="D77" i="4"/>
  <c r="D108" i="4"/>
  <c r="D15" i="4"/>
  <c r="D97" i="4"/>
  <c r="D36" i="4"/>
  <c r="D54" i="4"/>
  <c r="E119" i="4"/>
  <c r="E16" i="4"/>
  <c r="E113" i="4"/>
  <c r="E79" i="4"/>
  <c r="E29" i="4"/>
  <c r="E100" i="4"/>
  <c r="E80" i="4"/>
  <c r="F96" i="4"/>
  <c r="F4" i="4"/>
  <c r="F64" i="4"/>
  <c r="F19" i="4"/>
  <c r="F95" i="4"/>
  <c r="F68" i="4"/>
  <c r="G87" i="4"/>
  <c r="G84" i="4"/>
  <c r="G31" i="4"/>
  <c r="G12" i="4"/>
  <c r="G41" i="4"/>
  <c r="G43" i="4"/>
  <c r="G40" i="4"/>
  <c r="H87" i="4"/>
  <c r="H24" i="4"/>
  <c r="H19" i="4"/>
  <c r="H57" i="4"/>
  <c r="J35" i="4"/>
  <c r="J42" i="4"/>
  <c r="J97" i="4"/>
  <c r="K81" i="4"/>
  <c r="K15" i="4"/>
  <c r="K97" i="4"/>
  <c r="L2" i="4"/>
  <c r="L24" i="4"/>
  <c r="M2" i="4"/>
  <c r="M12" i="4"/>
  <c r="M93" i="4"/>
  <c r="N31" i="4"/>
  <c r="O114" i="4"/>
  <c r="P55" i="4"/>
  <c r="P13" i="4"/>
  <c r="Q89" i="4"/>
  <c r="S79" i="4"/>
  <c r="U103" i="4"/>
  <c r="O74" i="4"/>
  <c r="U74" i="4"/>
  <c r="T74" i="4"/>
  <c r="N74" i="4"/>
  <c r="M74" i="4"/>
  <c r="R74" i="4"/>
  <c r="L74" i="4"/>
  <c r="K74" i="4"/>
  <c r="D74" i="4"/>
  <c r="Q74" i="4"/>
  <c r="O121" i="4"/>
  <c r="U121" i="4"/>
  <c r="Q121" i="4"/>
  <c r="M121" i="4"/>
  <c r="L121" i="4"/>
  <c r="R121" i="4"/>
  <c r="S121" i="4"/>
  <c r="K121" i="4"/>
  <c r="P121" i="4"/>
  <c r="N121" i="4"/>
  <c r="J121" i="4"/>
  <c r="D121" i="4"/>
  <c r="C31" i="4"/>
  <c r="G121" i="4"/>
  <c r="N113" i="4"/>
  <c r="T113" i="4"/>
  <c r="U113" i="4"/>
  <c r="P113" i="4"/>
  <c r="S113" i="4"/>
  <c r="Q113" i="4"/>
  <c r="R113" i="4"/>
  <c r="L113" i="4"/>
  <c r="M113" i="4"/>
  <c r="C113" i="4"/>
  <c r="N66" i="4"/>
  <c r="T66" i="4"/>
  <c r="P66" i="4"/>
  <c r="U66" i="4"/>
  <c r="S66" i="4"/>
  <c r="Q66" i="4"/>
  <c r="R66" i="4"/>
  <c r="O66" i="4"/>
  <c r="M66" i="4"/>
  <c r="K66" i="4"/>
  <c r="J66" i="4"/>
  <c r="C66" i="4"/>
  <c r="G66" i="4"/>
  <c r="C5" i="4"/>
  <c r="E61" i="4"/>
  <c r="H5" i="4"/>
  <c r="H80" i="4"/>
  <c r="S87" i="4"/>
  <c r="S86" i="4"/>
  <c r="O86" i="4"/>
  <c r="T86" i="4"/>
  <c r="R86" i="4"/>
  <c r="Q86" i="4"/>
  <c r="P86" i="4"/>
  <c r="U86" i="4"/>
  <c r="M86" i="4"/>
  <c r="N120" i="4"/>
  <c r="S120" i="4"/>
  <c r="T120" i="4"/>
  <c r="R120" i="4"/>
  <c r="U120" i="4"/>
  <c r="M120" i="4"/>
  <c r="O120" i="4"/>
  <c r="J120" i="4"/>
  <c r="H120" i="4"/>
  <c r="N73" i="4"/>
  <c r="S73" i="4"/>
  <c r="R73" i="4"/>
  <c r="T73" i="4"/>
  <c r="H73" i="4"/>
  <c r="U73" i="4"/>
  <c r="Q73" i="4"/>
  <c r="O73" i="4"/>
  <c r="L73" i="4"/>
  <c r="M73" i="4"/>
  <c r="D42" i="4"/>
  <c r="F120" i="4"/>
  <c r="U75" i="4"/>
  <c r="R75" i="4"/>
  <c r="S75" i="4"/>
  <c r="N75" i="4"/>
  <c r="Q75" i="4"/>
  <c r="T75" i="4"/>
  <c r="M75" i="4"/>
  <c r="L75" i="4"/>
  <c r="J75" i="4"/>
  <c r="H75" i="4"/>
  <c r="K75" i="4"/>
  <c r="P75" i="4"/>
  <c r="G75" i="4"/>
  <c r="M92" i="4"/>
  <c r="U92" i="4"/>
  <c r="R92" i="4"/>
  <c r="S92" i="4"/>
  <c r="N92" i="4"/>
  <c r="Q92" i="4"/>
  <c r="K92" i="4"/>
  <c r="L92" i="4"/>
  <c r="P92" i="4"/>
  <c r="H92" i="4"/>
  <c r="C87" i="4"/>
  <c r="D113" i="4"/>
  <c r="E25" i="4"/>
  <c r="F113" i="4"/>
  <c r="G114" i="4"/>
  <c r="G70" i="4"/>
  <c r="J74" i="4"/>
  <c r="K61" i="4"/>
  <c r="O13" i="4"/>
  <c r="D55" i="4"/>
  <c r="D24" i="4"/>
  <c r="D3" i="4"/>
  <c r="E87" i="4"/>
  <c r="E43" i="4"/>
  <c r="F24" i="4"/>
  <c r="K44" i="4"/>
  <c r="L55" i="4"/>
  <c r="S119" i="4"/>
  <c r="R119" i="4"/>
  <c r="O119" i="4"/>
  <c r="P119" i="4"/>
  <c r="L119" i="4"/>
  <c r="G119" i="4"/>
  <c r="Q119" i="4"/>
  <c r="K119" i="4"/>
  <c r="M119" i="4"/>
  <c r="U119" i="4"/>
  <c r="F119" i="4"/>
  <c r="S71" i="4"/>
  <c r="R71" i="4"/>
  <c r="O71" i="4"/>
  <c r="Q71" i="4"/>
  <c r="L71" i="4"/>
  <c r="P71" i="4"/>
  <c r="M71" i="4"/>
  <c r="G71" i="4"/>
  <c r="J71" i="4"/>
  <c r="N71" i="4"/>
  <c r="F71" i="4"/>
  <c r="S58" i="4"/>
  <c r="R58" i="4"/>
  <c r="O58" i="4"/>
  <c r="M58" i="4"/>
  <c r="L58" i="4"/>
  <c r="U58" i="4"/>
  <c r="G58" i="4"/>
  <c r="N58" i="4"/>
  <c r="T58" i="4"/>
  <c r="F58" i="4"/>
  <c r="C2" i="4"/>
  <c r="D96" i="4"/>
  <c r="D53" i="4"/>
  <c r="E117" i="4"/>
  <c r="E111" i="4"/>
  <c r="F53" i="4"/>
  <c r="F66" i="4"/>
  <c r="G86" i="4"/>
  <c r="H104" i="4"/>
  <c r="J46" i="4"/>
  <c r="J58" i="4"/>
  <c r="K4" i="4"/>
  <c r="L70" i="4"/>
  <c r="M11" i="4"/>
  <c r="R25" i="4"/>
  <c r="T92" i="4"/>
  <c r="R9" i="4"/>
  <c r="Q9" i="4"/>
  <c r="S9" i="4"/>
  <c r="M9" i="4"/>
  <c r="N9" i="4"/>
  <c r="U9" i="4"/>
  <c r="T9" i="4"/>
  <c r="P9" i="4"/>
  <c r="O9" i="4"/>
  <c r="E9" i="4"/>
  <c r="R84" i="4"/>
  <c r="Q84" i="4"/>
  <c r="M84" i="4"/>
  <c r="U84" i="4"/>
  <c r="P84" i="4"/>
  <c r="N84" i="4"/>
  <c r="O84" i="4"/>
  <c r="T84" i="4"/>
  <c r="K84" i="4"/>
  <c r="L84" i="4"/>
  <c r="S84" i="4"/>
  <c r="E84" i="4"/>
  <c r="R32" i="4"/>
  <c r="Q32" i="4"/>
  <c r="S32" i="4"/>
  <c r="M32" i="4"/>
  <c r="P32" i="4"/>
  <c r="O32" i="4"/>
  <c r="L32" i="4"/>
  <c r="N32" i="4"/>
  <c r="J32" i="4"/>
  <c r="K32" i="4"/>
  <c r="E32" i="4"/>
  <c r="R106" i="4"/>
  <c r="Q106" i="4"/>
  <c r="M106" i="4"/>
  <c r="T106" i="4"/>
  <c r="P106" i="4"/>
  <c r="K106" i="4"/>
  <c r="U106" i="4"/>
  <c r="O106" i="4"/>
  <c r="S106" i="4"/>
  <c r="N106" i="4"/>
  <c r="J106" i="4"/>
  <c r="L106" i="4"/>
  <c r="H106" i="4"/>
  <c r="E106" i="4"/>
  <c r="R56" i="4"/>
  <c r="Q56" i="4"/>
  <c r="O56" i="4"/>
  <c r="M56" i="4"/>
  <c r="K56" i="4"/>
  <c r="P56" i="4"/>
  <c r="U56" i="4"/>
  <c r="N56" i="4"/>
  <c r="L56" i="4"/>
  <c r="T56" i="4"/>
  <c r="E56" i="4"/>
  <c r="R78" i="4"/>
  <c r="Q78" i="4"/>
  <c r="N78" i="4"/>
  <c r="T78" i="4"/>
  <c r="K78" i="4"/>
  <c r="U78" i="4"/>
  <c r="S78" i="4"/>
  <c r="F78" i="4"/>
  <c r="M78" i="4"/>
  <c r="G78" i="4"/>
  <c r="E78" i="4"/>
  <c r="C107" i="4"/>
  <c r="G106" i="4"/>
  <c r="H45" i="4"/>
  <c r="H28" i="4"/>
  <c r="J112" i="4"/>
  <c r="L116" i="4"/>
  <c r="M28" i="4"/>
  <c r="O118" i="4"/>
  <c r="P11" i="4"/>
  <c r="R7" i="4"/>
  <c r="Q69" i="4"/>
  <c r="N69" i="4"/>
  <c r="L69" i="4"/>
  <c r="S69" i="4"/>
  <c r="O69" i="4"/>
  <c r="K69" i="4"/>
  <c r="T69" i="4"/>
  <c r="R69" i="4"/>
  <c r="M69" i="4"/>
  <c r="J69" i="4"/>
  <c r="Q85" i="4"/>
  <c r="N85" i="4"/>
  <c r="L85" i="4"/>
  <c r="O85" i="4"/>
  <c r="T85" i="4"/>
  <c r="P85" i="4"/>
  <c r="R85" i="4"/>
  <c r="M85" i="4"/>
  <c r="K85" i="4"/>
  <c r="S85" i="4"/>
  <c r="J85" i="4"/>
  <c r="Q57" i="4"/>
  <c r="N57" i="4"/>
  <c r="M57" i="4"/>
  <c r="L57" i="4"/>
  <c r="T57" i="4"/>
  <c r="U57" i="4"/>
  <c r="R57" i="4"/>
  <c r="P57" i="4"/>
  <c r="J57" i="4"/>
  <c r="D57" i="4"/>
  <c r="Q110" i="4"/>
  <c r="N110" i="4"/>
  <c r="L110" i="4"/>
  <c r="T110" i="4"/>
  <c r="S110" i="4"/>
  <c r="M110" i="4"/>
  <c r="O110" i="4"/>
  <c r="K110" i="4"/>
  <c r="U110" i="4"/>
  <c r="P110" i="4"/>
  <c r="R110" i="4"/>
  <c r="H110" i="4"/>
  <c r="D110" i="4"/>
  <c r="C84" i="4"/>
  <c r="C112" i="4"/>
  <c r="D64" i="4"/>
  <c r="D118" i="4"/>
  <c r="D90" i="4"/>
  <c r="E31" i="4"/>
  <c r="E34" i="4"/>
  <c r="P99" i="4"/>
  <c r="T99" i="4"/>
  <c r="R99" i="4"/>
  <c r="K99" i="4"/>
  <c r="J99" i="4"/>
  <c r="S99" i="4"/>
  <c r="M99" i="4"/>
  <c r="F99" i="4"/>
  <c r="P62" i="4"/>
  <c r="O62" i="4"/>
  <c r="U62" i="4"/>
  <c r="T62" i="4"/>
  <c r="J62" i="4"/>
  <c r="M62" i="4"/>
  <c r="S62" i="4"/>
  <c r="R62" i="4"/>
  <c r="E62" i="4"/>
  <c r="G62" i="4"/>
  <c r="P27" i="4"/>
  <c r="O27" i="4"/>
  <c r="S27" i="4"/>
  <c r="N27" i="4"/>
  <c r="Q27" i="4"/>
  <c r="T27" i="4"/>
  <c r="J27" i="4"/>
  <c r="R27" i="4"/>
  <c r="K27" i="4"/>
  <c r="U27" i="4"/>
  <c r="H27" i="4"/>
  <c r="E27" i="4"/>
  <c r="P81" i="4"/>
  <c r="O81" i="4"/>
  <c r="Q81" i="4"/>
  <c r="J81" i="4"/>
  <c r="N81" i="4"/>
  <c r="U81" i="4"/>
  <c r="T81" i="4"/>
  <c r="M81" i="4"/>
  <c r="L81" i="4"/>
  <c r="E81" i="4"/>
  <c r="P60" i="4"/>
  <c r="O60" i="4"/>
  <c r="R60" i="4"/>
  <c r="U60" i="4"/>
  <c r="N60" i="4"/>
  <c r="J60" i="4"/>
  <c r="M60" i="4"/>
  <c r="S60" i="4"/>
  <c r="T60" i="4"/>
  <c r="E60" i="4"/>
  <c r="L60" i="4"/>
  <c r="P76" i="4"/>
  <c r="O76" i="4"/>
  <c r="K76" i="4"/>
  <c r="J76" i="4"/>
  <c r="N76" i="4"/>
  <c r="U76" i="4"/>
  <c r="R76" i="4"/>
  <c r="S76" i="4"/>
  <c r="L76" i="4"/>
  <c r="E76" i="4"/>
  <c r="P30" i="4"/>
  <c r="O30" i="4"/>
  <c r="S30" i="4"/>
  <c r="Q30" i="4"/>
  <c r="J30" i="4"/>
  <c r="T30" i="4"/>
  <c r="R30" i="4"/>
  <c r="L30" i="4"/>
  <c r="U30" i="4"/>
  <c r="M30" i="4"/>
  <c r="E30" i="4"/>
  <c r="P52" i="4"/>
  <c r="O52" i="4"/>
  <c r="U52" i="4"/>
  <c r="N52" i="4"/>
  <c r="Q52" i="4"/>
  <c r="J52" i="4"/>
  <c r="S52" i="4"/>
  <c r="K52" i="4"/>
  <c r="L52" i="4"/>
  <c r="H52" i="4"/>
  <c r="E52" i="4"/>
  <c r="G52" i="4"/>
  <c r="P65" i="4"/>
  <c r="O65" i="4"/>
  <c r="R65" i="4"/>
  <c r="N65" i="4"/>
  <c r="J65" i="4"/>
  <c r="S65" i="4"/>
  <c r="M65" i="4"/>
  <c r="U65" i="4"/>
  <c r="E65" i="4"/>
  <c r="K65" i="4"/>
  <c r="H65" i="4"/>
  <c r="P67" i="4"/>
  <c r="O67" i="4"/>
  <c r="J67" i="4"/>
  <c r="N67" i="4"/>
  <c r="U67" i="4"/>
  <c r="T67" i="4"/>
  <c r="Q67" i="4"/>
  <c r="S67" i="4"/>
  <c r="K67" i="4"/>
  <c r="L67" i="4"/>
  <c r="F67" i="4"/>
  <c r="E67" i="4"/>
  <c r="P105" i="4"/>
  <c r="O105" i="4"/>
  <c r="S105" i="4"/>
  <c r="M105" i="4"/>
  <c r="U105" i="4"/>
  <c r="Q105" i="4"/>
  <c r="J105" i="4"/>
  <c r="R105" i="4"/>
  <c r="K105" i="4"/>
  <c r="E105" i="4"/>
  <c r="C6" i="4"/>
  <c r="C69" i="4"/>
  <c r="C16" i="4"/>
  <c r="C60" i="4"/>
  <c r="C74" i="4"/>
  <c r="C42" i="4"/>
  <c r="C92" i="4"/>
  <c r="C68" i="4"/>
  <c r="C93" i="4"/>
  <c r="C54" i="4"/>
  <c r="D23" i="4"/>
  <c r="D38" i="4"/>
  <c r="D107" i="4"/>
  <c r="D85" i="4"/>
  <c r="D83" i="4"/>
  <c r="D116" i="4"/>
  <c r="D43" i="4"/>
  <c r="D93" i="4"/>
  <c r="E88" i="4"/>
  <c r="E69" i="4"/>
  <c r="E5" i="4"/>
  <c r="E24" i="4"/>
  <c r="E14" i="4"/>
  <c r="E47" i="4"/>
  <c r="E57" i="4"/>
  <c r="E11" i="4"/>
  <c r="E33" i="4"/>
  <c r="F109" i="4"/>
  <c r="F45" i="4"/>
  <c r="F107" i="4"/>
  <c r="F76" i="4"/>
  <c r="F114" i="4"/>
  <c r="F92" i="4"/>
  <c r="F94" i="4"/>
  <c r="F105" i="4"/>
  <c r="G109" i="4"/>
  <c r="G37" i="4"/>
  <c r="G113" i="4"/>
  <c r="G59" i="4"/>
  <c r="G25" i="4"/>
  <c r="G122" i="4"/>
  <c r="G105" i="4"/>
  <c r="H96" i="4"/>
  <c r="H37" i="4"/>
  <c r="H71" i="4"/>
  <c r="H114" i="4"/>
  <c r="H10" i="4"/>
  <c r="H105" i="4"/>
  <c r="J86" i="4"/>
  <c r="J24" i="4"/>
  <c r="J72" i="4"/>
  <c r="J26" i="4"/>
  <c r="K62" i="4"/>
  <c r="K51" i="4"/>
  <c r="K83" i="4"/>
  <c r="K11" i="4"/>
  <c r="L23" i="4"/>
  <c r="L89" i="4"/>
  <c r="L22" i="4"/>
  <c r="M27" i="4"/>
  <c r="M104" i="4"/>
  <c r="N20" i="4"/>
  <c r="O41" i="4"/>
  <c r="P18" i="4"/>
  <c r="P78" i="4"/>
  <c r="Q120" i="4"/>
  <c r="R5" i="4"/>
  <c r="R11" i="4"/>
  <c r="S12" i="4"/>
  <c r="T35" i="4"/>
  <c r="T33" i="4"/>
  <c r="U41" i="4"/>
  <c r="Y110" i="4" l="1"/>
  <c r="Y67" i="4"/>
  <c r="Y32" i="4"/>
  <c r="Y4" i="4"/>
  <c r="Y40" i="4"/>
  <c r="Y99" i="4"/>
  <c r="Y96" i="4"/>
  <c r="Y79" i="4"/>
  <c r="Y116" i="4"/>
  <c r="Y7" i="4"/>
  <c r="Y121" i="4"/>
  <c r="Y14" i="4"/>
  <c r="Y57" i="4"/>
  <c r="Y62" i="4"/>
  <c r="Y106" i="4"/>
  <c r="Y84" i="4"/>
  <c r="Y118" i="4"/>
  <c r="Y20" i="4"/>
  <c r="Y73" i="4"/>
  <c r="Y5" i="4"/>
  <c r="Y89" i="4"/>
  <c r="Y52" i="4"/>
  <c r="Y81" i="4"/>
  <c r="Y47" i="4"/>
  <c r="Y75" i="4"/>
  <c r="Y105" i="4"/>
  <c r="Y91" i="4"/>
  <c r="Y74" i="4"/>
  <c r="Y51" i="4"/>
  <c r="Y12" i="4"/>
  <c r="Y8" i="4"/>
  <c r="Y88" i="4"/>
  <c r="Y33" i="4"/>
  <c r="Y101" i="4"/>
  <c r="Y98" i="4"/>
  <c r="Y49" i="4"/>
  <c r="Y9" i="4"/>
  <c r="Y30" i="4"/>
  <c r="Y55" i="4"/>
  <c r="Y119" i="4"/>
  <c r="Y92" i="4"/>
  <c r="Y78" i="4"/>
  <c r="Y71" i="4"/>
  <c r="Y82" i="4"/>
  <c r="Y104" i="4"/>
  <c r="Y87" i="4"/>
  <c r="Y56" i="4"/>
  <c r="Y37" i="4"/>
  <c r="Y42" i="4"/>
  <c r="Y35" i="4"/>
  <c r="Y3" i="4"/>
  <c r="Y44" i="4"/>
  <c r="Y24" i="4"/>
  <c r="Y16" i="4"/>
  <c r="Y50" i="4"/>
  <c r="Y48" i="4"/>
  <c r="Y102" i="4"/>
  <c r="Y122" i="4"/>
  <c r="Y21" i="4"/>
  <c r="Y54" i="4"/>
  <c r="Y22" i="4"/>
  <c r="Y58" i="4"/>
  <c r="Y113" i="4"/>
  <c r="Y76" i="4"/>
  <c r="Y38" i="4"/>
  <c r="Y80" i="4"/>
  <c r="Y90" i="4"/>
  <c r="Y39" i="4"/>
  <c r="Y23" i="4"/>
  <c r="Y31" i="4"/>
  <c r="Y68" i="4"/>
  <c r="Y83" i="4"/>
  <c r="Y26" i="4"/>
  <c r="Y108" i="4"/>
  <c r="Y117" i="4"/>
  <c r="Y34" i="4"/>
  <c r="Y27" i="4"/>
  <c r="Y72" i="4"/>
  <c r="Y107" i="4"/>
  <c r="Y45" i="4"/>
  <c r="Y13" i="4"/>
  <c r="Y77" i="4"/>
  <c r="Y2" i="4"/>
  <c r="Y112" i="4"/>
  <c r="Y103" i="4"/>
  <c r="Y94" i="4"/>
  <c r="Y95" i="4"/>
  <c r="Y41" i="4"/>
  <c r="Y109" i="4"/>
  <c r="Y120" i="4"/>
  <c r="Y19" i="4"/>
  <c r="Y97" i="4"/>
  <c r="Y59" i="4"/>
  <c r="Y115" i="4"/>
  <c r="Y15" i="4"/>
  <c r="Y114" i="4"/>
  <c r="Y64" i="4"/>
  <c r="Y10" i="4"/>
  <c r="Y17" i="4"/>
  <c r="Y25" i="4"/>
  <c r="Y36" i="4"/>
  <c r="Y18" i="4"/>
  <c r="Y93" i="4"/>
  <c r="Y111" i="4"/>
  <c r="Y69" i="4"/>
  <c r="Y100" i="4"/>
  <c r="Y65" i="4"/>
  <c r="Y46" i="4"/>
  <c r="Y85" i="4"/>
  <c r="Y66" i="4"/>
  <c r="Y53" i="4"/>
  <c r="Y11" i="4"/>
  <c r="Y43" i="4"/>
  <c r="Y86" i="4"/>
  <c r="Y61" i="4"/>
  <c r="Y28" i="4"/>
  <c r="Y60" i="4"/>
  <c r="Y29" i="4"/>
  <c r="Y63" i="4"/>
  <c r="Y70" i="4"/>
  <c r="Y6" i="4"/>
  <c r="W93" i="4"/>
  <c r="W43" i="4"/>
  <c r="W53" i="4"/>
  <c r="W92" i="4"/>
  <c r="W97" i="4"/>
  <c r="W116" i="4"/>
  <c r="W62" i="4"/>
  <c r="W56" i="4"/>
  <c r="W66" i="4"/>
  <c r="W31" i="4"/>
  <c r="W46" i="4"/>
  <c r="W111" i="4"/>
  <c r="W40" i="4"/>
  <c r="W106" i="4"/>
  <c r="W21" i="4"/>
  <c r="W120" i="4"/>
  <c r="W78" i="4"/>
  <c r="W117" i="4"/>
  <c r="W16" i="4"/>
  <c r="W9" i="4"/>
  <c r="W96" i="4"/>
  <c r="W8" i="4"/>
  <c r="W63" i="4"/>
  <c r="W57" i="4"/>
  <c r="W15" i="4"/>
  <c r="W98" i="4"/>
  <c r="W79" i="4"/>
  <c r="W23" i="4"/>
  <c r="W88" i="4"/>
  <c r="W38" i="4"/>
  <c r="W71" i="4"/>
  <c r="W95" i="4"/>
  <c r="W119" i="4"/>
  <c r="W67" i="4"/>
  <c r="W85" i="4"/>
  <c r="W91" i="4"/>
  <c r="W41" i="4"/>
  <c r="W110" i="4"/>
  <c r="W77" i="4"/>
  <c r="W6" i="4"/>
  <c r="W61" i="4"/>
  <c r="W18" i="4"/>
  <c r="W39" i="4"/>
  <c r="W59" i="4"/>
  <c r="W12" i="4"/>
  <c r="W10" i="4"/>
  <c r="W14" i="4"/>
  <c r="W68" i="4"/>
  <c r="W65" i="4"/>
  <c r="W101" i="4"/>
  <c r="W50" i="4"/>
  <c r="W99" i="4"/>
  <c r="W42" i="4"/>
  <c r="W19" i="4"/>
  <c r="W45" i="4"/>
  <c r="W74" i="4"/>
  <c r="W60" i="4"/>
  <c r="W113" i="4"/>
  <c r="W35" i="4"/>
  <c r="W13" i="4"/>
  <c r="W69" i="4"/>
  <c r="W58" i="4"/>
  <c r="W20" i="4"/>
  <c r="W52" i="4"/>
  <c r="W27" i="4"/>
  <c r="W82" i="4"/>
  <c r="W122" i="4"/>
  <c r="W73" i="4"/>
  <c r="W25" i="4"/>
  <c r="W114" i="4"/>
  <c r="W49" i="4"/>
  <c r="W86" i="4"/>
  <c r="W104" i="4"/>
  <c r="W100" i="4"/>
  <c r="W24" i="4"/>
  <c r="W81" i="4"/>
  <c r="W102" i="4"/>
  <c r="W94" i="4"/>
  <c r="W76" i="4"/>
  <c r="W2" i="4"/>
  <c r="W36" i="4"/>
  <c r="W7" i="4"/>
  <c r="W47" i="4"/>
  <c r="W3" i="4"/>
  <c r="W32" i="4"/>
  <c r="W87" i="4"/>
  <c r="W37" i="4"/>
  <c r="W30" i="4"/>
  <c r="W34" i="4"/>
  <c r="W105" i="4"/>
  <c r="W107" i="4"/>
  <c r="W48" i="4"/>
  <c r="W70" i="4"/>
  <c r="W55" i="4"/>
  <c r="W51" i="4"/>
  <c r="W89" i="4"/>
  <c r="W83" i="4"/>
  <c r="W29" i="4"/>
  <c r="W118" i="4"/>
  <c r="W109" i="4"/>
  <c r="W17" i="4"/>
  <c r="W80" i="4"/>
  <c r="W64" i="4"/>
  <c r="W103" i="4"/>
  <c r="W115" i="4"/>
  <c r="W5" i="4"/>
  <c r="W112" i="4"/>
  <c r="W33" i="4"/>
  <c r="W44" i="4"/>
  <c r="W11" i="4"/>
  <c r="W54" i="4"/>
  <c r="W84" i="4"/>
  <c r="W90" i="4"/>
  <c r="W22" i="4"/>
  <c r="W75" i="4"/>
  <c r="W108" i="4"/>
  <c r="W121" i="4"/>
  <c r="W4" i="4"/>
  <c r="W28" i="4"/>
  <c r="W72" i="4"/>
  <c r="W26" i="4"/>
  <c r="Z15" i="4" l="1"/>
  <c r="Z29" i="4"/>
  <c r="Z98" i="4"/>
  <c r="Z70" i="4"/>
  <c r="Z85" i="4"/>
  <c r="Z64" i="4"/>
  <c r="Z103" i="4"/>
  <c r="Z26" i="4"/>
  <c r="Z22" i="4"/>
  <c r="Z42" i="4"/>
  <c r="Z9" i="4"/>
  <c r="Z75" i="4"/>
  <c r="Z57" i="4"/>
  <c r="Z21" i="4"/>
  <c r="Z63" i="4"/>
  <c r="Z46" i="4"/>
  <c r="Z114" i="4"/>
  <c r="Z112" i="4"/>
  <c r="Z83" i="4"/>
  <c r="Z54" i="4"/>
  <c r="Z37" i="4"/>
  <c r="Z49" i="4"/>
  <c r="Z47" i="4"/>
  <c r="Z14" i="4"/>
  <c r="Z81" i="4"/>
  <c r="Z60" i="4"/>
  <c r="Z100" i="4"/>
  <c r="Z115" i="4"/>
  <c r="Z77" i="4"/>
  <c r="Z31" i="4"/>
  <c r="Z122" i="4"/>
  <c r="Z87" i="4"/>
  <c r="Z101" i="4"/>
  <c r="Z52" i="4"/>
  <c r="Z7" i="4"/>
  <c r="Z2" i="4"/>
  <c r="Z28" i="4"/>
  <c r="Z69" i="4"/>
  <c r="Z59" i="4"/>
  <c r="Z13" i="4"/>
  <c r="Z23" i="4"/>
  <c r="Z102" i="4"/>
  <c r="Z104" i="4"/>
  <c r="Z33" i="4"/>
  <c r="Z89" i="4"/>
  <c r="Z116" i="4"/>
  <c r="Z61" i="4"/>
  <c r="Z111" i="4"/>
  <c r="Z97" i="4"/>
  <c r="Z45" i="4"/>
  <c r="Z39" i="4"/>
  <c r="Z48" i="4"/>
  <c r="Z82" i="4"/>
  <c r="Z88" i="4"/>
  <c r="Z5" i="4"/>
  <c r="Z79" i="4"/>
  <c r="Z86" i="4"/>
  <c r="Z93" i="4"/>
  <c r="Z19" i="4"/>
  <c r="Z107" i="4"/>
  <c r="Z90" i="4"/>
  <c r="Z50" i="4"/>
  <c r="Z71" i="4"/>
  <c r="Z8" i="4"/>
  <c r="Z73" i="4"/>
  <c r="Z96" i="4"/>
  <c r="Z68" i="4"/>
  <c r="Z43" i="4"/>
  <c r="Z18" i="4"/>
  <c r="Z120" i="4"/>
  <c r="Z72" i="4"/>
  <c r="Z80" i="4"/>
  <c r="Z16" i="4"/>
  <c r="Z78" i="4"/>
  <c r="Z12" i="4"/>
  <c r="Z20" i="4"/>
  <c r="Z99" i="4"/>
  <c r="Z56" i="4"/>
  <c r="Z11" i="4"/>
  <c r="Z36" i="4"/>
  <c r="Z109" i="4"/>
  <c r="Z27" i="4"/>
  <c r="Z38" i="4"/>
  <c r="Z24" i="4"/>
  <c r="Z92" i="4"/>
  <c r="Z51" i="4"/>
  <c r="Z118" i="4"/>
  <c r="Z40" i="4"/>
  <c r="Z53" i="4"/>
  <c r="Z25" i="4"/>
  <c r="Z41" i="4"/>
  <c r="Z34" i="4"/>
  <c r="Z76" i="4"/>
  <c r="Z44" i="4"/>
  <c r="Z119" i="4"/>
  <c r="Z74" i="4"/>
  <c r="Z84" i="4"/>
  <c r="Z4" i="4"/>
  <c r="Z66" i="4"/>
  <c r="Z17" i="4"/>
  <c r="Z95" i="4"/>
  <c r="Z117" i="4"/>
  <c r="Z113" i="4"/>
  <c r="Z3" i="4"/>
  <c r="Z55" i="4"/>
  <c r="Z91" i="4"/>
  <c r="Z106" i="4"/>
  <c r="Z32" i="4"/>
  <c r="Z65" i="4"/>
  <c r="Z121" i="4"/>
  <c r="Z6" i="4"/>
  <c r="Z67" i="4"/>
  <c r="Z10" i="4"/>
  <c r="Z94" i="4"/>
  <c r="Z108" i="4"/>
  <c r="Z58" i="4"/>
  <c r="Z35" i="4"/>
  <c r="Z30" i="4"/>
  <c r="Z105" i="4"/>
  <c r="Z62" i="4"/>
  <c r="Z110" i="4"/>
  <c r="X69" i="4"/>
  <c r="X72" i="4"/>
  <c r="X3" i="4"/>
  <c r="X40" i="4"/>
  <c r="X51" i="4"/>
  <c r="X91" i="4"/>
  <c r="X5" i="4"/>
  <c r="X49" i="4"/>
  <c r="X85" i="4"/>
  <c r="X46" i="4"/>
  <c r="X115" i="4"/>
  <c r="X36" i="4"/>
  <c r="X113" i="4"/>
  <c r="X67" i="4"/>
  <c r="X31" i="4"/>
  <c r="X103" i="4"/>
  <c r="X48" i="4"/>
  <c r="X2" i="4"/>
  <c r="X25" i="4"/>
  <c r="X60" i="4"/>
  <c r="X12" i="4"/>
  <c r="X119" i="4"/>
  <c r="X96" i="4"/>
  <c r="X66" i="4"/>
  <c r="X89" i="4"/>
  <c r="X41" i="4"/>
  <c r="X112" i="4"/>
  <c r="X47" i="4"/>
  <c r="X57" i="4"/>
  <c r="X4" i="4"/>
  <c r="X7" i="4"/>
  <c r="X14" i="4"/>
  <c r="X63" i="4"/>
  <c r="X121" i="4"/>
  <c r="X70" i="4"/>
  <c r="X114" i="4"/>
  <c r="X10" i="4"/>
  <c r="X8" i="4"/>
  <c r="X108" i="4"/>
  <c r="X75" i="4"/>
  <c r="X64" i="4"/>
  <c r="X107" i="4"/>
  <c r="X93" i="4"/>
  <c r="X73" i="4"/>
  <c r="X74" i="4"/>
  <c r="X59" i="4"/>
  <c r="X95" i="4"/>
  <c r="X9" i="4"/>
  <c r="X56" i="4"/>
  <c r="X104" i="4"/>
  <c r="X15" i="4"/>
  <c r="X28" i="4"/>
  <c r="X68" i="4"/>
  <c r="X35" i="4"/>
  <c r="X105" i="4"/>
  <c r="X71" i="4"/>
  <c r="X34" i="4"/>
  <c r="X84" i="4"/>
  <c r="X109" i="4"/>
  <c r="X30" i="4"/>
  <c r="X102" i="4"/>
  <c r="X27" i="4"/>
  <c r="X42" i="4"/>
  <c r="X61" i="4"/>
  <c r="X88" i="4"/>
  <c r="X78" i="4"/>
  <c r="X97" i="4"/>
  <c r="X86" i="4"/>
  <c r="X22" i="4"/>
  <c r="X122" i="4"/>
  <c r="X16" i="4"/>
  <c r="X90" i="4"/>
  <c r="X82" i="4"/>
  <c r="X116" i="4"/>
  <c r="X54" i="4"/>
  <c r="X118" i="4"/>
  <c r="X37" i="4"/>
  <c r="X81" i="4"/>
  <c r="X52" i="4"/>
  <c r="X99" i="4"/>
  <c r="X6" i="4"/>
  <c r="X23" i="4"/>
  <c r="X120" i="4"/>
  <c r="X92" i="4"/>
  <c r="X111" i="4"/>
  <c r="X45" i="4"/>
  <c r="X117" i="4"/>
  <c r="X11" i="4"/>
  <c r="X29" i="4"/>
  <c r="X87" i="4"/>
  <c r="X24" i="4"/>
  <c r="X20" i="4"/>
  <c r="X50" i="4"/>
  <c r="X77" i="4"/>
  <c r="X79" i="4"/>
  <c r="X21" i="4"/>
  <c r="X53" i="4"/>
  <c r="X33" i="4"/>
  <c r="X65" i="4"/>
  <c r="X13" i="4"/>
  <c r="X55" i="4"/>
  <c r="X80" i="4"/>
  <c r="X76" i="4"/>
  <c r="X39" i="4"/>
  <c r="X62" i="4"/>
  <c r="X17" i="4"/>
  <c r="X94" i="4"/>
  <c r="X19" i="4"/>
  <c r="X18" i="4"/>
  <c r="X38" i="4"/>
  <c r="X26" i="4"/>
  <c r="X44" i="4"/>
  <c r="X83" i="4"/>
  <c r="X32" i="4"/>
  <c r="X100" i="4"/>
  <c r="X58" i="4"/>
  <c r="X101" i="4"/>
  <c r="X110" i="4"/>
  <c r="X98" i="4"/>
  <c r="X106" i="4"/>
  <c r="X43" i="4"/>
</calcChain>
</file>

<file path=xl/sharedStrings.xml><?xml version="1.0" encoding="utf-8"?>
<sst xmlns="http://schemas.openxmlformats.org/spreadsheetml/2006/main" count="8632" uniqueCount="2970">
  <si>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</si>
  <si>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</si>
  <si>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</si>
  <si>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</si>
  <si>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</si>
  <si>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</si>
  <si>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</si>
  <si>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</si>
  <si>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</si>
  <si>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</si>
  <si>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</si>
  <si>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</si>
  <si>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% Price above 1M EMA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</si>
  <si>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</si>
  <si>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</si>
  <si>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</si>
  <si>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</si>
  <si>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</si>
  <si>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</si>
  <si>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</si>
  <si>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</si>
  <si>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</si>
  <si>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</si>
  <si>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</si>
  <si>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</si>
  <si>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</si>
  <si>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</si>
  <si>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</si>
  <si>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</si>
  <si>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</si>
  <si>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</si>
  <si>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</si>
  <si>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</si>
  <si>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</si>
  <si>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Life Insurance Corporation Of India</t>
  </si>
  <si>
    <t>LICI</t>
  </si>
  <si>
    <t>Insurance</t>
  </si>
  <si>
    <t>Infosys Ltd</t>
  </si>
  <si>
    <t>INFY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</si>
  <si>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</si>
  <si>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</si>
  <si>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</si>
  <si>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</si>
  <si>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</si>
  <si>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</si>
  <si>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</si>
  <si>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</si>
  <si>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</si>
  <si>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</si>
  <si>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</si>
  <si>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</si>
  <si>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Maruti Suzuki India Ltd</t>
  </si>
  <si>
    <t>MARUTI</t>
  </si>
  <si>
    <t>Four Wheelers</t>
  </si>
  <si>
    <t>Adani Enterprises Ltd</t>
  </si>
  <si>
    <t>ADANIENT</t>
  </si>
  <si>
    <t>Commodities Trading</t>
  </si>
  <si>
    <t>HCL Technologies Ltd</t>
  </si>
  <si>
    <t>HCLTECH</t>
  </si>
  <si>
    <t>NTPC Ltd</t>
  </si>
  <si>
    <t>NTPC</t>
  </si>
  <si>
    <t>Power Generation</t>
  </si>
  <si>
    <t>Axis Bank Ltd</t>
  </si>
  <si>
    <t>AXISBANK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</si>
  <si>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</si>
  <si>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</si>
  <si>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</si>
  <si>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</si>
  <si>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</si>
  <si>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</si>
  <si>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</si>
  <si>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</si>
  <si>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</si>
  <si>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</si>
  <si>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</si>
  <si>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</si>
  <si>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</si>
  <si>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Hindustan Zinc Ltd</t>
  </si>
  <si>
    <t>HINDZINC</t>
  </si>
  <si>
    <t>Mining - Diversified</t>
  </si>
  <si>
    <t>Mahindra and Mahindra Ltd</t>
  </si>
  <si>
    <t>M&amp;M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</si>
  <si>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</si>
  <si>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</si>
  <si>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</si>
  <si>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</si>
  <si>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</si>
  <si>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</si>
  <si>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</si>
  <si>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</si>
  <si>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</si>
  <si>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</si>
  <si>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</si>
  <si>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</si>
  <si>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</si>
  <si>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</si>
  <si>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</si>
  <si>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</si>
  <si>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</si>
  <si>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</si>
  <si>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UltraTech Cement Ltd</t>
  </si>
  <si>
    <t>ULTRACEMCO</t>
  </si>
  <si>
    <t>Cement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</si>
  <si>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</si>
  <si>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</si>
  <si>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</si>
  <si>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</si>
  <si>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</si>
  <si>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</si>
  <si>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</si>
  <si>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</si>
  <si>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</si>
  <si>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</si>
  <si>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Bajaj Auto Ltd</t>
  </si>
  <si>
    <t>BAJAJ-AUTO</t>
  </si>
  <si>
    <t>Two Wheelers</t>
  </si>
  <si>
    <t>Wipro Ltd</t>
  </si>
  <si>
    <t>WIPRO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</si>
  <si>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</si>
  <si>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</si>
  <si>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</si>
  <si>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</si>
  <si>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</si>
  <si>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</si>
  <si>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</si>
  <si>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</si>
  <si>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Jio Financial Services Ltd</t>
  </si>
  <si>
    <t>JIOFIN</t>
  </si>
  <si>
    <t>JSW Steel Ltd</t>
  </si>
  <si>
    <t>JSWSTEEL</t>
  </si>
  <si>
    <t>Iron &amp; Steel</t>
  </si>
  <si>
    <t>Tata Steel Ltd</t>
  </si>
  <si>
    <t>TATASTEEL</t>
  </si>
  <si>
    <t>Bharat Electronics Ltd</t>
  </si>
  <si>
    <t>BEL</t>
  </si>
  <si>
    <t>Electronic Equipments</t>
  </si>
  <si>
    <t>DLF Ltd</t>
  </si>
  <si>
    <t>DLF</t>
  </si>
  <si>
    <t>Real Estate</t>
  </si>
  <si>
    <t>Varun Beverages Ltd</t>
  </si>
  <si>
    <t>VBL</t>
  </si>
  <si>
    <t>Soft Drinks</t>
  </si>
  <si>
    <t>ABB India Ltd</t>
  </si>
  <si>
    <t>ABB</t>
  </si>
  <si>
    <t>Heavy Electrical Equipments</t>
  </si>
  <si>
    <t>Vedanta Ltd</t>
  </si>
  <si>
    <t>VEDL</t>
  </si>
  <si>
    <t>Metals - Diversified</t>
  </si>
  <si>
    <t>Grasim Industries Ltd</t>
  </si>
  <si>
    <t>GRASIM</t>
  </si>
  <si>
    <t>Trent Ltd</t>
  </si>
  <si>
    <t>TRENT</t>
  </si>
  <si>
    <t>Retail - Apparel</t>
  </si>
  <si>
    <t>Interglobe Aviation Ltd</t>
  </si>
  <si>
    <t>INDIGO</t>
  </si>
  <si>
    <t>Airlines</t>
  </si>
  <si>
    <t>Power Finance Corporation Ltd</t>
  </si>
  <si>
    <t>PFC</t>
  </si>
  <si>
    <t>Zomato Ltd</t>
  </si>
  <si>
    <t>ZOMATO</t>
  </si>
  <si>
    <t>Online Services</t>
  </si>
  <si>
    <t>Ambuja Cements Ltd</t>
  </si>
  <si>
    <t>AMBUJACEM</t>
  </si>
  <si>
    <t>TATAMTRDVR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</si>
  <si>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</si>
  <si>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</si>
  <si>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</si>
  <si>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</si>
  <si>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</si>
  <si>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</si>
  <si>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REC Limited</t>
  </si>
  <si>
    <t>RECLTD</t>
  </si>
  <si>
    <t>SBI Life Insurance Company Ltd</t>
  </si>
  <si>
    <t>SBILIFE</t>
  </si>
  <si>
    <t>LTIMindtree Ltd</t>
  </si>
  <si>
    <t>LTIM</t>
  </si>
  <si>
    <t>Tata Power Company Ltd</t>
  </si>
  <si>
    <t>TATAPOWER</t>
  </si>
  <si>
    <t>Bharat Petroleum Corporation Ltd</t>
  </si>
  <si>
    <t>BPCL</t>
  </si>
  <si>
    <t>Punjab National Bank</t>
  </si>
  <si>
    <t>PNB</t>
  </si>
  <si>
    <t>Bank of Baroda Ltd</t>
  </si>
  <si>
    <t>BANKBARODA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</si>
  <si>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</si>
  <si>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</si>
  <si>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</si>
  <si>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</si>
  <si>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</si>
  <si>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</si>
  <si>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</si>
  <si>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</si>
  <si>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</si>
  <si>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Macrotech Developers Ltd</t>
  </si>
  <si>
    <t>LODHA</t>
  </si>
  <si>
    <t>Tech Mahindra Ltd</t>
  </si>
  <si>
    <t>TECHM</t>
  </si>
  <si>
    <t>Indian Overseas Bank</t>
  </si>
  <si>
    <t>IOB</t>
  </si>
  <si>
    <t>Britannia Industries Ltd</t>
  </si>
  <si>
    <t>BRITANNIA</t>
  </si>
  <si>
    <t>Adani Energy Solutions Ltd</t>
  </si>
  <si>
    <t>ADANIENSOL</t>
  </si>
  <si>
    <t>Power Infrastructure</t>
  </si>
  <si>
    <t>HDFC Life Insurance Company Ltd</t>
  </si>
  <si>
    <t>HDFCLIFE</t>
  </si>
  <si>
    <t>Cipla Ltd</t>
  </si>
  <si>
    <t>CIPLA</t>
  </si>
  <si>
    <t>Union Bank of India Ltd</t>
  </si>
  <si>
    <t>UNIONBANK</t>
  </si>
  <si>
    <t>Havells India Ltd</t>
  </si>
  <si>
    <t>HAVELLS</t>
  </si>
  <si>
    <t>Electrical Components &amp; Equipments</t>
  </si>
  <si>
    <t>Indusind Bank Ltd</t>
  </si>
  <si>
    <t>INDUSINDBK</t>
  </si>
  <si>
    <t>Divi's Laboratories Ltd</t>
  </si>
  <si>
    <t>DIVISLAB</t>
  </si>
  <si>
    <t>Labs &amp; Life Sciences Services</t>
  </si>
  <si>
    <t>Zydus Lifesciences Ltd</t>
  </si>
  <si>
    <t>ZYDUSLIFE</t>
  </si>
  <si>
    <t>Adani Total Gas Ltd</t>
  </si>
  <si>
    <t>ATGL</t>
  </si>
  <si>
    <t>Jindal Steel And Power Ltd</t>
  </si>
  <si>
    <t>JINDALSTEL</t>
  </si>
  <si>
    <t>Bharat Heavy Electricals Ltd</t>
  </si>
  <si>
    <t>BHEL</t>
  </si>
  <si>
    <t>TVS Motor Company Ltd</t>
  </si>
  <si>
    <t>TVSMOTOR</t>
  </si>
  <si>
    <t>Canara Bank Ltd</t>
  </si>
  <si>
    <t>CANBK</t>
  </si>
  <si>
    <t>Cholamandalam Investment and Finance Company Ltd</t>
  </si>
  <si>
    <t>CHOLAFIN</t>
  </si>
  <si>
    <t>JSW Energy Ltd</t>
  </si>
  <si>
    <t>JSWENERGY</t>
  </si>
  <si>
    <t>Tata Consumer Products Ltd</t>
  </si>
  <si>
    <t>TATACONSUM</t>
  </si>
  <si>
    <t>Tea &amp; Coffee</t>
  </si>
  <si>
    <t>Cummins India Ltd</t>
  </si>
  <si>
    <t>CUMMINSIND</t>
  </si>
  <si>
    <t>Industrial Machinery</t>
  </si>
  <si>
    <t>NHPC Ltd</t>
  </si>
  <si>
    <t>NHPC</t>
  </si>
  <si>
    <t>Vodafone Idea Ltd</t>
  </si>
  <si>
    <t>IDEA</t>
  </si>
  <si>
    <t>Hero MotoCorp Ltd</t>
  </si>
  <si>
    <t>HEROMOTOCO</t>
  </si>
  <si>
    <t>Polycab India Ltd</t>
  </si>
  <si>
    <t>POLYCAB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</si>
  <si>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</si>
  <si>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</si>
  <si>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</si>
  <si>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</si>
  <si>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</si>
  <si>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</si>
  <si>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Samvardhana Motherson International Ltd</t>
  </si>
  <si>
    <t>MOTHERSON</t>
  </si>
  <si>
    <t>Auto Parts</t>
  </si>
  <si>
    <t>IDBI Bank Ltd</t>
  </si>
  <si>
    <t>IDBI</t>
  </si>
  <si>
    <t>Private Bank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</si>
  <si>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</si>
  <si>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</si>
  <si>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</si>
  <si>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</si>
  <si>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</si>
  <si>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</si>
  <si>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</si>
  <si>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Solar Industries India Ltd</t>
  </si>
  <si>
    <t>SOLARINDS</t>
  </si>
  <si>
    <t>Commodity Chemicals</t>
  </si>
  <si>
    <t>Shriram Finance Ltd</t>
  </si>
  <si>
    <t>SHRIRAMFIN</t>
  </si>
  <si>
    <t>Bajaj Holdings and Investment Ltd</t>
  </si>
  <si>
    <t>BAJAJHLDNG</t>
  </si>
  <si>
    <t>Asset Management</t>
  </si>
  <si>
    <t>Indian Railway Catering and Tourism Corporation Ltd</t>
  </si>
  <si>
    <t>IRCTC</t>
  </si>
  <si>
    <t>Torrent Pharmaceuticals Ltd</t>
  </si>
  <si>
    <t>TORNTPHARM</t>
  </si>
  <si>
    <t>United Spirits Ltd</t>
  </si>
  <si>
    <t>UNITDSPR</t>
  </si>
  <si>
    <t>Alcoholic Beverages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</si>
  <si>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</si>
  <si>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</si>
  <si>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</si>
  <si>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</si>
  <si>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</si>
  <si>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Mankind Pharma Ltd</t>
  </si>
  <si>
    <t>MANKIND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</si>
  <si>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</si>
  <si>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</si>
  <si>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</si>
  <si>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</si>
  <si>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</si>
  <si>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</si>
  <si>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</si>
  <si>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</si>
  <si>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</si>
  <si>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NMDC Ltd</t>
  </si>
  <si>
    <t>NMDC</t>
  </si>
  <si>
    <t>Mining - Iron Ore</t>
  </si>
  <si>
    <t>Marico Ltd</t>
  </si>
  <si>
    <t>MARICO</t>
  </si>
  <si>
    <t>Linde India Ltd</t>
  </si>
  <si>
    <t>LINDEINDIA</t>
  </si>
  <si>
    <t>Rail Vikas Nigam Ltd</t>
  </si>
  <si>
    <t>RVNL</t>
  </si>
  <si>
    <t>Hindustan Petroleum Corp Ltd</t>
  </si>
  <si>
    <t>HINDPETRO</t>
  </si>
  <si>
    <t>Indian Bank</t>
  </si>
  <si>
    <t>INDIANB</t>
  </si>
  <si>
    <t>Max Healthcare Institute Ltd</t>
  </si>
  <si>
    <t>MAXHEALTH</t>
  </si>
  <si>
    <t>Godrej Properties Ltd</t>
  </si>
  <si>
    <t>GODREJPROP</t>
  </si>
  <si>
    <t>Tube Investments of India Ltd</t>
  </si>
  <si>
    <t>TIINDIA</t>
  </si>
  <si>
    <t>Cycles</t>
  </si>
  <si>
    <t>Lupin Ltd</t>
  </si>
  <si>
    <t>LUPIN</t>
  </si>
  <si>
    <t>Bharat Forge Ltd</t>
  </si>
  <si>
    <t>BHARATFORG</t>
  </si>
  <si>
    <t>Colgate-Palmolive (India) Ltd</t>
  </si>
  <si>
    <t>COLPAL</t>
  </si>
  <si>
    <t>Aurobindo Pharma Ltd</t>
  </si>
  <si>
    <t>AUROPHARMA</t>
  </si>
  <si>
    <t>Schaeffler India Ltd</t>
  </si>
  <si>
    <t>SCHAEFFLER</t>
  </si>
  <si>
    <t>Yes Bank Ltd</t>
  </si>
  <si>
    <t>YESBANK</t>
  </si>
  <si>
    <t>Oil India Ltd</t>
  </si>
  <si>
    <t>OIL</t>
  </si>
  <si>
    <t>Steel Authority of India Ltd</t>
  </si>
  <si>
    <t>SAIL</t>
  </si>
  <si>
    <t>Supreme Industries Ltd</t>
  </si>
  <si>
    <t>SUPREMEIND</t>
  </si>
  <si>
    <t>Plastic Products</t>
  </si>
  <si>
    <t>UCO Bank</t>
  </si>
  <si>
    <t>UCOBANK</t>
  </si>
  <si>
    <t>Muthoot Finance Ltd</t>
  </si>
  <si>
    <t>MUTHOOTFIN</t>
  </si>
  <si>
    <t>SRF Ltd</t>
  </si>
  <si>
    <t>SRF</t>
  </si>
  <si>
    <t>SBI Cards and Payment Services Ltd</t>
  </si>
  <si>
    <t>SBICARD</t>
  </si>
  <si>
    <t>Payment Infrastructure</t>
  </si>
  <si>
    <t>Torrent Power Ltd</t>
  </si>
  <si>
    <t>TORNTPOWER</t>
  </si>
  <si>
    <t>Container Corporation of India Ltd</t>
  </si>
  <si>
    <t>CONCOR</t>
  </si>
  <si>
    <t>Logistics</t>
  </si>
  <si>
    <t>Oberoi Realty Ltd</t>
  </si>
  <si>
    <t>OBEROIRLTY</t>
  </si>
  <si>
    <t>Oracle Financial Services Software Ltd</t>
  </si>
  <si>
    <t>OFSS</t>
  </si>
  <si>
    <t>Software Services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</si>
  <si>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</si>
  <si>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</si>
  <si>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</si>
  <si>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</si>
  <si>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</si>
  <si>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</si>
  <si>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Mazagon Dock Shipbuilders Ltd</t>
  </si>
  <si>
    <t>MAZDOCK</t>
  </si>
  <si>
    <t>Shipbuilding</t>
  </si>
  <si>
    <t>Suzlon Energy Ltd</t>
  </si>
  <si>
    <t>SUZLON</t>
  </si>
  <si>
    <t>Renewable Energy Equipment &amp; Services</t>
  </si>
  <si>
    <t>Ashok Leyland Ltd</t>
  </si>
  <si>
    <t>ASHOKLEY</t>
  </si>
  <si>
    <t>Aditya Birla Capital Ltd</t>
  </si>
  <si>
    <t>ABCAPITAL</t>
  </si>
  <si>
    <t>Diversified Financials</t>
  </si>
  <si>
    <t>Bank of India Ltd</t>
  </si>
  <si>
    <t>BANKINDIA</t>
  </si>
  <si>
    <t>Balkrishna Industries Ltd</t>
  </si>
  <si>
    <t>BALKRISIND</t>
  </si>
  <si>
    <t>Tires &amp; Rubber</t>
  </si>
  <si>
    <t>Jindal Stainless Ltd</t>
  </si>
  <si>
    <t>JSL</t>
  </si>
  <si>
    <t>Thermax Limited</t>
  </si>
  <si>
    <t>THERMAX</t>
  </si>
  <si>
    <t>Astral Ltd</t>
  </si>
  <si>
    <t>ASTRAL</t>
  </si>
  <si>
    <t>Building Products - Pipes</t>
  </si>
  <si>
    <t>Phoenix Mills Ltd</t>
  </si>
  <si>
    <t>PHOENIXLTD</t>
  </si>
  <si>
    <t>PB Fintech Ltd</t>
  </si>
  <si>
    <t>POLICYBZR</t>
  </si>
  <si>
    <t>Central Bank of India Ltd</t>
  </si>
  <si>
    <t>CENTRALBK</t>
  </si>
  <si>
    <t>SJVN Ltd</t>
  </si>
  <si>
    <t>SJVN</t>
  </si>
  <si>
    <t>Berger Paints India Ltd</t>
  </si>
  <si>
    <t>BERGEPAINT</t>
  </si>
  <si>
    <t>JSW Infrastructure Ltd</t>
  </si>
  <si>
    <t>JSWINFRA</t>
  </si>
  <si>
    <t>Abbott India Ltd</t>
  </si>
  <si>
    <t>ABBOTINDIA</t>
  </si>
  <si>
    <t>Dixon Technologies (India) Ltd</t>
  </si>
  <si>
    <t>DIXON</t>
  </si>
  <si>
    <t>Home Electronics &amp; Appliances</t>
  </si>
  <si>
    <t>MRF Ltd</t>
  </si>
  <si>
    <t>MRF</t>
  </si>
  <si>
    <t>PI Industries Ltd</t>
  </si>
  <si>
    <t>PIIND</t>
  </si>
  <si>
    <t>IDFC First Bank Ltd</t>
  </si>
  <si>
    <t>IDFCFIRSTB</t>
  </si>
  <si>
    <t>Persistent Systems Ltd</t>
  </si>
  <si>
    <t>PERSISTENT</t>
  </si>
  <si>
    <t>GMR Airports Infrastructure Ltd</t>
  </si>
  <si>
    <t>GMRINFRA</t>
  </si>
  <si>
    <t>Tata Communications Ltd</t>
  </si>
  <si>
    <t>TATACOMM</t>
  </si>
  <si>
    <t>Housing and Urban Development Corporation Ltd</t>
  </si>
  <si>
    <t>HUDCO</t>
  </si>
  <si>
    <t>Patanjali Foods Ltd</t>
  </si>
  <si>
    <t>PATANJALI</t>
  </si>
  <si>
    <t>Packaged Foods &amp; Meats</t>
  </si>
  <si>
    <t>Procter &amp; Gamble Hygiene and Health Care Ltd</t>
  </si>
  <si>
    <t>PGHH</t>
  </si>
  <si>
    <t>Bharti Hexacom Ltd</t>
  </si>
  <si>
    <t>BHARTIHEXA</t>
  </si>
  <si>
    <t>Cochin Shipyard Ltd</t>
  </si>
  <si>
    <t>COCHINSHIP</t>
  </si>
  <si>
    <t>Indian Renewable Energy Development Agency Ltd</t>
  </si>
  <si>
    <t>IREDA</t>
  </si>
  <si>
    <t>United Breweries Ltd</t>
  </si>
  <si>
    <t>UBL</t>
  </si>
  <si>
    <t>ACC Ltd</t>
  </si>
  <si>
    <t>ACC</t>
  </si>
  <si>
    <t>Sundaram Finance Ltd</t>
  </si>
  <si>
    <t>SUNDARMFIN</t>
  </si>
  <si>
    <t>L&amp;T Technology Services Ltd</t>
  </si>
  <si>
    <t>LTTS</t>
  </si>
  <si>
    <t>Bank of Maharashtra Ltd</t>
  </si>
  <si>
    <t>MAHABANK</t>
  </si>
  <si>
    <t>Fsn E-Commerce Ventures Ltd</t>
  </si>
  <si>
    <t>NYKAA</t>
  </si>
  <si>
    <t>Wellness Services</t>
  </si>
  <si>
    <t>APL Apollo Tubes Ltd</t>
  </si>
  <si>
    <t>APLAPOLLO</t>
  </si>
  <si>
    <t>Hitachi Energy India Ltd</t>
  </si>
  <si>
    <t>POWERINDIA</t>
  </si>
  <si>
    <t>Fertilisers And Chemicals Travancore Ltd</t>
  </si>
  <si>
    <t>FACT</t>
  </si>
  <si>
    <t>Fertilizers &amp; Agro Chemicals</t>
  </si>
  <si>
    <t>AU Small Finance Bank Ltd</t>
  </si>
  <si>
    <t>AUBANK</t>
  </si>
  <si>
    <t>Honeywell Automation India Ltd</t>
  </si>
  <si>
    <t>HONAUT</t>
  </si>
  <si>
    <t>Tata Elxsi Ltd</t>
  </si>
  <si>
    <t>TATAELXSI</t>
  </si>
  <si>
    <t>Petronet LNG Ltd</t>
  </si>
  <si>
    <t>PETRONET</t>
  </si>
  <si>
    <t>Oil &amp; Gas - Storage &amp; Transportation</t>
  </si>
  <si>
    <t>Voltas Ltd</t>
  </si>
  <si>
    <t>VOLTAS</t>
  </si>
  <si>
    <t>Mphasis Ltd</t>
  </si>
  <si>
    <t>MPHASIS</t>
  </si>
  <si>
    <t>Adani Wilmar Ltd</t>
  </si>
  <si>
    <t>AWL</t>
  </si>
  <si>
    <t>Tata Technologies Ltd</t>
  </si>
  <si>
    <t>TATATECH</t>
  </si>
  <si>
    <t>IRB Infrastructure Developers Ltd</t>
  </si>
  <si>
    <t>IRB</t>
  </si>
  <si>
    <t>UNO Minda Ltd</t>
  </si>
  <si>
    <t>UNOMINDA</t>
  </si>
  <si>
    <t>KPIT Technologies Ltd</t>
  </si>
  <si>
    <t>KPITTECH</t>
  </si>
  <si>
    <t>Punjab &amp; Sind Bank</t>
  </si>
  <si>
    <t>PSB</t>
  </si>
  <si>
    <t>Kalyan Jewellers India Ltd</t>
  </si>
  <si>
    <t>KALYANKJIL</t>
  </si>
  <si>
    <t>Escorts Kubota Ltd</t>
  </si>
  <si>
    <t>ESCORTS</t>
  </si>
  <si>
    <t>Tractors</t>
  </si>
  <si>
    <t>GlaxoSmithKline Pharmaceuticals Ltd</t>
  </si>
  <si>
    <t>GLAXO</t>
  </si>
  <si>
    <t>Exide Industries Ltd</t>
  </si>
  <si>
    <t>EXIDEIND</t>
  </si>
  <si>
    <t>Batteries</t>
  </si>
  <si>
    <t>Federal Bank Ltd</t>
  </si>
  <si>
    <t>FEDERALBNK</t>
  </si>
  <si>
    <t>Page Industries Ltd</t>
  </si>
  <si>
    <t>PAGEIND</t>
  </si>
  <si>
    <t>Apparel &amp; Accessories</t>
  </si>
  <si>
    <t>New India Assurance Company Ltd</t>
  </si>
  <si>
    <t>NIACL</t>
  </si>
  <si>
    <t>L&amp;T Finance Ltd</t>
  </si>
  <si>
    <t>LTF</t>
  </si>
  <si>
    <t>UPL Ltd</t>
  </si>
  <si>
    <t>UPL</t>
  </si>
  <si>
    <t>KEI Industries Ltd</t>
  </si>
  <si>
    <t>KEI</t>
  </si>
  <si>
    <t>Cables</t>
  </si>
  <si>
    <t>Nippon Life India Asset Management Ltd</t>
  </si>
  <si>
    <t>NAM-INDIA</t>
  </si>
  <si>
    <t>Mangalore Refinery and Petrochemicals Ltd</t>
  </si>
  <si>
    <t>MRPL</t>
  </si>
  <si>
    <t>Gujarat Gas Ltd</t>
  </si>
  <si>
    <t>GUJGASLTD</t>
  </si>
  <si>
    <t>Biocon Ltd</t>
  </si>
  <si>
    <t>BIOCON</t>
  </si>
  <si>
    <t>Biotechnology</t>
  </si>
  <si>
    <t>Sona BLW Precision Forgings Ltd</t>
  </si>
  <si>
    <t>SONACOMS</t>
  </si>
  <si>
    <t>BSE Ltd</t>
  </si>
  <si>
    <t>BSE</t>
  </si>
  <si>
    <t>Stock Exchanges &amp; Ratings</t>
  </si>
  <si>
    <t>Coromandel International Ltd</t>
  </si>
  <si>
    <t>COROMANDEL</t>
  </si>
  <si>
    <t>Hindustan Copper Ltd</t>
  </si>
  <si>
    <t>HINDCOPPER</t>
  </si>
  <si>
    <t>Mining - Copper</t>
  </si>
  <si>
    <t>LIC Housing Finance Ltd</t>
  </si>
  <si>
    <t>LICHSGFIN</t>
  </si>
  <si>
    <t>Home Financing</t>
  </si>
  <si>
    <t>Poonawalla Fincorp Ltd</t>
  </si>
  <si>
    <t>POONAWALLA</t>
  </si>
  <si>
    <t>National Aluminium Co Ltd</t>
  </si>
  <si>
    <t>NATIONALUM</t>
  </si>
  <si>
    <t>Gujarat Fluorochemicals Ltd</t>
  </si>
  <si>
    <t>FLUOROCHEM</t>
  </si>
  <si>
    <t>Specialty Chemicals</t>
  </si>
  <si>
    <t>AIA Engineering Ltd</t>
  </si>
  <si>
    <t>AIAENG</t>
  </si>
  <si>
    <t>Ge T&amp;D India Ltd</t>
  </si>
  <si>
    <t>GET&amp;D</t>
  </si>
  <si>
    <t>Fortis Healthcare Ltd</t>
  </si>
  <si>
    <t>FORTIS</t>
  </si>
  <si>
    <t>Lloyds Metals And Energy Ltd</t>
  </si>
  <si>
    <t>LLOYDSME</t>
  </si>
  <si>
    <t>3M India Ltd</t>
  </si>
  <si>
    <t>3MINDIA</t>
  </si>
  <si>
    <t>Stationery</t>
  </si>
  <si>
    <t>Dalmia Bharat Ltd</t>
  </si>
  <si>
    <t>DALBHARAT</t>
  </si>
  <si>
    <t>Motilal Oswal Financial Services Ltd</t>
  </si>
  <si>
    <t>MOTILALOFS</t>
  </si>
  <si>
    <t>Mahindra and Mahindra Financial Services Ltd</t>
  </si>
  <si>
    <t>M&amp;MFIN</t>
  </si>
  <si>
    <t>Tata Investment Corporation Ltd</t>
  </si>
  <si>
    <t>TATAINVEST</t>
  </si>
  <si>
    <t>Max Financial Services Ltd</t>
  </si>
  <si>
    <t>MFSL</t>
  </si>
  <si>
    <t>IPCA Laboratories Ltd</t>
  </si>
  <si>
    <t>IPCALAB</t>
  </si>
  <si>
    <t>NLC India Ltd</t>
  </si>
  <si>
    <t>NLCINDIA</t>
  </si>
  <si>
    <t>Deepak Nitrite Ltd</t>
  </si>
  <si>
    <t>DEEPAKNTR</t>
  </si>
  <si>
    <t>Indraprastha Gas Ltd</t>
  </si>
  <si>
    <t>IGL</t>
  </si>
  <si>
    <t>Apar Industries Ltd</t>
  </si>
  <si>
    <t>APARINDS</t>
  </si>
  <si>
    <t>Embassy Office Parks REIT</t>
  </si>
  <si>
    <t>EMBASSY</t>
  </si>
  <si>
    <t>Star Health and Allied Insurance Company Ltd</t>
  </si>
  <si>
    <t>STARHEALTH</t>
  </si>
  <si>
    <t>Global Health Ltd</t>
  </si>
  <si>
    <t>MEDANTA</t>
  </si>
  <si>
    <t>CRISIL Ltd</t>
  </si>
  <si>
    <t>CRISIL</t>
  </si>
  <si>
    <t>Coforge Ltd</t>
  </si>
  <si>
    <t>COFORGE</t>
  </si>
  <si>
    <t>Carborundum Universal Ltd</t>
  </si>
  <si>
    <t>CARBORUNIV</t>
  </si>
  <si>
    <t>Timken India Ltd</t>
  </si>
  <si>
    <t>TIMKEN</t>
  </si>
  <si>
    <t>Gland Pharma Ltd</t>
  </si>
  <si>
    <t>GLAND</t>
  </si>
  <si>
    <t>Metro Brands Ltd</t>
  </si>
  <si>
    <t>METROBRAND</t>
  </si>
  <si>
    <t>Footwear</t>
  </si>
  <si>
    <t>SKF India Ltd</t>
  </si>
  <si>
    <t>SKFINDIA</t>
  </si>
  <si>
    <t>Endurance Technologies Ltd</t>
  </si>
  <si>
    <t>ENDURANCE</t>
  </si>
  <si>
    <t>J K Cement Ltd</t>
  </si>
  <si>
    <t>JKCEMENT</t>
  </si>
  <si>
    <t>Jubilant Foodworks Ltd</t>
  </si>
  <si>
    <t>JUBLFOOD</t>
  </si>
  <si>
    <t>Restaurants &amp; Cafes</t>
  </si>
  <si>
    <t>Apollo Tyres Ltd</t>
  </si>
  <si>
    <t>APOLLOTYRE</t>
  </si>
  <si>
    <t>Blue Star Ltd</t>
  </si>
  <si>
    <t>BLUESTARCO</t>
  </si>
  <si>
    <t>Ajanta Pharma Ltd</t>
  </si>
  <si>
    <t>AJANTPHARM</t>
  </si>
  <si>
    <t>Motherson Sumi Wiring India Ltd</t>
  </si>
  <si>
    <t>MSUMI</t>
  </si>
  <si>
    <t>Bandhan Bank Ltd</t>
  </si>
  <si>
    <t>BANDHANBNK</t>
  </si>
  <si>
    <t>Delhivery Ltd</t>
  </si>
  <si>
    <t>DELHIVERY</t>
  </si>
  <si>
    <t>360 One Wam Ltd</t>
  </si>
  <si>
    <t>360ONE</t>
  </si>
  <si>
    <t>Investment Banking &amp; Brokerage</t>
  </si>
  <si>
    <t>ITI Ltd</t>
  </si>
  <si>
    <t>ITI</t>
  </si>
  <si>
    <t>Telecom Equipments</t>
  </si>
  <si>
    <t>EIH Ltd</t>
  </si>
  <si>
    <t>EIHOTEL</t>
  </si>
  <si>
    <t>Aditya Birla Fashion and Retail Ltd</t>
  </si>
  <si>
    <t>ABFRL</t>
  </si>
  <si>
    <t>Glenmark Pharmaceuticals Ltd</t>
  </si>
  <si>
    <t>GLENMARK</t>
  </si>
  <si>
    <t>Brigade Enterprises Ltd</t>
  </si>
  <si>
    <t>BRIGADE</t>
  </si>
  <si>
    <t>Bharat Dynamics Ltd</t>
  </si>
  <si>
    <t>BDL</t>
  </si>
  <si>
    <t>KIOCL Ltd</t>
  </si>
  <si>
    <t>KIOCL</t>
  </si>
  <si>
    <t>Godrej Industries Ltd</t>
  </si>
  <si>
    <t>GODREJIND</t>
  </si>
  <si>
    <t>Tata Chemicals Ltd</t>
  </si>
  <si>
    <t>TATACHEM</t>
  </si>
  <si>
    <t>Go Digit General Insurance Ltd</t>
  </si>
  <si>
    <t>GODIGIT</t>
  </si>
  <si>
    <t>KPR Mill Ltd</t>
  </si>
  <si>
    <t>KPRMILL</t>
  </si>
  <si>
    <t>Textiles</t>
  </si>
  <si>
    <t>Syngene International Ltd</t>
  </si>
  <si>
    <t>SYNGENE</t>
  </si>
  <si>
    <t>Grindwell Norton Ltd</t>
  </si>
  <si>
    <t>GRINDWELL</t>
  </si>
  <si>
    <t>NBCC (India) Ltd</t>
  </si>
  <si>
    <t>NBCC</t>
  </si>
  <si>
    <t>Sun Tv Network Ltd</t>
  </si>
  <si>
    <t>SUNTV</t>
  </si>
  <si>
    <t>TV Channels &amp; Broadcasters</t>
  </si>
  <si>
    <t>J B Chemicals and Pharmaceuticals Ltd</t>
  </si>
  <si>
    <t>JBCHEPHARM</t>
  </si>
  <si>
    <t>ZF Commercial Vehicle Control Systems India Ltd</t>
  </si>
  <si>
    <t>ZFCVINDIA</t>
  </si>
  <si>
    <t>Ircon International Ltd</t>
  </si>
  <si>
    <t>IRCON</t>
  </si>
  <si>
    <t>Narayana Hrudayalaya Ltd</t>
  </si>
  <si>
    <t>NH</t>
  </si>
  <si>
    <t>Crompton Greaves Consumer Electricals Ltd</t>
  </si>
  <si>
    <t>CROMPTON</t>
  </si>
  <si>
    <t>TVS Holdings Ltd</t>
  </si>
  <si>
    <t>TVSHLTD</t>
  </si>
  <si>
    <t>Aegis Logistics Ltd</t>
  </si>
  <si>
    <t>AEGISLOG</t>
  </si>
  <si>
    <t>Vedant Fashions Ltd</t>
  </si>
  <si>
    <t>MANYAVAR</t>
  </si>
  <si>
    <t>Century Textiles and Industries Ltd</t>
  </si>
  <si>
    <t>CENTURYTEX</t>
  </si>
  <si>
    <t>Paper Products</t>
  </si>
  <si>
    <t>Sundram Fasteners Ltd</t>
  </si>
  <si>
    <t>SUNDRMFAST</t>
  </si>
  <si>
    <t>Emami Ltd</t>
  </si>
  <si>
    <t>EMAMILTD</t>
  </si>
  <si>
    <t>Bayer Cropscience Ltd</t>
  </si>
  <si>
    <t>BAYERCROP</t>
  </si>
  <si>
    <t>Laurus Labs Ltd</t>
  </si>
  <si>
    <t>LAURUSLABS</t>
  </si>
  <si>
    <t>ICICI Securities Ltd</t>
  </si>
  <si>
    <t>ISEC</t>
  </si>
  <si>
    <t>Angel One Ltd</t>
  </si>
  <si>
    <t>ANGELONE</t>
  </si>
  <si>
    <t>JBM Auto Ltd</t>
  </si>
  <si>
    <t>JBMA</t>
  </si>
  <si>
    <t>Ratnamani Metals and Tubes Ltd</t>
  </si>
  <si>
    <t>RATNAMANI</t>
  </si>
  <si>
    <t>CPSE ETF</t>
  </si>
  <si>
    <t>CPSEETF</t>
  </si>
  <si>
    <t>Equity</t>
  </si>
  <si>
    <t>Aarti Industries Ltd</t>
  </si>
  <si>
    <t>AARTIIND</t>
  </si>
  <si>
    <t>Gillette India Ltd</t>
  </si>
  <si>
    <t>GILLETTE</t>
  </si>
  <si>
    <t>Central Depository Services (India) Ltd</t>
  </si>
  <si>
    <t>CDSL</t>
  </si>
  <si>
    <t>Hatsun Agro Product Ltd</t>
  </si>
  <si>
    <t>HATSUN</t>
  </si>
  <si>
    <t>CreditAccess Grameen Ltd</t>
  </si>
  <si>
    <t>CREDITACC</t>
  </si>
  <si>
    <t>Amara Raja Energy &amp; Mobility Ltd</t>
  </si>
  <si>
    <t>ARE&amp;M</t>
  </si>
  <si>
    <t>Kansai Nerolac Paints Ltd</t>
  </si>
  <si>
    <t>KANSAINER</t>
  </si>
  <si>
    <t>Radico Khaitan Ltd</t>
  </si>
  <si>
    <t>RADICO</t>
  </si>
  <si>
    <t>Sumitomo Chemical India Ltd</t>
  </si>
  <si>
    <t>SUMICHEM</t>
  </si>
  <si>
    <t>Dr. Lal PathLabs Ltd</t>
  </si>
  <si>
    <t>LALPATHLAB</t>
  </si>
  <si>
    <t>One 97 Communications Ltd</t>
  </si>
  <si>
    <t>PAYTM</t>
  </si>
  <si>
    <t>Business Support Services</t>
  </si>
  <si>
    <t>Jupiter Wagons Ltd</t>
  </si>
  <si>
    <t>JWL</t>
  </si>
  <si>
    <t>Rail</t>
  </si>
  <si>
    <t>Kaynes Technology India Ltd</t>
  </si>
  <si>
    <t>KAYNES</t>
  </si>
  <si>
    <t>Cholamandalam Financial Holdings Ltd</t>
  </si>
  <si>
    <t>CHOLAHLDNG</t>
  </si>
  <si>
    <t>Schneider Electric Infrastructure Ltd</t>
  </si>
  <si>
    <t>SCHNEIDER</t>
  </si>
  <si>
    <t>PNB Housing Finance Ltd</t>
  </si>
  <si>
    <t>PNBHOUSING</t>
  </si>
  <si>
    <t>Pfizer Ltd</t>
  </si>
  <si>
    <t>PFIZER</t>
  </si>
  <si>
    <t>Five-Star Business Finance Ltd</t>
  </si>
  <si>
    <t>FIVESTAR</t>
  </si>
  <si>
    <t>Elgi Equipments Ltd</t>
  </si>
  <si>
    <t>ELGIEQUIP</t>
  </si>
  <si>
    <t>Relaxo Footwears Ltd</t>
  </si>
  <si>
    <t>RELAXO</t>
  </si>
  <si>
    <t>Sanofi India Ltd</t>
  </si>
  <si>
    <t>SANOFI</t>
  </si>
  <si>
    <t>Kajaria Ceramics Ltd</t>
  </si>
  <si>
    <t>KAJARIACER</t>
  </si>
  <si>
    <t>Building Products - Ceramics</t>
  </si>
  <si>
    <t>Nexus Select Trust</t>
  </si>
  <si>
    <t>NXST</t>
  </si>
  <si>
    <t>Mindspace Business Parks REIT</t>
  </si>
  <si>
    <t>MINDSPACE</t>
  </si>
  <si>
    <t>Jyoti CNC Automation Ltd</t>
  </si>
  <si>
    <t>JYOTICNC</t>
  </si>
  <si>
    <t>Computer Hardware</t>
  </si>
  <si>
    <t>KEC International Ltd</t>
  </si>
  <si>
    <t>KEC</t>
  </si>
  <si>
    <t>Godfrey Phillips India Ltd</t>
  </si>
  <si>
    <t>GODFRYPHLP</t>
  </si>
  <si>
    <t>Kalpataru Projects International Ltd</t>
  </si>
  <si>
    <t>KPIL</t>
  </si>
  <si>
    <t>Finolex Industries Ltd</t>
  </si>
  <si>
    <t>FINPIPE</t>
  </si>
  <si>
    <t>R R Kabel Ltd</t>
  </si>
  <si>
    <t>RRKABEL</t>
  </si>
  <si>
    <t>Swan Energy Ltd</t>
  </si>
  <si>
    <t>SWANENERGY</t>
  </si>
  <si>
    <t>Tejas Networks Ltd</t>
  </si>
  <si>
    <t>TEJASNET</t>
  </si>
  <si>
    <t>Finolex Cables Ltd</t>
  </si>
  <si>
    <t>FINCABLES</t>
  </si>
  <si>
    <t>Waaree Renewable Technologies Ltd</t>
  </si>
  <si>
    <t>WAAREERTL</t>
  </si>
  <si>
    <t>Cello World Ltd</t>
  </si>
  <si>
    <t>CELLO</t>
  </si>
  <si>
    <t>Piramal Pharma Ltd</t>
  </si>
  <si>
    <t>PPLPHARMA</t>
  </si>
  <si>
    <t>Whirlpool of India Ltd</t>
  </si>
  <si>
    <t>WHIRLPOOL</t>
  </si>
  <si>
    <t>Cyient Ltd</t>
  </si>
  <si>
    <t>CYIENT</t>
  </si>
  <si>
    <t>CESC Ltd</t>
  </si>
  <si>
    <t>CESC</t>
  </si>
  <si>
    <t>BASF India Ltd</t>
  </si>
  <si>
    <t>BASF</t>
  </si>
  <si>
    <t>Multi Commodity Exchange of India Ltd</t>
  </si>
  <si>
    <t>MCX</t>
  </si>
  <si>
    <t>Castrol India Ltd</t>
  </si>
  <si>
    <t>CASTROLIND</t>
  </si>
  <si>
    <t>Trident Ltd</t>
  </si>
  <si>
    <t>TRIDENT</t>
  </si>
  <si>
    <t>NMDC Steel Ltd</t>
  </si>
  <si>
    <t>NSLNISP</t>
  </si>
  <si>
    <t>BEML Ltd</t>
  </si>
  <si>
    <t>BEML</t>
  </si>
  <si>
    <t>CIE Automotive India Ltd</t>
  </si>
  <si>
    <t>CIEINDIA</t>
  </si>
  <si>
    <t>Vinati Organics Ltd</t>
  </si>
  <si>
    <t>VINATIORGA</t>
  </si>
  <si>
    <t>Triveni Turbine Ltd</t>
  </si>
  <si>
    <t>TRITURBINE</t>
  </si>
  <si>
    <t>Alembic Pharmaceuticals Ltd</t>
  </si>
  <si>
    <t>APLLTD</t>
  </si>
  <si>
    <t>Kirloskar Oil Engines Ltd</t>
  </si>
  <si>
    <t>KIRLOSENG</t>
  </si>
  <si>
    <t>Sobha Ltd</t>
  </si>
  <si>
    <t>SOBHA</t>
  </si>
  <si>
    <t>Ramco Cements Limited</t>
  </si>
  <si>
    <t>RAMCOCEM</t>
  </si>
  <si>
    <t>IDFC Ltd</t>
  </si>
  <si>
    <t>IDFC</t>
  </si>
  <si>
    <t>Piramal Enterprises Ltd</t>
  </si>
  <si>
    <t>PEL</t>
  </si>
  <si>
    <t>Capri Global Capital Ltd</t>
  </si>
  <si>
    <t>CGCL</t>
  </si>
  <si>
    <t>Devyani International Ltd</t>
  </si>
  <si>
    <t>DEVYANI</t>
  </si>
  <si>
    <t>Natco Pharma Ltd</t>
  </si>
  <si>
    <t>NATCOPHARM</t>
  </si>
  <si>
    <t>Aster DM Healthcare Ltd</t>
  </si>
  <si>
    <t>ASTERDM</t>
  </si>
  <si>
    <t>Signatureglobal (India) Ltd</t>
  </si>
  <si>
    <t>SIGNATURE</t>
  </si>
  <si>
    <t>Shyam Metalics and Energy Ltd</t>
  </si>
  <si>
    <t>SHYAMMETL</t>
  </si>
  <si>
    <t>NCC Ltd</t>
  </si>
  <si>
    <t>NCC</t>
  </si>
  <si>
    <t>Lakshmi Machine Works Ltd</t>
  </si>
  <si>
    <t>LAXMIMACH</t>
  </si>
  <si>
    <t>Sterling and Wilson Renewable Energy Ltd</t>
  </si>
  <si>
    <t>SWSOLAR</t>
  </si>
  <si>
    <t>RITES Ltd</t>
  </si>
  <si>
    <t>RITES</t>
  </si>
  <si>
    <t>Blue Dart Express Ltd</t>
  </si>
  <si>
    <t>BLUEDART</t>
  </si>
  <si>
    <t>Atul Ltd</t>
  </si>
  <si>
    <t>ATUL</t>
  </si>
  <si>
    <t>Bata India Ltd</t>
  </si>
  <si>
    <t>BATAINDIA</t>
  </si>
  <si>
    <t>Action Construction Equipment Ltd</t>
  </si>
  <si>
    <t>ACE</t>
  </si>
  <si>
    <t>Heavy Machinery</t>
  </si>
  <si>
    <t>Himadri Speciality Chemical Ltd</t>
  </si>
  <si>
    <t>HSCL</t>
  </si>
  <si>
    <t>Jindal SAW Ltd</t>
  </si>
  <si>
    <t>JINDALSAW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</si>
  <si>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</si>
  <si>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</si>
  <si>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</si>
  <si>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</si>
  <si>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</si>
  <si>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</si>
  <si>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Birlasoft Ltd</t>
  </si>
  <si>
    <t>BSOFT</t>
  </si>
  <si>
    <t>Anand Rathi Wealth Ltd</t>
  </si>
  <si>
    <t>ANANDRATHI</t>
  </si>
  <si>
    <t>Data Patterns (India) Ltd</t>
  </si>
  <si>
    <t>DATAPATTNS</t>
  </si>
  <si>
    <t>Nuvama Wealth Management Ltd</t>
  </si>
  <si>
    <t>NUVAMA</t>
  </si>
  <si>
    <t>Chalet Hotels Ltd</t>
  </si>
  <si>
    <t>CHALET</t>
  </si>
  <si>
    <t>Computer Age Management Services Ltd</t>
  </si>
  <si>
    <t>CAMS</t>
  </si>
  <si>
    <t>Garden Reach Shipbuilders &amp; Engineers Ltd</t>
  </si>
  <si>
    <t>GRSE</t>
  </si>
  <si>
    <t>Gujarat State Petronet Ltd</t>
  </si>
  <si>
    <t>GSPL</t>
  </si>
  <si>
    <t>IIFL Finance Ltd</t>
  </si>
  <si>
    <t>IIFL</t>
  </si>
  <si>
    <t>Navin Fluorine International Ltd</t>
  </si>
  <si>
    <t>NAVINFLUOR</t>
  </si>
  <si>
    <t>Titagarh Rail Systems Ltd</t>
  </si>
  <si>
    <t>TITAGARH</t>
  </si>
  <si>
    <t>Chambal Fertilisers and Chemicals Ltd</t>
  </si>
  <si>
    <t>CHAMBLFERT</t>
  </si>
  <si>
    <t>Redington Ltd</t>
  </si>
  <si>
    <t>REDINGTON</t>
  </si>
  <si>
    <t>Technology Hardware</t>
  </si>
  <si>
    <t>Jai Balaji Industries Ltd</t>
  </si>
  <si>
    <t>JAIBALAJI</t>
  </si>
  <si>
    <t>Suven Pharmaceuticals Ltd</t>
  </si>
  <si>
    <t>SUVENPHAR</t>
  </si>
  <si>
    <t>V Guard Industries Ltd</t>
  </si>
  <si>
    <t>VGUARD</t>
  </si>
  <si>
    <t>KSB Ltd</t>
  </si>
  <si>
    <t>KSB</t>
  </si>
  <si>
    <t>Welspun Corp Ltd</t>
  </si>
  <si>
    <t>WELCORP</t>
  </si>
  <si>
    <t>Karur Vysya Bank Ltd</t>
  </si>
  <si>
    <t>KARURVYSYA</t>
  </si>
  <si>
    <t>IFCI Ltd</t>
  </si>
  <si>
    <t>IFCI</t>
  </si>
  <si>
    <t>G R Infraprojects Ltd</t>
  </si>
  <si>
    <t>GRINFRA</t>
  </si>
  <si>
    <t>UTI S&amp;P BSE Sensex ETF</t>
  </si>
  <si>
    <t>UTISENSETF</t>
  </si>
  <si>
    <t>Aptus Value Housing Finance India Ltd</t>
  </si>
  <si>
    <t>APTUS</t>
  </si>
  <si>
    <t>RBL Bank Ltd</t>
  </si>
  <si>
    <t>RBLBANK</t>
  </si>
  <si>
    <t>Indiamart Intermesh Ltd</t>
  </si>
  <si>
    <t>INDIAMART</t>
  </si>
  <si>
    <t>Jyothy Labs Ltd</t>
  </si>
  <si>
    <t>JYOTHYLAB</t>
  </si>
  <si>
    <t>Manappuram Finance Ltd</t>
  </si>
  <si>
    <t>MANAPPURAM</t>
  </si>
  <si>
    <t>DCM Shriram Ltd</t>
  </si>
  <si>
    <t>DCMSHRIRAM</t>
  </si>
  <si>
    <t>Concord Biotech Ltd</t>
  </si>
  <si>
    <t>CONCORDBIO</t>
  </si>
  <si>
    <t>Aditya Birla Sun Life Amc Ltd</t>
  </si>
  <si>
    <t>ABSLAMC</t>
  </si>
  <si>
    <t>Engineers India Ltd</t>
  </si>
  <si>
    <t>ENGINERSIN</t>
  </si>
  <si>
    <t>Astrazeneca Pharma India Ltd</t>
  </si>
  <si>
    <t>ASTRAZEN</t>
  </si>
  <si>
    <t>Tbo Tek Ltd</t>
  </si>
  <si>
    <t>TBOTEK</t>
  </si>
  <si>
    <t>Tour &amp; Travel Services</t>
  </si>
  <si>
    <t>Tata Teleservices (Maharashtra) Ltd</t>
  </si>
  <si>
    <t>TTML</t>
  </si>
  <si>
    <t>Krishna Institute of Medical Sciences Ltd</t>
  </si>
  <si>
    <t>KIMS</t>
  </si>
  <si>
    <t>HFCL Ltd</t>
  </si>
  <si>
    <t>HFCL</t>
  </si>
  <si>
    <t>Ingersoll-Rand (India) Ltd</t>
  </si>
  <si>
    <t>INGERRAND</t>
  </si>
  <si>
    <t>Raymond Ltd</t>
  </si>
  <si>
    <t>RAYMOND</t>
  </si>
  <si>
    <t>Asahi India Glass Ltd</t>
  </si>
  <si>
    <t>ASAHIINDIA</t>
  </si>
  <si>
    <t>Olectra Greentech Ltd</t>
  </si>
  <si>
    <t>OLECTRA</t>
  </si>
  <si>
    <t>Aadhar Housing Finance Ltd</t>
  </si>
  <si>
    <t>AADHARHFC</t>
  </si>
  <si>
    <t>Clean Science and Technology Ltd</t>
  </si>
  <si>
    <t>CLEAN</t>
  </si>
  <si>
    <t>Zee Entertainment Enterprises Ltd</t>
  </si>
  <si>
    <t>ZEEL</t>
  </si>
  <si>
    <t>Chennai Petroleum Corporation Ltd</t>
  </si>
  <si>
    <t>CHENNPETRO</t>
  </si>
  <si>
    <t>Century Plyboards (India) Ltd</t>
  </si>
  <si>
    <t>CENTURYPLY</t>
  </si>
  <si>
    <t>Wood Products</t>
  </si>
  <si>
    <t>Great Eastern Shipping Company Ltd</t>
  </si>
  <si>
    <t>GESHIP</t>
  </si>
  <si>
    <t>Sonata Software Ltd</t>
  </si>
  <si>
    <t>SONATSOFTW</t>
  </si>
  <si>
    <t>PNC Infratech Ltd</t>
  </si>
  <si>
    <t>PNCINFRA</t>
  </si>
  <si>
    <t>Jammu and Kashmir Bank Ltd</t>
  </si>
  <si>
    <t>J&amp;KBANK</t>
  </si>
  <si>
    <t>HBL Power Systems Ltd</t>
  </si>
  <si>
    <t>HBLPOWER</t>
  </si>
  <si>
    <t>Zensar Technologies Ltd</t>
  </si>
  <si>
    <t>ZENSARTECH</t>
  </si>
  <si>
    <t>Indian Energy Exchange Ltd</t>
  </si>
  <si>
    <t>IEX</t>
  </si>
  <si>
    <t>Power Trading &amp; Consultancy</t>
  </si>
  <si>
    <t>Jaiprakash Power Ventures Ltd</t>
  </si>
  <si>
    <t>JPPOWER</t>
  </si>
  <si>
    <t>Honasa Consumer Ltd</t>
  </si>
  <si>
    <t>HONASA</t>
  </si>
  <si>
    <t>RHI Magnesita India Ltd</t>
  </si>
  <si>
    <t>RHIM</t>
  </si>
  <si>
    <t>Bikaji Foods International Ltd</t>
  </si>
  <si>
    <t>BIKAJI</t>
  </si>
  <si>
    <t>Welspun Living Ltd</t>
  </si>
  <si>
    <t>WELSPUNLIV</t>
  </si>
  <si>
    <t>Railtel Corporation of India Ltd</t>
  </si>
  <si>
    <t>RAILTEL</t>
  </si>
  <si>
    <t>Communication &amp; Networking</t>
  </si>
  <si>
    <t>Fine Organic Industries Ltd</t>
  </si>
  <si>
    <t>FINEORG</t>
  </si>
  <si>
    <t>Firstsource Solutions Ltd</t>
  </si>
  <si>
    <t>FSL</t>
  </si>
  <si>
    <t>Outsourced services</t>
  </si>
  <si>
    <t>Westlife Foodworld Ltd</t>
  </si>
  <si>
    <t>WESTLIFE</t>
  </si>
  <si>
    <t>Bls International Services Ltd</t>
  </si>
  <si>
    <t>BLS</t>
  </si>
  <si>
    <t>PVR INOX Ltd</t>
  </si>
  <si>
    <t>PVRINOX</t>
  </si>
  <si>
    <t>Theatres</t>
  </si>
  <si>
    <t>Alok Industries Ltd</t>
  </si>
  <si>
    <t>ALOKINDS</t>
  </si>
  <si>
    <t>Gujarat Mineral Development Corporation Ltd</t>
  </si>
  <si>
    <t>GMDCLTD</t>
  </si>
  <si>
    <t>Anant Raj Ltd</t>
  </si>
  <si>
    <t>ANANTRAJ</t>
  </si>
  <si>
    <t>Kirloskar Brothers Ltd</t>
  </si>
  <si>
    <t>KIRLOSBROS</t>
  </si>
  <si>
    <t>Supreme Petrochem Ltd</t>
  </si>
  <si>
    <t>SPLPETRO</t>
  </si>
  <si>
    <t>Cube Highways Trust</t>
  </si>
  <si>
    <t>CUBEINVIT</t>
  </si>
  <si>
    <t>Roads</t>
  </si>
  <si>
    <t>Elecon Engineering Company Ltd</t>
  </si>
  <si>
    <t>ELECON</t>
  </si>
  <si>
    <t>Aavas Financiers Ltd</t>
  </si>
  <si>
    <t>AAVAS</t>
  </si>
  <si>
    <t>Authum Investment &amp; Infrastructure Ltd</t>
  </si>
  <si>
    <t>AIIL</t>
  </si>
  <si>
    <t>Vardhman Textiles Ltd</t>
  </si>
  <si>
    <t>VTL</t>
  </si>
  <si>
    <t>Kfin Technologies Ltd</t>
  </si>
  <si>
    <t>KFINTECH</t>
  </si>
  <si>
    <t>Mahanagar Gas Ltd</t>
  </si>
  <si>
    <t>MGL</t>
  </si>
  <si>
    <t>Techno Electric &amp; Engineering Company Ltd</t>
  </si>
  <si>
    <t>TECHNOE</t>
  </si>
  <si>
    <t>Ramkrishna Forgings Ltd</t>
  </si>
  <si>
    <t>RKFORGE</t>
  </si>
  <si>
    <t>Indegene Ltd</t>
  </si>
  <si>
    <t>INDGN</t>
  </si>
  <si>
    <t>Rainbow Children's Medicare Ltd</t>
  </si>
  <si>
    <t>RAINBOW</t>
  </si>
  <si>
    <t>Godawari Power and Ispat Ltd</t>
  </si>
  <si>
    <t>GPIL</t>
  </si>
  <si>
    <t>Amber Enterprises India Ltd</t>
  </si>
  <si>
    <t>AMBER</t>
  </si>
  <si>
    <t>Newgen Software Technologies Ltd</t>
  </si>
  <si>
    <t>NEWGEN</t>
  </si>
  <si>
    <t>Intellect Design Arena Ltd</t>
  </si>
  <si>
    <t>INTELLECT</t>
  </si>
  <si>
    <t>shipping corporation of India Ltd</t>
  </si>
  <si>
    <t>SCI</t>
  </si>
  <si>
    <t>Voltamp Transformers Ltd</t>
  </si>
  <si>
    <t>VOLTAMP</t>
  </si>
  <si>
    <t>Happiest Minds Technologies Ltd</t>
  </si>
  <si>
    <t>HAPPSTMNDS</t>
  </si>
  <si>
    <t>Tanla Platforms Ltd</t>
  </si>
  <si>
    <t>TANLA</t>
  </si>
  <si>
    <t>Netweb Technologies India Ltd</t>
  </si>
  <si>
    <t>NETWEB</t>
  </si>
  <si>
    <t>Eris Lifesciences Ltd</t>
  </si>
  <si>
    <t>ERIS</t>
  </si>
  <si>
    <t>UTI Asset Management Company Ltd</t>
  </si>
  <si>
    <t>UTIAMC</t>
  </si>
  <si>
    <t>PTC Industries Ltd</t>
  </si>
  <si>
    <t>PTCIL</t>
  </si>
  <si>
    <t>Akzo Nobel India Ltd</t>
  </si>
  <si>
    <t>AKZOINDIA</t>
  </si>
  <si>
    <t>Powergrid Infrastructure Investment Trust</t>
  </si>
  <si>
    <t>PGINVIT</t>
  </si>
  <si>
    <t>Lemon Tree Hotels Ltd</t>
  </si>
  <si>
    <t>LEMONTREE</t>
  </si>
  <si>
    <t>Graphite India Ltd</t>
  </si>
  <si>
    <t>GRAPHITE</t>
  </si>
  <si>
    <t>Inox India Ltd</t>
  </si>
  <si>
    <t>INOXINDIA</t>
  </si>
  <si>
    <t>Sea-Borne Tankers</t>
  </si>
  <si>
    <t>Nuvoco Vistas Corporation Ltd</t>
  </si>
  <si>
    <t>NUVOCO</t>
  </si>
  <si>
    <t>Rattanindia Enterprises Ltd</t>
  </si>
  <si>
    <t>RTNINDIA</t>
  </si>
  <si>
    <t>KPI Green Energy Ltd</t>
  </si>
  <si>
    <t>KPIGREEN</t>
  </si>
  <si>
    <t>Jubilant Pharmova Ltd</t>
  </si>
  <si>
    <t>JUBLPHARMA</t>
  </si>
  <si>
    <t>Force Motors Ltd</t>
  </si>
  <si>
    <t>FORCEMOT</t>
  </si>
  <si>
    <t>E I D-Parry (India) Ltd</t>
  </si>
  <si>
    <t>EIDPARRY</t>
  </si>
  <si>
    <t>Sugar</t>
  </si>
  <si>
    <t>Birla Corporation Ltd</t>
  </si>
  <si>
    <t>BIRLACORPN</t>
  </si>
  <si>
    <t>MMTC Ltd</t>
  </si>
  <si>
    <t>MMTC</t>
  </si>
  <si>
    <t>Valor Estate Ltd</t>
  </si>
  <si>
    <t>DBREALTY</t>
  </si>
  <si>
    <t>Doms Industries Ltd</t>
  </si>
  <si>
    <t>DOMS</t>
  </si>
  <si>
    <t>Office Supplies</t>
  </si>
  <si>
    <t>Zydus Wellness Ltd</t>
  </si>
  <si>
    <t>ZYDUSWELL</t>
  </si>
  <si>
    <t>Bajaj Electricals Ltd</t>
  </si>
  <si>
    <t>BAJAJELEC</t>
  </si>
  <si>
    <t>Aether Industries Ltd</t>
  </si>
  <si>
    <t>AETHER</t>
  </si>
  <si>
    <t>Equitas Small Finance Bank Ltd</t>
  </si>
  <si>
    <t>EQUITASBNK</t>
  </si>
  <si>
    <t>JK Tyre &amp; Industries Ltd</t>
  </si>
  <si>
    <t>JKTYRE</t>
  </si>
  <si>
    <t>Usha Martin Ltd</t>
  </si>
  <si>
    <t>USHAMART</t>
  </si>
  <si>
    <t>Eclerx Services Ltd</t>
  </si>
  <si>
    <t>ECLERX</t>
  </si>
  <si>
    <t>Vesuvius India Ltd</t>
  </si>
  <si>
    <t>VESUVIUS</t>
  </si>
  <si>
    <t>Bharat 22 ETF</t>
  </si>
  <si>
    <t>ICICIB22</t>
  </si>
  <si>
    <t>City Union Bank Ltd</t>
  </si>
  <si>
    <t>CUB</t>
  </si>
  <si>
    <t>Bombay Burmah Trading Corporation Ltd</t>
  </si>
  <si>
    <t>BBTC</t>
  </si>
  <si>
    <t>Reliance Power Ltd</t>
  </si>
  <si>
    <t>RPOWER</t>
  </si>
  <si>
    <t>CE Info Systems Ltd</t>
  </si>
  <si>
    <t>MAPMYINDIA</t>
  </si>
  <si>
    <t>Nippon India ETF Nifty Bank BeES</t>
  </si>
  <si>
    <t>BANKBEES</t>
  </si>
  <si>
    <t>Godrej Agrovet Ltd</t>
  </si>
  <si>
    <t>GODREJAGRO</t>
  </si>
  <si>
    <t>Agro Products</t>
  </si>
  <si>
    <t>Granules India Ltd</t>
  </si>
  <si>
    <t>GRANULES</t>
  </si>
  <si>
    <t>Electrosteel Castings Ltd</t>
  </si>
  <si>
    <t>ELECTCAST</t>
  </si>
  <si>
    <t>Glenmark Life Sciences Ltd</t>
  </si>
  <si>
    <t>GLS</t>
  </si>
  <si>
    <t>Ujjivan Small Finance Bank Ltd</t>
  </si>
  <si>
    <t>UJJIVANSFB</t>
  </si>
  <si>
    <t>Maharashtra Seamless Ltd</t>
  </si>
  <si>
    <t>MAHSEAMLES</t>
  </si>
  <si>
    <t>Moil Ltd</t>
  </si>
  <si>
    <t>MOIL</t>
  </si>
  <si>
    <t>Mining - Manganese</t>
  </si>
  <si>
    <t>Happy Forgings Ltd</t>
  </si>
  <si>
    <t>HAPPYFORGE</t>
  </si>
  <si>
    <t>Auto, Truck &amp; Motorcycle Parts</t>
  </si>
  <si>
    <t>Metropolis Healthcare Ltd</t>
  </si>
  <si>
    <t>METROPOLIS</t>
  </si>
  <si>
    <t>Latent View Analytics Ltd</t>
  </si>
  <si>
    <t>LATENTVIEW</t>
  </si>
  <si>
    <t>Puravankara Ltd</t>
  </si>
  <si>
    <t>PURVA</t>
  </si>
  <si>
    <t>Alkyl Amines Chemicals Ltd</t>
  </si>
  <si>
    <t>ALKYLAMINE</t>
  </si>
  <si>
    <t>Tega Industries Ltd</t>
  </si>
  <si>
    <t>TEGA</t>
  </si>
  <si>
    <t>HG Infra Engineering Ltd</t>
  </si>
  <si>
    <t>HGINFRA</t>
  </si>
  <si>
    <t>Caplin Point Laboratories Ltd</t>
  </si>
  <si>
    <t>CAPLIPOINT</t>
  </si>
  <si>
    <t>Gujarat Pipavav Port Ltd</t>
  </si>
  <si>
    <t>GPPL</t>
  </si>
  <si>
    <t>RedTape</t>
  </si>
  <si>
    <t>REDTAPE</t>
  </si>
  <si>
    <t>Genus Power Infrastructures Ltd</t>
  </si>
  <si>
    <t>GENUSPOWER</t>
  </si>
  <si>
    <t>Sheela Foam Ltd</t>
  </si>
  <si>
    <t>SFL</t>
  </si>
  <si>
    <t>Home Furnishing</t>
  </si>
  <si>
    <t>Minda Corporation Ltd</t>
  </si>
  <si>
    <t>MINDACORP</t>
  </si>
  <si>
    <t>Safari Industries (India) Ltd</t>
  </si>
  <si>
    <t>SAFARI</t>
  </si>
  <si>
    <t>Can Fin Homes Ltd</t>
  </si>
  <si>
    <t>CANFINHOME</t>
  </si>
  <si>
    <t>Thomas Cook (India) Ltd</t>
  </si>
  <si>
    <t>THOMASCOOK</t>
  </si>
  <si>
    <t>TTK Prestige Ltd</t>
  </si>
  <si>
    <t>TTKPRESTIG</t>
  </si>
  <si>
    <t>Brookfield India Real Estate Trust</t>
  </si>
  <si>
    <t>BIRET</t>
  </si>
  <si>
    <t>Juniper Hotels Ltd</t>
  </si>
  <si>
    <t>JUNIPER</t>
  </si>
  <si>
    <t>Indiabulls Housing Finance Ltd</t>
  </si>
  <si>
    <t>IBULHSGFIN</t>
  </si>
  <si>
    <t>Gujarat Narmada Valley Fertilizers &amp; Chemicals Ltd</t>
  </si>
  <si>
    <t>GNFC</t>
  </si>
  <si>
    <t>CEAT Ltd</t>
  </si>
  <si>
    <t>CEATLTD</t>
  </si>
  <si>
    <t>India Grid Trust</t>
  </si>
  <si>
    <t>INDIGRID</t>
  </si>
  <si>
    <t>Praj Industries Ltd</t>
  </si>
  <si>
    <t>PRAJIND</t>
  </si>
  <si>
    <t>ELANTAS Beck India Ltd</t>
  </si>
  <si>
    <t>ELANTAS</t>
  </si>
  <si>
    <t>PCBL Ltd</t>
  </si>
  <si>
    <t>PCBL</t>
  </si>
  <si>
    <t>National Standard (India) Ltd</t>
  </si>
  <si>
    <t>NATIONSTD</t>
  </si>
  <si>
    <t>Bengal &amp; Assam Company Ltd</t>
  </si>
  <si>
    <t>BENGALASM</t>
  </si>
  <si>
    <t>JK Lakshmi Cement Ltd</t>
  </si>
  <si>
    <t>JKLAKSHMI</t>
  </si>
  <si>
    <t>Arvind Ltd</t>
  </si>
  <si>
    <t>ARVIND</t>
  </si>
  <si>
    <t>Craftsman Automation Ltd</t>
  </si>
  <si>
    <t>CRAFTSMAN</t>
  </si>
  <si>
    <t>Sarda Energy &amp; Minerals Ltd</t>
  </si>
  <si>
    <t>SARDAEN</t>
  </si>
  <si>
    <t>Cera Sanitaryware Ltd</t>
  </si>
  <si>
    <t>CERA</t>
  </si>
  <si>
    <t>Saregama India Ltd</t>
  </si>
  <si>
    <t>SAREGAMA</t>
  </si>
  <si>
    <t>Movies &amp; TV Serials</t>
  </si>
  <si>
    <t>Kirloskar Ferrous Industries Ltd</t>
  </si>
  <si>
    <t>KIRLFER</t>
  </si>
  <si>
    <t>Quess Corp Ltd</t>
  </si>
  <si>
    <t>QUESS</t>
  </si>
  <si>
    <t>Employment Services</t>
  </si>
  <si>
    <t>Mahindra Lifespace Developers Ltd</t>
  </si>
  <si>
    <t>MAHLIFE</t>
  </si>
  <si>
    <t>Route Mobile Ltd</t>
  </si>
  <si>
    <t>ROUTE</t>
  </si>
  <si>
    <t>Mishra Dhatu Nigam Ltd</t>
  </si>
  <si>
    <t>MIDHANI</t>
  </si>
  <si>
    <t>Gujarat State Fertilizers &amp; Chemicals Ltd</t>
  </si>
  <si>
    <t>GSFC</t>
  </si>
  <si>
    <t>SBFC Finance Ltd</t>
  </si>
  <si>
    <t>SBFC</t>
  </si>
  <si>
    <t>Rajesh Exports Ltd</t>
  </si>
  <si>
    <t>RAJESHEXPO</t>
  </si>
  <si>
    <t>ESAB India Ltd</t>
  </si>
  <si>
    <t>ESABINDIA</t>
  </si>
  <si>
    <t>Shree Renuka Sugars Ltd</t>
  </si>
  <si>
    <t>RENUKA</t>
  </si>
  <si>
    <t>Sapphire Foods India Ltd</t>
  </si>
  <si>
    <t>SAPPHIRE</t>
  </si>
  <si>
    <t>Galaxy Surfactants Ltd</t>
  </si>
  <si>
    <t>GALAXYSURF</t>
  </si>
  <si>
    <t>Transformers and Rectifiers (India) Ltd</t>
  </si>
  <si>
    <t>TRIL</t>
  </si>
  <si>
    <t>Inox Wind Energy Ltd</t>
  </si>
  <si>
    <t>IWEL</t>
  </si>
  <si>
    <t>Equinox India Developments Ltd</t>
  </si>
  <si>
    <t>IBREALEST</t>
  </si>
  <si>
    <t>Infibeam Avenues Ltd</t>
  </si>
  <si>
    <t>INFIBEAM</t>
  </si>
  <si>
    <t>Star Cement Ltd</t>
  </si>
  <si>
    <t>STARCEMENT</t>
  </si>
  <si>
    <t>Varroc Engineering Ltd</t>
  </si>
  <si>
    <t>VARROC</t>
  </si>
  <si>
    <t>Isgec Heavy Engineering Ltd</t>
  </si>
  <si>
    <t>ISGEC</t>
  </si>
  <si>
    <t>HEG Ltd</t>
  </si>
  <si>
    <t>HEG</t>
  </si>
  <si>
    <t>Rashtriya Chemicals and Fertilizers Ltd</t>
  </si>
  <si>
    <t>RCF</t>
  </si>
  <si>
    <t>Maharashtra Scooters Ltd</t>
  </si>
  <si>
    <t>MAHSCOOTER</t>
  </si>
  <si>
    <t>Kotak Nifty Bank ETF</t>
  </si>
  <si>
    <t>BANKNIFTY1</t>
  </si>
  <si>
    <t>Network18 Media &amp; Investments Ltd</t>
  </si>
  <si>
    <t>NETWORK18</t>
  </si>
  <si>
    <t>Wockhardt Ltd</t>
  </si>
  <si>
    <t>WOCKPHARMA</t>
  </si>
  <si>
    <t>Shriram Pistons &amp; Rings Ltd</t>
  </si>
  <si>
    <t>SHRIPISTON</t>
  </si>
  <si>
    <t>Ahluwalia Contracts (India) Ltd</t>
  </si>
  <si>
    <t>AHLUCONT</t>
  </si>
  <si>
    <t>Syrma SGS Technology Ltd</t>
  </si>
  <si>
    <t>SYRMA</t>
  </si>
  <si>
    <t>Azad Engineering Ltd</t>
  </si>
  <si>
    <t>AZAD</t>
  </si>
  <si>
    <t>Shoppers Stop Ltd</t>
  </si>
  <si>
    <t>SHOPERSTOP</t>
  </si>
  <si>
    <t>Rategain Travel Technologies Ltd</t>
  </si>
  <si>
    <t>RATEGAIN</t>
  </si>
  <si>
    <t>Electronics Mart India Ltd</t>
  </si>
  <si>
    <t>EMIL</t>
  </si>
  <si>
    <t>Sandur Manganese and Iron Ores Ltd</t>
  </si>
  <si>
    <t>SANDUMA</t>
  </si>
  <si>
    <t>Eureka Forbes Ltd</t>
  </si>
  <si>
    <t>EUREKAFORBE</t>
  </si>
  <si>
    <t>MedPlus Health Services Ltd</t>
  </si>
  <si>
    <t>MEDPLUS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</si>
  <si>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</si>
  <si>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</si>
  <si>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</si>
  <si>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</si>
  <si>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</si>
  <si>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</si>
  <si>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</si>
  <si>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</si>
  <si>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</si>
  <si>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</si>
  <si>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Karnataka Bank Ltd</t>
  </si>
  <si>
    <t>KTKBANK</t>
  </si>
  <si>
    <t>Zen Technologies Ltd</t>
  </si>
  <si>
    <t>ZENTEC</t>
  </si>
  <si>
    <t>Neuland Laboratories Ltd</t>
  </si>
  <si>
    <t>NEULANDLAB</t>
  </si>
  <si>
    <t>Mahindra Holidays and Resorts India Ltd</t>
  </si>
  <si>
    <t>MHRIL</t>
  </si>
  <si>
    <t>RattanIndia Power Ltd</t>
  </si>
  <si>
    <t>RTNPOWER</t>
  </si>
  <si>
    <t>Keystone Realtors Ltd</t>
  </si>
  <si>
    <t>RUSTOMJEE</t>
  </si>
  <si>
    <t>Just Dial Ltd</t>
  </si>
  <si>
    <t>JUSTDIAL</t>
  </si>
  <si>
    <t>Jubilant Ingrevia Ltd</t>
  </si>
  <si>
    <t>JUBLINGREA</t>
  </si>
  <si>
    <t>Procter &amp; Gamble Health Ltd</t>
  </si>
  <si>
    <t>PGHL</t>
  </si>
  <si>
    <t>Vijaya Diagnostic Centre Ltd</t>
  </si>
  <si>
    <t>VIJAYA</t>
  </si>
  <si>
    <t>Kama Holdings Ltd</t>
  </si>
  <si>
    <t>KAMAHOLD</t>
  </si>
  <si>
    <t>Strides Pharma Science Ltd</t>
  </si>
  <si>
    <t>STAR</t>
  </si>
  <si>
    <t>Piccadily Agro Industries Ltd</t>
  </si>
  <si>
    <t>PICCADIL</t>
  </si>
  <si>
    <t>TVS Supply Chain Solutions Ltd</t>
  </si>
  <si>
    <t>TVSSCS</t>
  </si>
  <si>
    <t>Balrampur Chini Mills Ltd</t>
  </si>
  <si>
    <t>BALRAMCHIN</t>
  </si>
  <si>
    <t>Power Mech Projects Ltd</t>
  </si>
  <si>
    <t>POWERMECH</t>
  </si>
  <si>
    <t>Easy Trip Planners Ltd</t>
  </si>
  <si>
    <t>EASEMYTRIP</t>
  </si>
  <si>
    <t>Campus Activewear Ltd</t>
  </si>
  <si>
    <t>CAMPUS</t>
  </si>
  <si>
    <t>Indo Count Industries Ltd</t>
  </si>
  <si>
    <t>ICIL</t>
  </si>
  <si>
    <t>Archean Chemical Industries Ltd</t>
  </si>
  <si>
    <t>ACI</t>
  </si>
  <si>
    <t>KNR Constructions Ltd</t>
  </si>
  <si>
    <t>KNRCON</t>
  </si>
  <si>
    <t>F D C Ltd</t>
  </si>
  <si>
    <t>FDC</t>
  </si>
  <si>
    <t>Marksans Pharma Ltd</t>
  </si>
  <si>
    <t>MARKSANS</t>
  </si>
  <si>
    <t>TV18 Broadcast Ltd</t>
  </si>
  <si>
    <t>TV18BRDCST</t>
  </si>
  <si>
    <t>Mastek Ltd</t>
  </si>
  <si>
    <t>MASTEK</t>
  </si>
  <si>
    <t>CCL Products (India) Ltd</t>
  </si>
  <si>
    <t>CCL</t>
  </si>
  <si>
    <t>Astra Microwave Products Ltd</t>
  </si>
  <si>
    <t>ASTRAMICRO</t>
  </si>
  <si>
    <t>Kirloskar Pneumatic Company Ltd</t>
  </si>
  <si>
    <t>KIRLPNU</t>
  </si>
  <si>
    <t>Triveni Engineering and Industries Ltd</t>
  </si>
  <si>
    <t>TRIVENI</t>
  </si>
  <si>
    <t>Jupiter Life Line Hospitals Ltd</t>
  </si>
  <si>
    <t>JLHL</t>
  </si>
  <si>
    <t>Prism Johnson Ltd</t>
  </si>
  <si>
    <t>PRSMJOHNSN</t>
  </si>
  <si>
    <t>Tamilnad Mercantile Bank Ltd</t>
  </si>
  <si>
    <t>TMB</t>
  </si>
  <si>
    <t>Chemplast Sanmar Ltd</t>
  </si>
  <si>
    <t>CHEMPLASTS</t>
  </si>
  <si>
    <t>Greenlam Industries Ltd</t>
  </si>
  <si>
    <t>GREENLAM</t>
  </si>
  <si>
    <t>Building Products - Laminates</t>
  </si>
  <si>
    <t>JM Financial Ltd</t>
  </si>
  <si>
    <t>JMFINANCIL</t>
  </si>
  <si>
    <t>JSW Holdings Ltd</t>
  </si>
  <si>
    <t>JSWHL</t>
  </si>
  <si>
    <t>Man Infraconstruction Ltd</t>
  </si>
  <si>
    <t>MANINFRA</t>
  </si>
  <si>
    <t>Edelweiss Financial Services Ltd</t>
  </si>
  <si>
    <t>EDELWEISS</t>
  </si>
  <si>
    <t>Gravita India Ltd</t>
  </si>
  <si>
    <t>GRAVITA</t>
  </si>
  <si>
    <t>Metals - Lead</t>
  </si>
  <si>
    <t>V I P Industries Ltd</t>
  </si>
  <si>
    <t>VIPIND</t>
  </si>
  <si>
    <t>Sun Pharma Advanced Research Co Ltd</t>
  </si>
  <si>
    <t>SPARC</t>
  </si>
  <si>
    <t>Nava Limited</t>
  </si>
  <si>
    <t>NAVA</t>
  </si>
  <si>
    <t>South Indian Bank Ltd</t>
  </si>
  <si>
    <t>SOUTHBANK</t>
  </si>
  <si>
    <t>Mrs. Bectors Food Specialities Ltd</t>
  </si>
  <si>
    <t>BECTORFOOD</t>
  </si>
  <si>
    <t>Lloyds Engineering Works Ltd</t>
  </si>
  <si>
    <t>LLOYDSENGG</t>
  </si>
  <si>
    <t>Kennametal India Ltd</t>
  </si>
  <si>
    <t>KENNAMET</t>
  </si>
  <si>
    <t>LT Foods Ltd</t>
  </si>
  <si>
    <t>LTFOODS</t>
  </si>
  <si>
    <t>Home First Finance Company India Ltd</t>
  </si>
  <si>
    <t>HOMEFIRST</t>
  </si>
  <si>
    <t>Balaji Amines Ltd</t>
  </si>
  <si>
    <t>BALAMINES</t>
  </si>
  <si>
    <t>Avanti Feeds Ltd</t>
  </si>
  <si>
    <t>AVANTIFEED</t>
  </si>
  <si>
    <t>Deepak Fertilisers and Petrochemicals Corp Ltd</t>
  </si>
  <si>
    <t>DEEPAKFERT</t>
  </si>
  <si>
    <t>Religare Enterprises Ltd</t>
  </si>
  <si>
    <t>RELIGARE</t>
  </si>
  <si>
    <t>Transport Corporation of India Ltd</t>
  </si>
  <si>
    <t>TCI</t>
  </si>
  <si>
    <t>CMS Info Systems Ltd</t>
  </si>
  <si>
    <t>CMSINFO</t>
  </si>
  <si>
    <t>HMT Ltd</t>
  </si>
  <si>
    <t>HMT</t>
  </si>
  <si>
    <t>Symphony Ltd</t>
  </si>
  <si>
    <t>SYMPHONY</t>
  </si>
  <si>
    <t>Magellanic Cloud Ltd</t>
  </si>
  <si>
    <t>MCLOUD</t>
  </si>
  <si>
    <t>Prince Pipes and Fittings Ltd</t>
  </si>
  <si>
    <t>PRINCEPIPE</t>
  </si>
  <si>
    <t>Laxmi Organic Industries Ltd</t>
  </si>
  <si>
    <t>LXCHEM</t>
  </si>
  <si>
    <t>Allcargo Logistics Ltd</t>
  </si>
  <si>
    <t>ALLCARGO</t>
  </si>
  <si>
    <t>Gujarat Ambuja Exports Ltd</t>
  </si>
  <si>
    <t>GAEL</t>
  </si>
  <si>
    <t>PTC India Ltd</t>
  </si>
  <si>
    <t>PTC</t>
  </si>
  <si>
    <t>Choice International Ltd</t>
  </si>
  <si>
    <t>CHOICEIN</t>
  </si>
  <si>
    <t>Jindal Worldwide Ltd</t>
  </si>
  <si>
    <t>JINDWORLD</t>
  </si>
  <si>
    <t>ITD Cementation India Ltd</t>
  </si>
  <si>
    <t>ITDCEM</t>
  </si>
  <si>
    <t>Prudent Corporate Advisory Services Ltd</t>
  </si>
  <si>
    <t>PRUDENT</t>
  </si>
  <si>
    <t>Hindustan Construction Company Ltd</t>
  </si>
  <si>
    <t>HCC</t>
  </si>
  <si>
    <t>Senco Gold Ltd</t>
  </si>
  <si>
    <t>SENCO</t>
  </si>
  <si>
    <t>PG Electroplast Ltd</t>
  </si>
  <si>
    <t>PGEL</t>
  </si>
  <si>
    <t>Reliance Infrastructure Ltd</t>
  </si>
  <si>
    <t>RELINFRA</t>
  </si>
  <si>
    <t>National Highways Infra Trust</t>
  </si>
  <si>
    <t>NHIT</t>
  </si>
  <si>
    <t>MSTC Ltd</t>
  </si>
  <si>
    <t>MSTCLTD</t>
  </si>
  <si>
    <t>BHARAT Bond ETF-April 2030-Growth</t>
  </si>
  <si>
    <t>EBBETF0430</t>
  </si>
  <si>
    <t>MTAR Technologies Ltd</t>
  </si>
  <si>
    <t>MTARTECH</t>
  </si>
  <si>
    <t>Sunteck Realty Ltd</t>
  </si>
  <si>
    <t>SUNTECK</t>
  </si>
  <si>
    <t>Rolex Rings Ltd</t>
  </si>
  <si>
    <t>ROLEXRINGS</t>
  </si>
  <si>
    <t>Ganesh Housing Corp Ltd</t>
  </si>
  <si>
    <t>GANESHHOUC</t>
  </si>
  <si>
    <t>Gallantt Ispat Ltd</t>
  </si>
  <si>
    <t>GALLANTT</t>
  </si>
  <si>
    <t>eMudhra Ltd</t>
  </si>
  <si>
    <t>EMUDHRA</t>
  </si>
  <si>
    <t>Blue Jet Healthcare Ltd</t>
  </si>
  <si>
    <t>BLUEJET</t>
  </si>
  <si>
    <t>Ion Exchange (India) Ltd</t>
  </si>
  <si>
    <t>IONEXCHANG</t>
  </si>
  <si>
    <t>Environmental Services</t>
  </si>
  <si>
    <t>BHARAT Bond ETF-April 2032</t>
  </si>
  <si>
    <t>BBETF0432</t>
  </si>
  <si>
    <t>Borosil Renewables Ltd</t>
  </si>
  <si>
    <t>BORORENEW</t>
  </si>
  <si>
    <t>Housewares</t>
  </si>
  <si>
    <t>India Cements Ltd</t>
  </si>
  <si>
    <t>INDIACEM</t>
  </si>
  <si>
    <t>Indigo Paints Ltd</t>
  </si>
  <si>
    <t>INDIGOPNTS</t>
  </si>
  <si>
    <t>Garware Technical Fibres Ltd</t>
  </si>
  <si>
    <t>GARFIBRES</t>
  </si>
  <si>
    <t>KRBL Ltd</t>
  </si>
  <si>
    <t>KRBL</t>
  </si>
  <si>
    <t>JK Paper Ltd</t>
  </si>
  <si>
    <t>JKPAPER</t>
  </si>
  <si>
    <t>India Infrastructure Trust</t>
  </si>
  <si>
    <t>INFRATRUST</t>
  </si>
  <si>
    <t>Kirloskar Industries Ltd</t>
  </si>
  <si>
    <t>KIRLOSIND</t>
  </si>
  <si>
    <t>Indinfravit Trust</t>
  </si>
  <si>
    <t>INDINFR</t>
  </si>
  <si>
    <t>Dilip Buildcon Ltd</t>
  </si>
  <si>
    <t>DBL</t>
  </si>
  <si>
    <t>Arvind Fashions Ltd</t>
  </si>
  <si>
    <t>ARVINDFASN</t>
  </si>
  <si>
    <t>Jana Small Finance Bank Ltd</t>
  </si>
  <si>
    <t>JSFB</t>
  </si>
  <si>
    <t>India Shelter Finance Corporation Ltd</t>
  </si>
  <si>
    <t>INDIASHLTR</t>
  </si>
  <si>
    <t>Surya Roshni Ltd</t>
  </si>
  <si>
    <t>SURYAROSNI</t>
  </si>
  <si>
    <t>Sterlite Technologies Ltd</t>
  </si>
  <si>
    <t>STLTECH</t>
  </si>
  <si>
    <t>Vaibhav Global Ltd</t>
  </si>
  <si>
    <t>VAIBHAVGBL</t>
  </si>
  <si>
    <t>VST Industries Ltd</t>
  </si>
  <si>
    <t>VSTIND</t>
  </si>
  <si>
    <t>Sundaram Finance Holdings Ltd</t>
  </si>
  <si>
    <t>SUNDARMHLD</t>
  </si>
  <si>
    <t>Time Technoplast Ltd</t>
  </si>
  <si>
    <t>TIMETECHNO</t>
  </si>
  <si>
    <t>Texmaco Rail &amp; Engineering Ltd</t>
  </si>
  <si>
    <t>TEXRAIL</t>
  </si>
  <si>
    <t>Gokaldas Exports Ltd</t>
  </si>
  <si>
    <t>GOKEX</t>
  </si>
  <si>
    <t>Nesco Ltd</t>
  </si>
  <si>
    <t>NESCO</t>
  </si>
  <si>
    <t>EPL Ltd</t>
  </si>
  <si>
    <t>EPL</t>
  </si>
  <si>
    <t>Packaging</t>
  </si>
  <si>
    <t>Aurionpro Solutions Ltd</t>
  </si>
  <si>
    <t>AURIONPRO</t>
  </si>
  <si>
    <t>ASK Automotive Ltd</t>
  </si>
  <si>
    <t>ASKAUTOLTD</t>
  </si>
  <si>
    <t>Niit Learning Systems Ltd</t>
  </si>
  <si>
    <t>NIITMTS</t>
  </si>
  <si>
    <t>Education Services</t>
  </si>
  <si>
    <t>IIFL Securities Ltd</t>
  </si>
  <si>
    <t>IIFLSEC</t>
  </si>
  <si>
    <t>IFB Industries Ltd</t>
  </si>
  <si>
    <t>IFBIND</t>
  </si>
  <si>
    <t>SIS Ltd</t>
  </si>
  <si>
    <t>SIS</t>
  </si>
  <si>
    <t>Share India Securities Ltd</t>
  </si>
  <si>
    <t>SHAREINDIA</t>
  </si>
  <si>
    <t>Hemisphere Properties India Ltd</t>
  </si>
  <si>
    <t>HEMIPROP</t>
  </si>
  <si>
    <t>Dhanuka Agritech Ltd</t>
  </si>
  <si>
    <t>DHANUKA</t>
  </si>
  <si>
    <t>Gujarat Alkalies And Chemicals Ltd</t>
  </si>
  <si>
    <t>GUJALKALI</t>
  </si>
  <si>
    <t>Va Tech Wabag Ltd</t>
  </si>
  <si>
    <t>WABAG</t>
  </si>
  <si>
    <t>Water Management</t>
  </si>
  <si>
    <t>Kesoram Industries Ltd</t>
  </si>
  <si>
    <t>KESORAMIND</t>
  </si>
  <si>
    <t>Welspun Enterprises Ltd</t>
  </si>
  <si>
    <t>WELENT</t>
  </si>
  <si>
    <t>Utkarsh Small Finance Bank Ltd</t>
  </si>
  <si>
    <t>UTKARSHBNK</t>
  </si>
  <si>
    <t>India Tourism Development Corp Ltd</t>
  </si>
  <si>
    <t>ITDC</t>
  </si>
  <si>
    <t>PDS Limited</t>
  </si>
  <si>
    <t>PDSL</t>
  </si>
  <si>
    <t>Ethos Ltd</t>
  </si>
  <si>
    <t>ETHOSLTD</t>
  </si>
  <si>
    <t>GMM Pfaudler Ltd</t>
  </si>
  <si>
    <t>GMMPFAUDLR</t>
  </si>
  <si>
    <t>Suprajit Engineering Ltd</t>
  </si>
  <si>
    <t>SUPRAJIT</t>
  </si>
  <si>
    <t>Paisalo Digital Ltd</t>
  </si>
  <si>
    <t>PAISALO</t>
  </si>
  <si>
    <t>Diamond Power Infrastructure Ltd</t>
  </si>
  <si>
    <t>DIACABS</t>
  </si>
  <si>
    <t>Rain Industries Ltd</t>
  </si>
  <si>
    <t>RAIN</t>
  </si>
  <si>
    <t>Hindustan Foods Ltd</t>
  </si>
  <si>
    <t>HNDFDS</t>
  </si>
  <si>
    <t>Max Estates Ltd</t>
  </si>
  <si>
    <t>MAXESTATES</t>
  </si>
  <si>
    <t>Gabriel India Ltd</t>
  </si>
  <si>
    <t>GABRIEL</t>
  </si>
  <si>
    <t>Sudarshan Chemical Industries Ltd</t>
  </si>
  <si>
    <t>SUDARSCHEM</t>
  </si>
  <si>
    <t>Paradeep Phosphates Ltd</t>
  </si>
  <si>
    <t>PARADEEP</t>
  </si>
  <si>
    <t>Technocraft Industries (India) Ltd</t>
  </si>
  <si>
    <t>TIIL</t>
  </si>
  <si>
    <t>CSB Bank Ltd</t>
  </si>
  <si>
    <t>CSBBANK</t>
  </si>
  <si>
    <t>Spandana Sphoorty Financial Ltd</t>
  </si>
  <si>
    <t>SPANDANA</t>
  </si>
  <si>
    <t>Pricol Ltd</t>
  </si>
  <si>
    <t>PRICOLLTD</t>
  </si>
  <si>
    <t>Sansera Engineering Ltd</t>
  </si>
  <si>
    <t>SANSERA</t>
  </si>
  <si>
    <t>Tips Industries Ltd</t>
  </si>
  <si>
    <t>TIPSINDLTD</t>
  </si>
  <si>
    <t>Jai Corp Ltd</t>
  </si>
  <si>
    <t>JAICORPLTD</t>
  </si>
  <si>
    <t>R Systems International Ltd</t>
  </si>
  <si>
    <t>RSYSTEMS</t>
  </si>
  <si>
    <t>Tarc Ltd</t>
  </si>
  <si>
    <t>TARC</t>
  </si>
  <si>
    <t>Aarti Pharmalabs Ltd</t>
  </si>
  <si>
    <t>AARTIPHARM</t>
  </si>
  <si>
    <t>Shakti Pumps (India) Ltd</t>
  </si>
  <si>
    <t>SHAKTIPUMP</t>
  </si>
  <si>
    <t>Go Fashion (India) Ltd</t>
  </si>
  <si>
    <t>GOCOLORS</t>
  </si>
  <si>
    <t>Inox Wind Ltd</t>
  </si>
  <si>
    <t>INOXWIND</t>
  </si>
  <si>
    <t>ICRA Ltd</t>
  </si>
  <si>
    <t>ICRA</t>
  </si>
  <si>
    <t>Balmer Lawrie and Company Ltd</t>
  </si>
  <si>
    <t>BALMLAWRIE</t>
  </si>
  <si>
    <t>TD Power Systems Ltd</t>
  </si>
  <si>
    <t>TDPOWERSYS</t>
  </si>
  <si>
    <t>Epigral Ltd</t>
  </si>
  <si>
    <t>EPIGRAL</t>
  </si>
  <si>
    <t>Dynamatic Technologies Ltd</t>
  </si>
  <si>
    <t>DYNAMATECH</t>
  </si>
  <si>
    <t>Dodla Dairy Ltd</t>
  </si>
  <si>
    <t>DODLA</t>
  </si>
  <si>
    <t>Cyient DLM Ltd</t>
  </si>
  <si>
    <t>CYIENTDLM</t>
  </si>
  <si>
    <t>Gateway Distriparks Ltd</t>
  </si>
  <si>
    <t>GATEWAY</t>
  </si>
  <si>
    <t>National Fertilizers Ltd</t>
  </si>
  <si>
    <t>NFL</t>
  </si>
  <si>
    <t>DB Corp Ltd</t>
  </si>
  <si>
    <t>DBCORP</t>
  </si>
  <si>
    <t>Publishing</t>
  </si>
  <si>
    <t>Orchid Pharma Ltd</t>
  </si>
  <si>
    <t>ORCHPHARMA</t>
  </si>
  <si>
    <t>Rallis India Ltd</t>
  </si>
  <si>
    <t>RALLIS</t>
  </si>
  <si>
    <t>Jamna Auto Industries Ltd</t>
  </si>
  <si>
    <t>JAMNAAUTO</t>
  </si>
  <si>
    <t>Nippon India ETF Gold BeES</t>
  </si>
  <si>
    <t>GOLDBEES</t>
  </si>
  <si>
    <t>Gold</t>
  </si>
  <si>
    <t>Ashoka Buildcon Ltd</t>
  </si>
  <si>
    <t>ASHOKA</t>
  </si>
  <si>
    <t>Bharat Bijlee Ltd</t>
  </si>
  <si>
    <t>BBL</t>
  </si>
  <si>
    <t>VRL Logistics Ltd</t>
  </si>
  <si>
    <t>VRLLOG</t>
  </si>
  <si>
    <t>TeamLease Services Ltd</t>
  </si>
  <si>
    <t>TEAMLEASE</t>
  </si>
  <si>
    <t>Patel Engineering Ltd</t>
  </si>
  <si>
    <t>PATELENG</t>
  </si>
  <si>
    <t>J Kumar Infraprojects Ltd</t>
  </si>
  <si>
    <t>JKIL</t>
  </si>
  <si>
    <t>Healthcare Global Enterprises Ltd</t>
  </si>
  <si>
    <t>HCG</t>
  </si>
  <si>
    <t>Restaurant Brands Asia Ltd</t>
  </si>
  <si>
    <t>RBA</t>
  </si>
  <si>
    <t>SG Mart Ltd</t>
  </si>
  <si>
    <t>SGMART</t>
  </si>
  <si>
    <t>Gulf Oil Lubricants India Ltd</t>
  </si>
  <si>
    <t>GULFOILLUB</t>
  </si>
  <si>
    <t>GHCL Ltd</t>
  </si>
  <si>
    <t>GHCL</t>
  </si>
  <si>
    <t>Sanghvi Movers Ltd</t>
  </si>
  <si>
    <t>SANGHVIMOV</t>
  </si>
  <si>
    <t>Shilpa Medicare Ltd</t>
  </si>
  <si>
    <t>SHILPAMED</t>
  </si>
  <si>
    <t>Orient Electric Ltd</t>
  </si>
  <si>
    <t>ORIENTELEC</t>
  </si>
  <si>
    <t>Wonderla Holidays Ltd</t>
  </si>
  <si>
    <t>WONDERLA</t>
  </si>
  <si>
    <t>Theme Parks &amp; Gaming</t>
  </si>
  <si>
    <t>MAS Financial Services Ltd</t>
  </si>
  <si>
    <t>MASFIN</t>
  </si>
  <si>
    <t>Spicejet Ltd</t>
  </si>
  <si>
    <t>SPICEJET</t>
  </si>
  <si>
    <t>Protean eGov Technologies Ltd</t>
  </si>
  <si>
    <t>PROTEAN</t>
  </si>
  <si>
    <t>Kovai Medical Center and Hospital Ltd</t>
  </si>
  <si>
    <t>KOVAI</t>
  </si>
  <si>
    <t>Nazara Technologies Ltd</t>
  </si>
  <si>
    <t>NAZARA</t>
  </si>
  <si>
    <t>Sharda Motor Industries Ltd</t>
  </si>
  <si>
    <t>SHARDAMOTR</t>
  </si>
  <si>
    <t>Insolation Energy Ltd</t>
  </si>
  <si>
    <t>INA</t>
  </si>
  <si>
    <t>Fusion Micro Finance Ltd</t>
  </si>
  <si>
    <t>FUSION</t>
  </si>
  <si>
    <t>Jayaswal Neco Industries Ltd</t>
  </si>
  <si>
    <t>JAYNECOIND</t>
  </si>
  <si>
    <t>Banco Products (India) Ltd</t>
  </si>
  <si>
    <t>BANCOINDIA</t>
  </si>
  <si>
    <t>Aditya Vision Ltd</t>
  </si>
  <si>
    <t>AVL</t>
  </si>
  <si>
    <t>Retail - Speciality</t>
  </si>
  <si>
    <t>Heidelbergcement India Ltd</t>
  </si>
  <si>
    <t>HEIDELBERG</t>
  </si>
  <si>
    <t>Aarti Drugs Ltd</t>
  </si>
  <si>
    <t>AARTIDRUGS</t>
  </si>
  <si>
    <t>Lux Industries Ltd</t>
  </si>
  <si>
    <t>LUXIND</t>
  </si>
  <si>
    <t>Fedbank Financial Services Ltd</t>
  </si>
  <si>
    <t>FEDFINA</t>
  </si>
  <si>
    <t>Tinplate Company of India Ltd</t>
  </si>
  <si>
    <t>TINPLATE</t>
  </si>
  <si>
    <t>Imagicaaworld Entertainment Ltd</t>
  </si>
  <si>
    <t>IMAGICAA</t>
  </si>
  <si>
    <t>V-mart Retail Ltd</t>
  </si>
  <si>
    <t>VMART</t>
  </si>
  <si>
    <t>Nippon India ETF Nifty 50 BeES</t>
  </si>
  <si>
    <t>NIFTYBEES</t>
  </si>
  <si>
    <t>Entero Healthcare Solutions Ltd</t>
  </si>
  <si>
    <t>ENTERO</t>
  </si>
  <si>
    <t>Tilaknagar Industries Ltd</t>
  </si>
  <si>
    <t>TI</t>
  </si>
  <si>
    <t>AGI Greenpac Ltd</t>
  </si>
  <si>
    <t>AGI</t>
  </si>
  <si>
    <t>Ami Organics Ltd</t>
  </si>
  <si>
    <t>AMIORG</t>
  </si>
  <si>
    <t>Harsha Engineers International Ltd</t>
  </si>
  <si>
    <t>HARSHA</t>
  </si>
  <si>
    <t>Orient Cement Ltd</t>
  </si>
  <si>
    <t>ORIENTCEM</t>
  </si>
  <si>
    <t>Kaveri Seed Company Ltd</t>
  </si>
  <si>
    <t>KSCL</t>
  </si>
  <si>
    <t>Seeds</t>
  </si>
  <si>
    <t>Oriana Power Ltd</t>
  </si>
  <si>
    <t>ORIANA</t>
  </si>
  <si>
    <t>Pilani Investment And Industries Corporation Ltd</t>
  </si>
  <si>
    <t>PILANIINVS</t>
  </si>
  <si>
    <t>Venus Pipes and Tubes Ltd</t>
  </si>
  <si>
    <t>VENUSPIPES</t>
  </si>
  <si>
    <t>Privi Speciality Chemicals Ltd</t>
  </si>
  <si>
    <t>PRIVISCL</t>
  </si>
  <si>
    <t>Shanthi Gears Ltd</t>
  </si>
  <si>
    <t>SHANTIGEAR</t>
  </si>
  <si>
    <t>Samhi Hotels Ltd</t>
  </si>
  <si>
    <t>SAMHI</t>
  </si>
  <si>
    <t>Nocil Ltd</t>
  </si>
  <si>
    <t>NOCIL</t>
  </si>
  <si>
    <t>Cartrade Tech Ltd</t>
  </si>
  <si>
    <t>CARTRADE</t>
  </si>
  <si>
    <t>Lloyds Enterprises Ltd</t>
  </si>
  <si>
    <t>LLOYDSENT</t>
  </si>
  <si>
    <t>Jain Irrigation Systems Ltd</t>
  </si>
  <si>
    <t>JISLJALEQS</t>
  </si>
  <si>
    <t>Agricultural &amp; Farm Machinery</t>
  </si>
  <si>
    <t>Sula Vineyards Ltd</t>
  </si>
  <si>
    <t>SULA</t>
  </si>
  <si>
    <t>Black Box Ltd</t>
  </si>
  <si>
    <t>BBOX</t>
  </si>
  <si>
    <t>Kewal Kiran Clothing Ltd</t>
  </si>
  <si>
    <t>KKCL</t>
  </si>
  <si>
    <t>Fineotex Chemical Ltd</t>
  </si>
  <si>
    <t>FCL</t>
  </si>
  <si>
    <t>Advanced Enzyme Technologies Ltd</t>
  </si>
  <si>
    <t>ADVENZYMES</t>
  </si>
  <si>
    <t>West Coast Paper Mills Ltd</t>
  </si>
  <si>
    <t>WSTCSTPAPR</t>
  </si>
  <si>
    <t>Bajaj Hindusthan Sugar Ltd</t>
  </si>
  <si>
    <t>BAJAJHIND</t>
  </si>
  <si>
    <t>JTEKT India Ltd</t>
  </si>
  <si>
    <t>JTEKTINDIA</t>
  </si>
  <si>
    <t>WPIL Ltd</t>
  </si>
  <si>
    <t>WPIL</t>
  </si>
  <si>
    <t>Gopal Snacks Ltd</t>
  </si>
  <si>
    <t>GOPAL</t>
  </si>
  <si>
    <t>Sunflag Iron and Steel Co Ltd</t>
  </si>
  <si>
    <t>SUNFLAG</t>
  </si>
  <si>
    <t>GMR Power and Urban Infra Ltd</t>
  </si>
  <si>
    <t>GMRP&amp;UI</t>
  </si>
  <si>
    <t>Shrem InvIT</t>
  </si>
  <si>
    <t>SHREMINVIT</t>
  </si>
  <si>
    <t>Subros Ltd</t>
  </si>
  <si>
    <t>SUBROS</t>
  </si>
  <si>
    <t>DCB Bank Ltd</t>
  </si>
  <si>
    <t>DCBBANK</t>
  </si>
  <si>
    <t>Johnson Controls-Hitachi Air Conditioning India Ltd</t>
  </si>
  <si>
    <t>JCHAC</t>
  </si>
  <si>
    <t>Borosil Ltd</t>
  </si>
  <si>
    <t>BOROLTD</t>
  </si>
  <si>
    <t>Inox Green Energy Services Ltd</t>
  </si>
  <si>
    <t>INOXGREEN</t>
  </si>
  <si>
    <t>Shilchar Technologies Ltd</t>
  </si>
  <si>
    <t>SHILCTECH</t>
  </si>
  <si>
    <t>LG Balakrishnan &amp; Bros Ltd</t>
  </si>
  <si>
    <t>LGBBROSLTD</t>
  </si>
  <si>
    <t>Indian Metals and Ferro Alloys Ltd</t>
  </si>
  <si>
    <t>IMFA</t>
  </si>
  <si>
    <t>Grauer And Weil (India) Ltd</t>
  </si>
  <si>
    <t>GRAUWEIL</t>
  </si>
  <si>
    <t>Kolte-Patil Developers Ltd</t>
  </si>
  <si>
    <t>KOLTEPATIL</t>
  </si>
  <si>
    <t>Unichem Laboratories Ltd</t>
  </si>
  <si>
    <t>UNICHEMLAB</t>
  </si>
  <si>
    <t>TCI Express Ltd</t>
  </si>
  <si>
    <t>TCIEXP</t>
  </si>
  <si>
    <t>Jaiprakash Associates Ltd</t>
  </si>
  <si>
    <t>JPASSOCIAT</t>
  </si>
  <si>
    <t>Bondada Engineering Ltd</t>
  </si>
  <si>
    <t>BONDADA</t>
  </si>
  <si>
    <t>Nirlon Ltd</t>
  </si>
  <si>
    <t>NIRLON</t>
  </si>
  <si>
    <t>Zaggle Prepaid Ocean Services Ltd</t>
  </si>
  <si>
    <t>ZAGGLE</t>
  </si>
  <si>
    <t>Bharat Rasayan Ltd</t>
  </si>
  <si>
    <t>BHARATRAS</t>
  </si>
  <si>
    <t>Apeejay Surrendra Park Hotels Ltd</t>
  </si>
  <si>
    <t>PARKHOTELS</t>
  </si>
  <si>
    <t>Rossari Biotech Ltd</t>
  </si>
  <si>
    <t>ROSSARI</t>
  </si>
  <si>
    <t>JTL Industries Ltd</t>
  </si>
  <si>
    <t>JTLIND</t>
  </si>
  <si>
    <t>Hinduja Global Solutions Ltd</t>
  </si>
  <si>
    <t>HGS</t>
  </si>
  <si>
    <t>Neogen Chemicals Ltd</t>
  </si>
  <si>
    <t>NEOGEN</t>
  </si>
  <si>
    <t>Garware Hi-Tech Films Ltd</t>
  </si>
  <si>
    <t>GRWRHITECH</t>
  </si>
  <si>
    <t>Hathway Cable and Datacom Ltd</t>
  </si>
  <si>
    <t>HATHWAY</t>
  </si>
  <si>
    <t>Cable &amp; D2H</t>
  </si>
  <si>
    <t>Kalyani Steels Ltd</t>
  </si>
  <si>
    <t>KSL</t>
  </si>
  <si>
    <t>Greenpanel Industries Ltd</t>
  </si>
  <si>
    <t>GREENPANEL</t>
  </si>
  <si>
    <t>Muthoot Microfin Ltd</t>
  </si>
  <si>
    <t>MUTHOOTMF</t>
  </si>
  <si>
    <t>Microfinancing</t>
  </si>
  <si>
    <t>IRB InvIT Fund</t>
  </si>
  <si>
    <t>IRBINVIT</t>
  </si>
  <si>
    <t>Bombay Dyeing and Mfg Co Ltd</t>
  </si>
  <si>
    <t>BOMDYEING</t>
  </si>
  <si>
    <t>Motilal Oswal NASDAQ 100 ETF</t>
  </si>
  <si>
    <t>MON100</t>
  </si>
  <si>
    <t>JNK India Ltd</t>
  </si>
  <si>
    <t>JNKINDIA</t>
  </si>
  <si>
    <t>DCX Systems Ltd</t>
  </si>
  <si>
    <t>DCXINDIA</t>
  </si>
  <si>
    <t>Sharda Cropchem Ltd</t>
  </si>
  <si>
    <t>SHARDACROP</t>
  </si>
  <si>
    <t>Veritas (India) Ltd</t>
  </si>
  <si>
    <t>VERITAS</t>
  </si>
  <si>
    <t>Nucleus Software Exports Ltd</t>
  </si>
  <si>
    <t>NUCLEUS</t>
  </si>
  <si>
    <t>Yatharth Hospital &amp; Trauma Care Services Ltd</t>
  </si>
  <si>
    <t>YATHARTH</t>
  </si>
  <si>
    <t>Salasar Techno Engineering Ltd</t>
  </si>
  <si>
    <t>SALASAR</t>
  </si>
  <si>
    <t>Hikal Ltd</t>
  </si>
  <si>
    <t>HIKAL</t>
  </si>
  <si>
    <t>Maithan Alloys Ltd</t>
  </si>
  <si>
    <t>MAITHANALL</t>
  </si>
  <si>
    <t>Cigniti Technologies Ltd</t>
  </si>
  <si>
    <t>CIGNITITEC</t>
  </si>
  <si>
    <t>BF Utilities Ltd</t>
  </si>
  <si>
    <t>BFUTILITIE</t>
  </si>
  <si>
    <t>Ashiana Housing Ltd</t>
  </si>
  <si>
    <t>ASHIANA</t>
  </si>
  <si>
    <t>Steel Strips Wheels Ltd</t>
  </si>
  <si>
    <t>SSWL</t>
  </si>
  <si>
    <t>La Opala R G Ltd</t>
  </si>
  <si>
    <t>LAOPALA</t>
  </si>
  <si>
    <t>Vadilal Industries Ltd</t>
  </si>
  <si>
    <t>VADILALIND</t>
  </si>
  <si>
    <t>Orissa Minerals Development Company Ltd</t>
  </si>
  <si>
    <t>ORISSAMINE</t>
  </si>
  <si>
    <t>Gensol Engineering Ltd</t>
  </si>
  <si>
    <t>GENSOL</t>
  </si>
  <si>
    <t>Savita Oil Technologies Ltd</t>
  </si>
  <si>
    <t>SOTL</t>
  </si>
  <si>
    <t>Navneet Education Ltd</t>
  </si>
  <si>
    <t>NAVNETEDUL</t>
  </si>
  <si>
    <t>Anup Engineering Ltd</t>
  </si>
  <si>
    <t>ANUP</t>
  </si>
  <si>
    <t>Medi Assist Healthcare Services Ltd</t>
  </si>
  <si>
    <t>MEDIASSIST</t>
  </si>
  <si>
    <t>ISMT Ltd</t>
  </si>
  <si>
    <t>ISMTLTD</t>
  </si>
  <si>
    <t>Sindhu Trade Links Ltd</t>
  </si>
  <si>
    <t>SINDHUTRAD</t>
  </si>
  <si>
    <t>Thangamayil Jewellery Ltd</t>
  </si>
  <si>
    <t>THANGAMAYL</t>
  </si>
  <si>
    <t>Ramky Infrastructure Ltd</t>
  </si>
  <si>
    <t>RAMKY</t>
  </si>
  <si>
    <t>Dolphin Offshore Enterprises (India) Ltd</t>
  </si>
  <si>
    <t>DOLPHIN</t>
  </si>
  <si>
    <t>Oil &amp; Gas - Equipment &amp; Services</t>
  </si>
  <si>
    <t>Bajaj Consumer Care Ltd</t>
  </si>
  <si>
    <t>BAJAJCON</t>
  </si>
  <si>
    <t>Skipper Ltd</t>
  </si>
  <si>
    <t>SKIPPER</t>
  </si>
  <si>
    <t>Sandhar Technologies Ltd</t>
  </si>
  <si>
    <t>SANDHAR</t>
  </si>
  <si>
    <t>NRB Bearings Ltd</t>
  </si>
  <si>
    <t>NRBBEARING</t>
  </si>
  <si>
    <t>Manorama Industries Ltd</t>
  </si>
  <si>
    <t>MANORAMA</t>
  </si>
  <si>
    <t>Datamatics Global Services Ltd</t>
  </si>
  <si>
    <t>DATAMATICS</t>
  </si>
  <si>
    <t>Paras Defence and Space Technologies Ltd</t>
  </si>
  <si>
    <t>PARAS</t>
  </si>
  <si>
    <t>Hawkins Cookers Ltd</t>
  </si>
  <si>
    <t>HAWKINCOOK</t>
  </si>
  <si>
    <t>Heritage Foods Ltd</t>
  </si>
  <si>
    <t>HERITGFOOD</t>
  </si>
  <si>
    <t>Thyrocare Technologies Ltd</t>
  </si>
  <si>
    <t>THYROCARE</t>
  </si>
  <si>
    <t>Apollo Micro Systems Ltd</t>
  </si>
  <si>
    <t>APOLLO</t>
  </si>
  <si>
    <t>Gufic Biosciences Ltd</t>
  </si>
  <si>
    <t>GUFICBIO</t>
  </si>
  <si>
    <t>Styrenix Performance Materials Ltd</t>
  </si>
  <si>
    <t>STYRENIX</t>
  </si>
  <si>
    <t>Lumax AutoTechnologies Ltd</t>
  </si>
  <si>
    <t>LUMAXTECH</t>
  </si>
  <si>
    <t>SML Isuzu Ltd</t>
  </si>
  <si>
    <t>SMLISUZU</t>
  </si>
  <si>
    <t>Dollar Industries Ltd</t>
  </si>
  <si>
    <t>DOLLAR</t>
  </si>
  <si>
    <t>Ashapura Minechem Ltd</t>
  </si>
  <si>
    <t>ASHAPURMIN</t>
  </si>
  <si>
    <t>Fiem Industries Ltd</t>
  </si>
  <si>
    <t>FIEMIND</t>
  </si>
  <si>
    <t>Shipping Corporation of India Land and Assets Ltd</t>
  </si>
  <si>
    <t>SCILAL</t>
  </si>
  <si>
    <t>Exicom Tele-Systems Ltd</t>
  </si>
  <si>
    <t>EXICOM</t>
  </si>
  <si>
    <t>TVS Srichakra Ltd</t>
  </si>
  <si>
    <t>TVSSRICHAK</t>
  </si>
  <si>
    <t>CARE Ratings Ltd</t>
  </si>
  <si>
    <t>CARERATING</t>
  </si>
  <si>
    <t>Greenply Industries Ltd</t>
  </si>
  <si>
    <t>GREENPLY</t>
  </si>
  <si>
    <t>TCNS Clothing Co Ltd</t>
  </si>
  <si>
    <t>TCNSBRANDS</t>
  </si>
  <si>
    <t>Max Ventures and Industries Ltd</t>
  </si>
  <si>
    <t>MAXVIL</t>
  </si>
  <si>
    <t>Mahindra Logistics Ltd</t>
  </si>
  <si>
    <t>MAHLOG</t>
  </si>
  <si>
    <t>Avalon Technologies Ltd</t>
  </si>
  <si>
    <t>AVALON</t>
  </si>
  <si>
    <t>Tide Water Oil Co India Ltd</t>
  </si>
  <si>
    <t>TIDEWATER</t>
  </si>
  <si>
    <t>Uflex Ltd</t>
  </si>
  <si>
    <t>UFLEX</t>
  </si>
  <si>
    <t>KDDL Ltd</t>
  </si>
  <si>
    <t>KDDL</t>
  </si>
  <si>
    <t>Dish TV India Ltd</t>
  </si>
  <si>
    <t>DISHTV</t>
  </si>
  <si>
    <t>Repco Home Finance Ltd</t>
  </si>
  <si>
    <t>REPCOHOME</t>
  </si>
  <si>
    <t>Delta Corp Ltd</t>
  </si>
  <si>
    <t>DELTACORP</t>
  </si>
  <si>
    <t>Sundaram Clayton Ltd</t>
  </si>
  <si>
    <t>SUNCLAY</t>
  </si>
  <si>
    <t>Flair Writing Industries Ltd</t>
  </si>
  <si>
    <t>FLAIR</t>
  </si>
  <si>
    <t>IndoStar Capital Finance Ltd</t>
  </si>
  <si>
    <t>INDOSTAR</t>
  </si>
  <si>
    <t>Bajel Projects Ltd</t>
  </si>
  <si>
    <t>BAJEL</t>
  </si>
  <si>
    <t>Electric Utilities</t>
  </si>
  <si>
    <t>Vertoz Advertising Ltd</t>
  </si>
  <si>
    <t>VERTOZ</t>
  </si>
  <si>
    <t>Shaily Engineering Plastics Ltd</t>
  </si>
  <si>
    <t>SHAILY</t>
  </si>
  <si>
    <t>Dalmia Bharat Sugar and Industries Ltd</t>
  </si>
  <si>
    <t>DALMIASUG</t>
  </si>
  <si>
    <t>Bannari Amman Sugars Ltd</t>
  </si>
  <si>
    <t>BANARISUG</t>
  </si>
  <si>
    <t>Ddev Plastiks Industries Ltd</t>
  </si>
  <si>
    <t>DDEVPLASTIK</t>
  </si>
  <si>
    <t>Balu Forge Industries Ltd</t>
  </si>
  <si>
    <t>BALUFORGE</t>
  </si>
  <si>
    <t>Swaraj Engines Ltd</t>
  </si>
  <si>
    <t>SWARAJENG</t>
  </si>
  <si>
    <t>Thejo Engineering Ltd</t>
  </si>
  <si>
    <t>THEJO</t>
  </si>
  <si>
    <t>Prakash Industries Ltd</t>
  </si>
  <si>
    <t>PRAKASH</t>
  </si>
  <si>
    <t>Greaves Cotton Ltd</t>
  </si>
  <si>
    <t>GREAVESCOT</t>
  </si>
  <si>
    <t>ideaForge Technology Ltd</t>
  </si>
  <si>
    <t>IDEAFORGE</t>
  </si>
  <si>
    <t>Jash Engineering Ltd</t>
  </si>
  <si>
    <t>JASH</t>
  </si>
  <si>
    <t>Arvind Smartspaces Ltd</t>
  </si>
  <si>
    <t>ARVSMART</t>
  </si>
  <si>
    <t>Fischer Medical Ventures Ltd</t>
  </si>
  <si>
    <t>FISCHER</t>
  </si>
  <si>
    <t>Automotive Axles Ltd</t>
  </si>
  <si>
    <t>AUTOAXLES</t>
  </si>
  <si>
    <t>Landmark Cars Ltd</t>
  </si>
  <si>
    <t>LANDMARK</t>
  </si>
  <si>
    <t>Shalby Ltd</t>
  </si>
  <si>
    <t>SHALBY</t>
  </si>
  <si>
    <t>Prime Focus Ltd</t>
  </si>
  <si>
    <t>PFOCUS</t>
  </si>
  <si>
    <t>Animation</t>
  </si>
  <si>
    <t>Dishman Carbogen Amcis Ltd</t>
  </si>
  <si>
    <t>DCAL</t>
  </si>
  <si>
    <t>Somany Ceramics Ltd</t>
  </si>
  <si>
    <t>SOMANYCERA</t>
  </si>
  <si>
    <t>Rajratan Global Wire Ltd</t>
  </si>
  <si>
    <t>RAJRATAN</t>
  </si>
  <si>
    <t>Supriya Lifescience Ltd</t>
  </si>
  <si>
    <t>SUPRIYA</t>
  </si>
  <si>
    <t>HLE Glascoat Ltd</t>
  </si>
  <si>
    <t>HLEGLAS</t>
  </si>
  <si>
    <t>Jeena Sikho Lifecare Ltd</t>
  </si>
  <si>
    <t>JSLL</t>
  </si>
  <si>
    <t>KP Green Engineering Ltd</t>
  </si>
  <si>
    <t>KPGEL</t>
  </si>
  <si>
    <t>VST Tillers Tractors Ltd</t>
  </si>
  <si>
    <t>VSTTILLERS</t>
  </si>
  <si>
    <t>Shivalik Bimetal Controls Ltd</t>
  </si>
  <si>
    <t>SBCL</t>
  </si>
  <si>
    <t>Ganesha Ecosphere Ltd</t>
  </si>
  <si>
    <t>GANECOS</t>
  </si>
  <si>
    <t>Dredging Corporation of India Ltd</t>
  </si>
  <si>
    <t>DREDGECORP</t>
  </si>
  <si>
    <t>Dredging</t>
  </si>
  <si>
    <t>D P Abhushan Ltd</t>
  </si>
  <si>
    <t>DPABHUSHAN</t>
  </si>
  <si>
    <t>Indoco Remedies Ltd</t>
  </si>
  <si>
    <t>INDOCO</t>
  </si>
  <si>
    <t>Seamec Ltd</t>
  </si>
  <si>
    <t>SEAMECLTD</t>
  </si>
  <si>
    <t>Goodluck India Ltd</t>
  </si>
  <si>
    <t>GOODLUCK</t>
  </si>
  <si>
    <t>Gujarat Themis Biosyn Ltd</t>
  </si>
  <si>
    <t>GUJTHEM</t>
  </si>
  <si>
    <t>Wendt (India) Limited</t>
  </si>
  <si>
    <t>WENDT</t>
  </si>
  <si>
    <t>Sagar Cements Ltd</t>
  </si>
  <si>
    <t>SAGCEM</t>
  </si>
  <si>
    <t>Gujarat Industries Power Company Ltd</t>
  </si>
  <si>
    <t>GIPCL</t>
  </si>
  <si>
    <t>Pitti Engineering Ltd</t>
  </si>
  <si>
    <t>PITTIENG</t>
  </si>
  <si>
    <t>Hindware Home Innovation Ltd</t>
  </si>
  <si>
    <t>HINDWAREAP</t>
  </si>
  <si>
    <t>Dreamfolks Services Ltd</t>
  </si>
  <si>
    <t>DREAMFOLKS</t>
  </si>
  <si>
    <t>Goodyear India Ltd</t>
  </si>
  <si>
    <t>GOODYEAR</t>
  </si>
  <si>
    <t>Pearl Global Industries Ltd</t>
  </si>
  <si>
    <t>PGIL</t>
  </si>
  <si>
    <t>Avantel Ltd</t>
  </si>
  <si>
    <t>AVANTEL</t>
  </si>
  <si>
    <t>Confidence Petroleum India Ltd</t>
  </si>
  <si>
    <t>CONFIPET</t>
  </si>
  <si>
    <t>ESAF Small Finance Bank Limited</t>
  </si>
  <si>
    <t>ESAFSFB</t>
  </si>
  <si>
    <t>K.P. Energy Ltd</t>
  </si>
  <si>
    <t>KPEL</t>
  </si>
  <si>
    <t>Innova Captab Ltd</t>
  </si>
  <si>
    <t>INNOVACAP</t>
  </si>
  <si>
    <t>India Pesticides Ltd</t>
  </si>
  <si>
    <t>IPL</t>
  </si>
  <si>
    <t>Nilkamal Ltd</t>
  </si>
  <si>
    <t>NILKAMAL</t>
  </si>
  <si>
    <t>S H Kelkar and Company Ltd</t>
  </si>
  <si>
    <t>SHK</t>
  </si>
  <si>
    <t>Unitech Ltd</t>
  </si>
  <si>
    <t>UNITECH</t>
  </si>
  <si>
    <t>Apollo Pipes Ltd</t>
  </si>
  <si>
    <t>APOLLOPIPE</t>
  </si>
  <si>
    <t>Network People Services Technologies Ltd</t>
  </si>
  <si>
    <t>NPST</t>
  </si>
  <si>
    <t>Cupid Ltd</t>
  </si>
  <si>
    <t>CUPID</t>
  </si>
  <si>
    <t>Novartis India Ltd</t>
  </si>
  <si>
    <t>NOVARTIND</t>
  </si>
  <si>
    <t>Stylam Industries Ltd</t>
  </si>
  <si>
    <t>STYLAMIND</t>
  </si>
  <si>
    <t>Premier Explosives Ltd</t>
  </si>
  <si>
    <t>PREMEXPLN</t>
  </si>
  <si>
    <t>Tasty Bite Eatables Ltd</t>
  </si>
  <si>
    <t>TASTYBITE</t>
  </si>
  <si>
    <t>SeQuent Scientific Ltd</t>
  </si>
  <si>
    <t>SEQUENT</t>
  </si>
  <si>
    <t>MM Forgings Ltd</t>
  </si>
  <si>
    <t>MMFL</t>
  </si>
  <si>
    <t>HPL Electric &amp; Power Ltd</t>
  </si>
  <si>
    <t>HPL</t>
  </si>
  <si>
    <t>PTC India Financial Services Ltd</t>
  </si>
  <si>
    <t>PFS</t>
  </si>
  <si>
    <t>HMA Agro Industries Ltd</t>
  </si>
  <si>
    <t>HMAAGRO</t>
  </si>
  <si>
    <t>Saksoft Ltd</t>
  </si>
  <si>
    <t>SAKSOFT</t>
  </si>
  <si>
    <t>Dhani Services Ltd</t>
  </si>
  <si>
    <t>DHANI</t>
  </si>
  <si>
    <t>Mold-Tek Packaging Ltd</t>
  </si>
  <si>
    <t>MOLDTKPAC</t>
  </si>
  <si>
    <t>Polyplex Corp Ltd</t>
  </si>
  <si>
    <t>POLYPLEX</t>
  </si>
  <si>
    <t>Lumax Industries Ltd</t>
  </si>
  <si>
    <t>LUMAXIND</t>
  </si>
  <si>
    <t>Vindhya Telelinks Ltd</t>
  </si>
  <si>
    <t>VINDHYATEL</t>
  </si>
  <si>
    <t>Vardhman Special Steels Ltd</t>
  </si>
  <si>
    <t>VSSL</t>
  </si>
  <si>
    <t>Alembic Ltd</t>
  </si>
  <si>
    <t>ALEMBICLTD</t>
  </si>
  <si>
    <t>PSP Projects Ltd</t>
  </si>
  <si>
    <t>PSPPROJECT</t>
  </si>
  <si>
    <t>Thirumalai Chemicals Ltd</t>
  </si>
  <si>
    <t>TIRUMALCHM</t>
  </si>
  <si>
    <t>SBI Gold ETF</t>
  </si>
  <si>
    <t>SETFGOLD</t>
  </si>
  <si>
    <t>Spectrum Electrical Industries Ltd</t>
  </si>
  <si>
    <t>SPECTRUM</t>
  </si>
  <si>
    <t>MPS Ltd</t>
  </si>
  <si>
    <t>MPSLTD</t>
  </si>
  <si>
    <t>EMS Ltd</t>
  </si>
  <si>
    <t>EMSLIMITED</t>
  </si>
  <si>
    <t>SEPC Ltd</t>
  </si>
  <si>
    <t>SEPC</t>
  </si>
  <si>
    <t>Moschip Technologies Ltd</t>
  </si>
  <si>
    <t>MOSCHIP</t>
  </si>
  <si>
    <t>Honda India Power Products Ltd</t>
  </si>
  <si>
    <t>HONDAPOWER</t>
  </si>
  <si>
    <t>Venky's (India) Ltd</t>
  </si>
  <si>
    <t>VENKEYS</t>
  </si>
  <si>
    <t>Websol Energy System Ltd</t>
  </si>
  <si>
    <t>WEBELSOLAR</t>
  </si>
  <si>
    <t>Capacite Infraprojects Ltd</t>
  </si>
  <si>
    <t>CAPACITE</t>
  </si>
  <si>
    <t>Nippon India ETF Nifty 1D Rate Liquid BeES</t>
  </si>
  <si>
    <t>LIQUIDBEES</t>
  </si>
  <si>
    <t>Ugro Capital Ltd</t>
  </si>
  <si>
    <t>UGROCAP</t>
  </si>
  <si>
    <t>Tatva Chintan Pharma Chem Ltd</t>
  </si>
  <si>
    <t>TATVA</t>
  </si>
  <si>
    <t>Sai Silks (Kalamandir) Ltd</t>
  </si>
  <si>
    <t>KALAMANDIR</t>
  </si>
  <si>
    <t>DEN Networks Ltd</t>
  </si>
  <si>
    <t>DEN</t>
  </si>
  <si>
    <t>Dolat Algotech Ltd</t>
  </si>
  <si>
    <t>DOLATALGO</t>
  </si>
  <si>
    <t>Hindustan Oil Exploration Company Ltd</t>
  </si>
  <si>
    <t>HINDOILEXP</t>
  </si>
  <si>
    <t>Vakrangee Limited</t>
  </si>
  <si>
    <t>VAKRANGEE</t>
  </si>
  <si>
    <t>Oriental Hotels Ltd</t>
  </si>
  <si>
    <t>ORIENTHOT</t>
  </si>
  <si>
    <t>Morepen Laboratories Ltd</t>
  </si>
  <si>
    <t>MOREPENLAB</t>
  </si>
  <si>
    <t>Divgi TorqTransfer Systems Ltd</t>
  </si>
  <si>
    <t>DIVGIITTS</t>
  </si>
  <si>
    <t>Ajmera Realty &amp; Infra India Ltd</t>
  </si>
  <si>
    <t>AJMERA</t>
  </si>
  <si>
    <t>Satin Creditcare Network Ltd</t>
  </si>
  <si>
    <t>SATIN</t>
  </si>
  <si>
    <t>Mangalam Cement Ltd</t>
  </si>
  <si>
    <t>MANGLMCEM</t>
  </si>
  <si>
    <t>SG Finserve Ltd</t>
  </si>
  <si>
    <t>SGFIN</t>
  </si>
  <si>
    <t>Geojit Financial Services Ltd</t>
  </si>
  <si>
    <t>GEOJITFSL</t>
  </si>
  <si>
    <t>India Glycols Ltd</t>
  </si>
  <si>
    <t>INDIAGLYCO</t>
  </si>
  <si>
    <t>Paramount Communications Ltd</t>
  </si>
  <si>
    <t>PARACABLES</t>
  </si>
  <si>
    <t>BLS E-Services Ltd</t>
  </si>
  <si>
    <t>BLSE</t>
  </si>
  <si>
    <t>RPG Life Sciences Limited</t>
  </si>
  <si>
    <t>RPGLIFE</t>
  </si>
  <si>
    <t>Quick Heal Technologies Ltd</t>
  </si>
  <si>
    <t>QUICKHEAL</t>
  </si>
  <si>
    <t>Sanghi Industries Ltd</t>
  </si>
  <si>
    <t>SANGHIIND</t>
  </si>
  <si>
    <t>Accelya Solutions India Ltd</t>
  </si>
  <si>
    <t>ACCELYA</t>
  </si>
  <si>
    <t>Eveready Industries India Ltd</t>
  </si>
  <si>
    <t>EVEREADY</t>
  </si>
  <si>
    <t>ADF Foods Ltd</t>
  </si>
  <si>
    <t>ADFFOODS</t>
  </si>
  <si>
    <t>TAJ GVK Hotels and Resorts Ltd</t>
  </si>
  <si>
    <t>TAJGVK</t>
  </si>
  <si>
    <t>Foseco India Ltd</t>
  </si>
  <si>
    <t>FOSECOIND</t>
  </si>
  <si>
    <t>DISA India Ltd</t>
  </si>
  <si>
    <t>DISAQ</t>
  </si>
  <si>
    <t>Mahanagar Telephone Nigam Ltd</t>
  </si>
  <si>
    <t>MTNL</t>
  </si>
  <si>
    <t>Bhansali Engg Polymers Ltd</t>
  </si>
  <si>
    <t>BEPL</t>
  </si>
  <si>
    <t>Uniparts India Ltd</t>
  </si>
  <si>
    <t>UNIPARTS</t>
  </si>
  <si>
    <t>Artemis Medicare Services Ltd</t>
  </si>
  <si>
    <t>ARTEMISMED</t>
  </si>
  <si>
    <t>Kingfa Science and Technology (India) Ltd</t>
  </si>
  <si>
    <t>KINGFA</t>
  </si>
  <si>
    <t>Sigachi Industries Ltd</t>
  </si>
  <si>
    <t>SIGACHI</t>
  </si>
  <si>
    <t>Ge Power India Ltd</t>
  </si>
  <si>
    <t>GEPIL</t>
  </si>
  <si>
    <t>Man Industries (India) Ltd</t>
  </si>
  <si>
    <t>MANINDS</t>
  </si>
  <si>
    <t>Mayur Uniquoters Ltd</t>
  </si>
  <si>
    <t>MAYURUNIQ</t>
  </si>
  <si>
    <t>KCP Ltd</t>
  </si>
  <si>
    <t>KCP</t>
  </si>
  <si>
    <t>Huhtamaki India Ltd</t>
  </si>
  <si>
    <t>HUHTAMAKI</t>
  </si>
  <si>
    <t>Precision Wires India Ltd</t>
  </si>
  <si>
    <t>PRECWIRE</t>
  </si>
  <si>
    <t>Sasken Technologies Ltd</t>
  </si>
  <si>
    <t>SASKEN</t>
  </si>
  <si>
    <t>Fino Payments Bank Ltd</t>
  </si>
  <si>
    <t>FINOPB</t>
  </si>
  <si>
    <t>Vidhi Specialty Food Ingredients Ltd</t>
  </si>
  <si>
    <t>VIDHIING</t>
  </si>
  <si>
    <t>Bhagiradha Chemicals and Industries Ltd</t>
  </si>
  <si>
    <t>BHAGCHEM</t>
  </si>
  <si>
    <t>Carysil Ltd</t>
  </si>
  <si>
    <t>CARYSIL</t>
  </si>
  <si>
    <t>Optiemus Infracom Ltd</t>
  </si>
  <si>
    <t>OPTIEMUS</t>
  </si>
  <si>
    <t>Mukand Ltd</t>
  </si>
  <si>
    <t>MUKANDLTD</t>
  </si>
  <si>
    <t>Praveg Ltd</t>
  </si>
  <si>
    <t>PRAVEG</t>
  </si>
  <si>
    <t>PC Jeweller Ltd</t>
  </si>
  <si>
    <t>PCJEWELLER</t>
  </si>
  <si>
    <t>Globus Spirits Ltd</t>
  </si>
  <si>
    <t>GLOBUSSPR</t>
  </si>
  <si>
    <t>Jindal Poly Films Ltd</t>
  </si>
  <si>
    <t>JINDALPOLY</t>
  </si>
  <si>
    <t>Tarsons Products Ltd</t>
  </si>
  <si>
    <t>TARSONS</t>
  </si>
  <si>
    <t>Astec Lifesciences Ltd</t>
  </si>
  <si>
    <t>ASTEC</t>
  </si>
  <si>
    <t>IKIO Lighting Ltd</t>
  </si>
  <si>
    <t>IKIO</t>
  </si>
  <si>
    <t>IFGL Refractories Ltd</t>
  </si>
  <si>
    <t>IFGLEXPOR</t>
  </si>
  <si>
    <t>Indraprastha Medical Corporation Ltd</t>
  </si>
  <si>
    <t>INDRAMEDCO</t>
  </si>
  <si>
    <t>Solara Active Pharma Sciences Ltd</t>
  </si>
  <si>
    <t>SOLARA</t>
  </si>
  <si>
    <t>RPSG Ventures Ltd</t>
  </si>
  <si>
    <t>RPSGVENT</t>
  </si>
  <si>
    <t>EIH Associated Hotels Ltd</t>
  </si>
  <si>
    <t>EIHAHOTELS</t>
  </si>
  <si>
    <t>Jyoti Structures Ltd</t>
  </si>
  <si>
    <t>JYOTISTRUC</t>
  </si>
  <si>
    <t>Federal-Mogul Goetze (India) Ltd</t>
  </si>
  <si>
    <t>FMGOETZE</t>
  </si>
  <si>
    <t>Rashi Peripherals Ltd</t>
  </si>
  <si>
    <t>RPTECH</t>
  </si>
  <si>
    <t>SJS Enterprises Ltd</t>
  </si>
  <si>
    <t>SJS</t>
  </si>
  <si>
    <t>Xpro India Ltd</t>
  </si>
  <si>
    <t>XPROINDIA</t>
  </si>
  <si>
    <t>IOL Chemicals and Pharmaceuticals Ltd</t>
  </si>
  <si>
    <t>IOLCP</t>
  </si>
  <si>
    <t>Owais Metal and Mineral Processing Ltd</t>
  </si>
  <si>
    <t>OWAIS</t>
  </si>
  <si>
    <t>ICICI Prudential Nifty 50 ETF</t>
  </si>
  <si>
    <t>NIFTYIETF</t>
  </si>
  <si>
    <t>Suratwwala Business Group Ltd</t>
  </si>
  <si>
    <t>SBGLP</t>
  </si>
  <si>
    <t>Suven Life Sciences Ltd</t>
  </si>
  <si>
    <t>SUVEN</t>
  </si>
  <si>
    <t>Centum Electronics Ltd</t>
  </si>
  <si>
    <t>CENTUM</t>
  </si>
  <si>
    <t>Arman Financial Services Ltd</t>
  </si>
  <si>
    <t>ARMANFIN</t>
  </si>
  <si>
    <t>Udaipur Cement Works Ltd</t>
  </si>
  <si>
    <t>UDAICEMENT</t>
  </si>
  <si>
    <t>EFC (I) Ltd</t>
  </si>
  <si>
    <t>EFCIL</t>
  </si>
  <si>
    <t>BF Investment Ltd</t>
  </si>
  <si>
    <t>BFINVEST</t>
  </si>
  <si>
    <t>Balmer Lawrie Investments Ltd</t>
  </si>
  <si>
    <t>BLIL</t>
  </si>
  <si>
    <t>Axiscades Technologies Ltd</t>
  </si>
  <si>
    <t>AXISCADES</t>
  </si>
  <si>
    <t>Marathon Nextgen Realty Ltd</t>
  </si>
  <si>
    <t>MARATHON</t>
  </si>
  <si>
    <t>Yatra Online Ltd</t>
  </si>
  <si>
    <t>YATRA</t>
  </si>
  <si>
    <t>Bombay Super Hybrid Seeds Ltd</t>
  </si>
  <si>
    <t>BSHSL</t>
  </si>
  <si>
    <t>Parag Milk Foods Ltd</t>
  </si>
  <si>
    <t>PARAGMILK</t>
  </si>
  <si>
    <t>Madhya Bharat Agro Products Ltd</t>
  </si>
  <si>
    <t>MBAPL</t>
  </si>
  <si>
    <t>Universal Cables Ltd</t>
  </si>
  <si>
    <t>UNIVCABLES</t>
  </si>
  <si>
    <t>Andrew Yule &amp; Co Ltd</t>
  </si>
  <si>
    <t>ANDREWYU</t>
  </si>
  <si>
    <t>Genesys International Corporation Ltd</t>
  </si>
  <si>
    <t>GENESYS</t>
  </si>
  <si>
    <t>Panama Petrochem Ltd</t>
  </si>
  <si>
    <t>PANAMAPET</t>
  </si>
  <si>
    <t>JITF Infralogistics Ltd</t>
  </si>
  <si>
    <t>JITFINFRA</t>
  </si>
  <si>
    <t>Jagran Prakashan Ltd</t>
  </si>
  <si>
    <t>JAGRAN</t>
  </si>
  <si>
    <t>JISLDVREQS</t>
  </si>
  <si>
    <t>Abans Holdings Ltd</t>
  </si>
  <si>
    <t>AHL</t>
  </si>
  <si>
    <t>Suryoday Small Finance Bank Ltd</t>
  </si>
  <si>
    <t>SURYODAY</t>
  </si>
  <si>
    <t>TTK Healthcare Ltd</t>
  </si>
  <si>
    <t>TTKHLTCARE</t>
  </si>
  <si>
    <t>Apcotex Industries Ltd</t>
  </si>
  <si>
    <t>APCOTEXIND</t>
  </si>
  <si>
    <t>KKRRAFTON Developers Limited</t>
  </si>
  <si>
    <t>KDL</t>
  </si>
  <si>
    <t>Yasho Industries Ltd</t>
  </si>
  <si>
    <t>YASHO</t>
  </si>
  <si>
    <t>Gokul Agro Resources Ltd</t>
  </si>
  <si>
    <t>GOKULAGRO</t>
  </si>
  <si>
    <t>Seshasayee Paper and Boards Ltd</t>
  </si>
  <si>
    <t>SESHAPAPER</t>
  </si>
  <si>
    <t>Hi-Tech Pipes Ltd</t>
  </si>
  <si>
    <t>HITECH</t>
  </si>
  <si>
    <t>Rupa &amp; Company Ltd</t>
  </si>
  <si>
    <t>RUPA</t>
  </si>
  <si>
    <t>Andhra Paper Ltd</t>
  </si>
  <si>
    <t>ANDHRAPAP</t>
  </si>
  <si>
    <t>Orient Green Power Company Ltd</t>
  </si>
  <si>
    <t>GREENPOWER</t>
  </si>
  <si>
    <t>Meghmani Organics Ltd</t>
  </si>
  <si>
    <t>MOL</t>
  </si>
  <si>
    <t>Jindal Drilling and Industries Ltd</t>
  </si>
  <si>
    <t>JINDRILL</t>
  </si>
  <si>
    <t>Ramco Industries Ltd</t>
  </si>
  <si>
    <t>RAMCOIND</t>
  </si>
  <si>
    <t>Tanfac Industries Ltd</t>
  </si>
  <si>
    <t>TANFACIND</t>
  </si>
  <si>
    <t>Hi-Tech Gears Ltd</t>
  </si>
  <si>
    <t>HITECHGEAR</t>
  </si>
  <si>
    <t>Amrutanjan Health Care Ltd</t>
  </si>
  <si>
    <t>AMRUTANJAN</t>
  </si>
  <si>
    <t>Prataap Snacks Ltd</t>
  </si>
  <si>
    <t>DIAMONDYD</t>
  </si>
  <si>
    <t>Siyaram Silk Mills Ltd</t>
  </si>
  <si>
    <t>SIYSIL</t>
  </si>
  <si>
    <t>Vishnu Chemicals Ltd</t>
  </si>
  <si>
    <t>VISHNU</t>
  </si>
  <si>
    <t>Gandhar Oil Refinery (INDIA) Ltd</t>
  </si>
  <si>
    <t>GANDHAR</t>
  </si>
  <si>
    <t>Filatex Fashions Ltd</t>
  </si>
  <si>
    <t>FILATFASH</t>
  </si>
  <si>
    <t>Media Matrix Worldwide Ltd</t>
  </si>
  <si>
    <t>MMWL</t>
  </si>
  <si>
    <t>Welspun Specialty Solutions Ltd</t>
  </si>
  <si>
    <t>WELSPLSOL</t>
  </si>
  <si>
    <t>Irm Energy Ltd</t>
  </si>
  <si>
    <t>IRMENERGY</t>
  </si>
  <si>
    <t>Vishnu Prakash R Punglia Ltd</t>
  </si>
  <si>
    <t>VPRPL</t>
  </si>
  <si>
    <t>Peninsula Land Ltd</t>
  </si>
  <si>
    <t>PENINLAND</t>
  </si>
  <si>
    <t>Updater Services Ltd</t>
  </si>
  <si>
    <t>UDS</t>
  </si>
  <si>
    <t>Barbeque-Nation Hospitality Ltd</t>
  </si>
  <si>
    <t>BARBEQUE</t>
  </si>
  <si>
    <t>GTL Infrastructure Ltd</t>
  </si>
  <si>
    <t>GTLINFRA</t>
  </si>
  <si>
    <t>Kotak Gold Etf</t>
  </si>
  <si>
    <t>GOLD1</t>
  </si>
  <si>
    <t>Dcm Shriram Industries Ltd</t>
  </si>
  <si>
    <t>DCMSRIND</t>
  </si>
  <si>
    <t>Pennar Industries Ltd</t>
  </si>
  <si>
    <t>PENIND</t>
  </si>
  <si>
    <t>Shriram Properties Ltd</t>
  </si>
  <si>
    <t>SHRIRAMPPS</t>
  </si>
  <si>
    <t>Monarch Networth Capital Ltd</t>
  </si>
  <si>
    <t>MONARCH</t>
  </si>
  <si>
    <t>Themis Medicare Ltd</t>
  </si>
  <si>
    <t>THEMISMED</t>
  </si>
  <si>
    <t>NIBE Ltd</t>
  </si>
  <si>
    <t>NIBE</t>
  </si>
  <si>
    <t>Bharat Wire Ropes Ltd</t>
  </si>
  <si>
    <t>BHARATWIRE</t>
  </si>
  <si>
    <t>Mufin Green Finance Ltd</t>
  </si>
  <si>
    <t>MUFIN</t>
  </si>
  <si>
    <t>Kalyani Investment Company Ltd</t>
  </si>
  <si>
    <t>KICL</t>
  </si>
  <si>
    <t>GTPL Hathway Ltd</t>
  </si>
  <si>
    <t>GTPL</t>
  </si>
  <si>
    <t>Tinna Rubber and Infrastructure Ltd</t>
  </si>
  <si>
    <t>TINNARUBR</t>
  </si>
  <si>
    <t>Expleo Solutions Ltd</t>
  </si>
  <si>
    <t>EXPLEOSOL</t>
  </si>
  <si>
    <t>Brightcom Group Ltd</t>
  </si>
  <si>
    <t>BCG</t>
  </si>
  <si>
    <t>Gocl Corporation Ltd</t>
  </si>
  <si>
    <t>GOCLCORP</t>
  </si>
  <si>
    <t>Rama Steel Tubes Ltd</t>
  </si>
  <si>
    <t>RAMASTEEL</t>
  </si>
  <si>
    <t>TCPL Packaging Ltd</t>
  </si>
  <si>
    <t>TCPLPACK</t>
  </si>
  <si>
    <t>Krsnaa Diagnostics Ltd</t>
  </si>
  <si>
    <t>KRSNAA</t>
  </si>
  <si>
    <t>Everest Industries Ltd</t>
  </si>
  <si>
    <t>EVERESTIND</t>
  </si>
  <si>
    <t>Building Products - Prefab Structures</t>
  </si>
  <si>
    <t>HDFC Gold Exchange Traded Fund</t>
  </si>
  <si>
    <t>HDFCGOLD</t>
  </si>
  <si>
    <t>Sangam (India) Ltd</t>
  </si>
  <si>
    <t>SANGAMIND</t>
  </si>
  <si>
    <t>ICICI Prudential Gold ETF</t>
  </si>
  <si>
    <t>GOLDIETF</t>
  </si>
  <si>
    <t>Nippon India ETF Nifty Next 50 Junior BeES</t>
  </si>
  <si>
    <t>JUNIORBEES</t>
  </si>
  <si>
    <t>Nitin Spinners Ltd</t>
  </si>
  <si>
    <t>NITINSPIN</t>
  </si>
  <si>
    <t>Ador Welding Ltd</t>
  </si>
  <si>
    <t>ADORWELD</t>
  </si>
  <si>
    <t>PIX Transmissions Ltd</t>
  </si>
  <si>
    <t>PIXTRANS</t>
  </si>
  <si>
    <t>John Cockerill India Ltd</t>
  </si>
  <si>
    <t>COCKERILL</t>
  </si>
  <si>
    <t>Rossell India Ltd</t>
  </si>
  <si>
    <t>ROSSELLIND</t>
  </si>
  <si>
    <t>Pnb Gilts Ltd</t>
  </si>
  <si>
    <t>PNBGILTS</t>
  </si>
  <si>
    <t>Reliance Industrial Infrastructure Ltd</t>
  </si>
  <si>
    <t>RIIL</t>
  </si>
  <si>
    <t>HIL Ltd</t>
  </si>
  <si>
    <t>HIL</t>
  </si>
  <si>
    <t>Goldiam International Ltd</t>
  </si>
  <si>
    <t>GOLDIAM</t>
  </si>
  <si>
    <t>Swelect Energy Systems Ltd</t>
  </si>
  <si>
    <t>SWELECTES</t>
  </si>
  <si>
    <t>Mishtann Foods Ltd</t>
  </si>
  <si>
    <t>MISHTANN</t>
  </si>
  <si>
    <t>Deep Industries Ltd</t>
  </si>
  <si>
    <t>DEEPINDS</t>
  </si>
  <si>
    <t>Epack Durable Ltd</t>
  </si>
  <si>
    <t>EPACK</t>
  </si>
  <si>
    <t>Tamilnadu Newsprint &amp; Papers Ltd</t>
  </si>
  <si>
    <t>TNPL</t>
  </si>
  <si>
    <t>63 Moons Technologies Ltd</t>
  </si>
  <si>
    <t>63MOONS</t>
  </si>
  <si>
    <t>HLV Ltd</t>
  </si>
  <si>
    <t>HLVLTD</t>
  </si>
  <si>
    <t>Motisons Jewellers Ltd</t>
  </si>
  <si>
    <t>MOTISONS</t>
  </si>
  <si>
    <t>Apparel &amp; Accessories Retailers</t>
  </si>
  <si>
    <t>Talbros Automotive Components Ltd</t>
  </si>
  <si>
    <t>TALBROAUTO</t>
  </si>
  <si>
    <t>Rane Holdings Ltd</t>
  </si>
  <si>
    <t>RANEHOLDIN</t>
  </si>
  <si>
    <t>Alicon Castalloy Ltd</t>
  </si>
  <si>
    <t>ALICON</t>
  </si>
  <si>
    <t>Servotech Power Systems Ltd</t>
  </si>
  <si>
    <t>SERVOTECH</t>
  </si>
  <si>
    <t>Kilburn Engineering Ltd</t>
  </si>
  <si>
    <t>KLBRENG-B</t>
  </si>
  <si>
    <t>Cantabil Retail India Ltd</t>
  </si>
  <si>
    <t>CANTABIL</t>
  </si>
  <si>
    <t>Precision Camshafts Ltd</t>
  </si>
  <si>
    <t>PRECAM</t>
  </si>
  <si>
    <t>Nalwa Sons Investments Ltd</t>
  </si>
  <si>
    <t>NSIL</t>
  </si>
  <si>
    <t>Aeroflex Industries Ltd</t>
  </si>
  <si>
    <t>AEROFLEX</t>
  </si>
  <si>
    <t>Sirca Paints India Ltd</t>
  </si>
  <si>
    <t>SIRCA</t>
  </si>
  <si>
    <t>Wheels India Ltd</t>
  </si>
  <si>
    <t>WHEELS</t>
  </si>
  <si>
    <t>Rishabh Instruments Ltd</t>
  </si>
  <si>
    <t>RISHABH</t>
  </si>
  <si>
    <t>Alphalogic Techsys Ltd</t>
  </si>
  <si>
    <t>ALPHALOGIC</t>
  </si>
  <si>
    <t>GNA Axles Ltd</t>
  </si>
  <si>
    <t>GNA</t>
  </si>
  <si>
    <t>SMS Pharmaceuticals Ltd</t>
  </si>
  <si>
    <t>SMSPHARMA</t>
  </si>
  <si>
    <t>Pokarna Ltd</t>
  </si>
  <si>
    <t>POKARNA</t>
  </si>
  <si>
    <t>Bigbloc Construction Ltd</t>
  </si>
  <si>
    <t>BIGBLOC</t>
  </si>
  <si>
    <t>Indian Hume Pipe Company Ltd</t>
  </si>
  <si>
    <t>INDIANHUME</t>
  </si>
  <si>
    <t>Agro Tech Foods Ltd</t>
  </si>
  <si>
    <t>ATFL</t>
  </si>
  <si>
    <t>GVK Power &amp; Infrastructure Ltd</t>
  </si>
  <si>
    <t>GVKPIL</t>
  </si>
  <si>
    <t>Airports</t>
  </si>
  <si>
    <t>SMC Global Securities Ltd</t>
  </si>
  <si>
    <t>SMCGLOBAL</t>
  </si>
  <si>
    <t>V2 Retail Ltd</t>
  </si>
  <si>
    <t>V2RETAIL</t>
  </si>
  <si>
    <t>Oriental Rail Infrastructure Ltd</t>
  </si>
  <si>
    <t>ORIRAIL</t>
  </si>
  <si>
    <t>India Power Corporation Ltd</t>
  </si>
  <si>
    <t>DPSCLTD</t>
  </si>
  <si>
    <t>Indo Tech Transformers Ltd</t>
  </si>
  <si>
    <t>INDOTECH</t>
  </si>
  <si>
    <t>Fairchem Organics Ltd</t>
  </si>
  <si>
    <t>FAIRCHEMOR</t>
  </si>
  <si>
    <t>Omaxe Ltd</t>
  </si>
  <si>
    <t>OMAXE</t>
  </si>
  <si>
    <t>Filatex India Ltd</t>
  </si>
  <si>
    <t>FILATEX</t>
  </si>
  <si>
    <t>Suraj Estate Developers Ltd</t>
  </si>
  <si>
    <t>SURAJEST</t>
  </si>
  <si>
    <t>Real Estate Rental, Development &amp; Operations</t>
  </si>
  <si>
    <t>Waaree Technologies Ltd</t>
  </si>
  <si>
    <t>WAAREE</t>
  </si>
  <si>
    <t>Nelco Ltd</t>
  </si>
  <si>
    <t>NELCO</t>
  </si>
  <si>
    <t>Deccan Gold Mines Ltd</t>
  </si>
  <si>
    <t>DECNGOLD</t>
  </si>
  <si>
    <t>Sadhana Nitro Chem Ltd</t>
  </si>
  <si>
    <t>SADHNANIQ</t>
  </si>
  <si>
    <t>5Paisa Capital Ltd</t>
  </si>
  <si>
    <t>5PAISA</t>
  </si>
  <si>
    <t>Camlin Fine Sciences Ltd</t>
  </si>
  <si>
    <t>CAMLINFINE</t>
  </si>
  <si>
    <t>Popular Vehicles and Services Ltd</t>
  </si>
  <si>
    <t>PVSL</t>
  </si>
  <si>
    <t>Rico Auto Industries Ltd</t>
  </si>
  <si>
    <t>RICOAUTO</t>
  </si>
  <si>
    <t>Insecticides (India) Ltd</t>
  </si>
  <si>
    <t>INSECTICID</t>
  </si>
  <si>
    <t>Refex Industries Ltd</t>
  </si>
  <si>
    <t>REFEX</t>
  </si>
  <si>
    <t>Shankara Building Products Ltd</t>
  </si>
  <si>
    <t>SHANKARA</t>
  </si>
  <si>
    <t>Hariom Pipe Industries Ltd</t>
  </si>
  <si>
    <t>HARIOMPIPE</t>
  </si>
  <si>
    <t>Kiri Industries Ltd</t>
  </si>
  <si>
    <t>KIRIINDUS</t>
  </si>
  <si>
    <t>Stove Kraft Ltd</t>
  </si>
  <si>
    <t>STOVEKRAFT</t>
  </si>
  <si>
    <t>Centrum Capital Ltd</t>
  </si>
  <si>
    <t>CENTRUM</t>
  </si>
  <si>
    <t>Spright Agro Ltd</t>
  </si>
  <si>
    <t>SPRIGHT</t>
  </si>
  <si>
    <t>Alpex Solar Ltd</t>
  </si>
  <si>
    <t>ALPEXSOLAR</t>
  </si>
  <si>
    <t>Ram Ratna Wires Ltd</t>
  </si>
  <si>
    <t>RAMRAT</t>
  </si>
  <si>
    <t>Polo Queen Industrial and Fintech Ltd</t>
  </si>
  <si>
    <t>PQIF</t>
  </si>
  <si>
    <t>Jubilant Industries Ltd</t>
  </si>
  <si>
    <t>JUBLINDS</t>
  </si>
  <si>
    <t>Subex Ltd</t>
  </si>
  <si>
    <t>SUBEXLTD</t>
  </si>
  <si>
    <t>Jyoti Resins and Adhesives Ltd</t>
  </si>
  <si>
    <t>JYOTIRES</t>
  </si>
  <si>
    <t>Master Trust Ltd</t>
  </si>
  <si>
    <t>MASTERTR</t>
  </si>
  <si>
    <t>Sky Gold Ltd</t>
  </si>
  <si>
    <t>SKYGOLD</t>
  </si>
  <si>
    <t>Igarashi Motors India Ltd</t>
  </si>
  <si>
    <t>IGARASHI</t>
  </si>
  <si>
    <t>Paushak Ltd</t>
  </si>
  <si>
    <t>PAUSHAKLTD</t>
  </si>
  <si>
    <t>Raghav Productivity Enhancers Ltd</t>
  </si>
  <si>
    <t>RPEL</t>
  </si>
  <si>
    <t>TIL Ltd</t>
  </si>
  <si>
    <t>TIL</t>
  </si>
  <si>
    <t>Dynacons Systems and Solutions Ltd</t>
  </si>
  <si>
    <t>DSSL</t>
  </si>
  <si>
    <t>Yuken India Ltd</t>
  </si>
  <si>
    <t>YUKEN</t>
  </si>
  <si>
    <t>Everest Kanto Cylinder Ltd</t>
  </si>
  <si>
    <t>EKC</t>
  </si>
  <si>
    <t>Summit Securities Ltd</t>
  </si>
  <si>
    <t>SUMMITSEC</t>
  </si>
  <si>
    <t>New Delhi Television Ltd</t>
  </si>
  <si>
    <t>NDTV</t>
  </si>
  <si>
    <t>Shree Digvijay Cement Co Ltd</t>
  </si>
  <si>
    <t>SHREDIGCEM</t>
  </si>
  <si>
    <t>Hercules Hoists Ltd</t>
  </si>
  <si>
    <t>HERCULES</t>
  </si>
  <si>
    <t>Spacenet Enterprises India Ltd</t>
  </si>
  <si>
    <t>SPCENET</t>
  </si>
  <si>
    <t>DCW Ltd</t>
  </si>
  <si>
    <t>DCW</t>
  </si>
  <si>
    <t>Steel Exchange India Ltd</t>
  </si>
  <si>
    <t>STEELXIND</t>
  </si>
  <si>
    <t>Rajoo Engineers Ltd</t>
  </si>
  <si>
    <t>RAJOOENG</t>
  </si>
  <si>
    <t>India Nippon Electricals Ltd</t>
  </si>
  <si>
    <t>INDNIPPON</t>
  </si>
  <si>
    <t>Allsec Technologies Ltd</t>
  </si>
  <si>
    <t>ALLSEC</t>
  </si>
  <si>
    <t>I G Petrochemicals Ltd</t>
  </si>
  <si>
    <t>IGPL</t>
  </si>
  <si>
    <t>Madras Fertilizers Ltd</t>
  </si>
  <si>
    <t>MADRASFERT</t>
  </si>
  <si>
    <t>B L Kashyap and Sons Ltd</t>
  </si>
  <si>
    <t>BLKASHYAP</t>
  </si>
  <si>
    <t>Texmaco Infrastructure &amp; Holdings Ltd</t>
  </si>
  <si>
    <t>TEXINFRA</t>
  </si>
  <si>
    <t>Hester Biosciences Ltd</t>
  </si>
  <si>
    <t>HESTERBIO</t>
  </si>
  <si>
    <t>Blue Cloud Softech Solutions Ltd</t>
  </si>
  <si>
    <t>BLUECLOUDS</t>
  </si>
  <si>
    <t>Navkar Corporation Ltd</t>
  </si>
  <si>
    <t>NAVKARCORP</t>
  </si>
  <si>
    <t>Elpro International Ltd</t>
  </si>
  <si>
    <t>ELPROINTL</t>
  </si>
  <si>
    <t>Southern Petrochemical Industries Corporation Ltd</t>
  </si>
  <si>
    <t>SPIC</t>
  </si>
  <si>
    <t>Dr Agarwal's Eye Hospital Ltd</t>
  </si>
  <si>
    <t>DRAGARWQ</t>
  </si>
  <si>
    <t>Tourism Finance Corporation of India Ltd</t>
  </si>
  <si>
    <t>TFCILTD</t>
  </si>
  <si>
    <t>Kotak Nifty 50 ETF</t>
  </si>
  <si>
    <t>NIFTY1</t>
  </si>
  <si>
    <t>S.P.Apparels Ltd</t>
  </si>
  <si>
    <t>SPAL</t>
  </si>
  <si>
    <t>Capital Small Finance Bank Ltd</t>
  </si>
  <si>
    <t>CAPITALSFB</t>
  </si>
  <si>
    <t>Atul Auto Ltd</t>
  </si>
  <si>
    <t>ATULAUTO</t>
  </si>
  <si>
    <t>Three Wheelers</t>
  </si>
  <si>
    <t>Advait Infratech Ltd</t>
  </si>
  <si>
    <t>ADVAIT</t>
  </si>
  <si>
    <t>Last Mile Enterprises Ltd</t>
  </si>
  <si>
    <t>LASTMILE</t>
  </si>
  <si>
    <t>Krishana Phoschem Ltd</t>
  </si>
  <si>
    <t>KRISHANA</t>
  </si>
  <si>
    <t>Cosmo First Ltd</t>
  </si>
  <si>
    <t>COSMOFIRST</t>
  </si>
  <si>
    <t>E2E Networks Ltd</t>
  </si>
  <si>
    <t>E2E</t>
  </si>
  <si>
    <t>TechNVision Ventures Ltd</t>
  </si>
  <si>
    <t>TECHNVISN</t>
  </si>
  <si>
    <t>BCL Industries Ltd</t>
  </si>
  <si>
    <t>BCLIND</t>
  </si>
  <si>
    <t>Dhampur Sugar Mills Ltd</t>
  </si>
  <si>
    <t>DHAMPURSUG</t>
  </si>
  <si>
    <t>Kokuyo Camlin Ltd</t>
  </si>
  <si>
    <t>KOKUYOCMLN</t>
  </si>
  <si>
    <t>Aaswa Trading and Exports Ltd</t>
  </si>
  <si>
    <t>TCC</t>
  </si>
  <si>
    <t>Lancer Container Lines Ltd</t>
  </si>
  <si>
    <t>LANCER</t>
  </si>
  <si>
    <t>GKW Ltd</t>
  </si>
  <si>
    <t>GKWLIMITED</t>
  </si>
  <si>
    <t>NIIT Ltd</t>
  </si>
  <si>
    <t>NIITLTD</t>
  </si>
  <si>
    <t>D Link (India) Limited</t>
  </si>
  <si>
    <t>DLINKINDIA</t>
  </si>
  <si>
    <t>GPT Infraprojects Ltd</t>
  </si>
  <si>
    <t>GPTINFRA</t>
  </si>
  <si>
    <t>Signpost India Ltd</t>
  </si>
  <si>
    <t>SIGNPOST</t>
  </si>
  <si>
    <t>KMC Speciality Hospitals (India) Ltd</t>
  </si>
  <si>
    <t>KMCSHIL</t>
  </si>
  <si>
    <t>Shanti Educational Initiatives Ltd</t>
  </si>
  <si>
    <t>SEIL</t>
  </si>
  <si>
    <t>Monte Carlo Fashions Ltd</t>
  </si>
  <si>
    <t>MONTECARLO</t>
  </si>
  <si>
    <t>Vascon Engineers Ltd</t>
  </si>
  <si>
    <t>VASCONEQ</t>
  </si>
  <si>
    <t>Allcargo Terminals Ltd</t>
  </si>
  <si>
    <t>ATL</t>
  </si>
  <si>
    <t>Kamdhenu Ltd</t>
  </si>
  <si>
    <t>KAMDHENU</t>
  </si>
  <si>
    <t>Likhitha Infrastructure Ltd</t>
  </si>
  <si>
    <t>LIKHITHA</t>
  </si>
  <si>
    <t>Best Agrolife Ltd</t>
  </si>
  <si>
    <t>BESTAGRO</t>
  </si>
  <si>
    <t>Roto Pumps Ltd</t>
  </si>
  <si>
    <t>ROTO</t>
  </si>
  <si>
    <t>Kitex Garments Ltd</t>
  </si>
  <si>
    <t>KITEX</t>
  </si>
  <si>
    <t>Macpower CNC Machines Ltd</t>
  </si>
  <si>
    <t>MACPOWER</t>
  </si>
  <si>
    <t>Kuantum Papers Ltd</t>
  </si>
  <si>
    <t>KUANTUM</t>
  </si>
  <si>
    <t>Ngl Fine Chem Ltd</t>
  </si>
  <si>
    <t>NGLFINE</t>
  </si>
  <si>
    <t>Andhra Sugars Ltd</t>
  </si>
  <si>
    <t>ANDHRSUGAR</t>
  </si>
  <si>
    <t>Butterfly Gandhimathi Appliances Ltd</t>
  </si>
  <si>
    <t>BUTTERFLY</t>
  </si>
  <si>
    <t>Agarwal Industrial Corporation Ltd</t>
  </si>
  <si>
    <t>AGARIND</t>
  </si>
  <si>
    <t>Wonder Electricals Ltd</t>
  </si>
  <si>
    <t>WEL</t>
  </si>
  <si>
    <t>Shiva Cement Ltd</t>
  </si>
  <si>
    <t>SHIVACEM</t>
  </si>
  <si>
    <t>Kabra Extrusion Technik Ltd</t>
  </si>
  <si>
    <t>KABRAEXTRU</t>
  </si>
  <si>
    <t>Knowledge Marine &amp; Engineering Works Ltd</t>
  </si>
  <si>
    <t>KMEW</t>
  </si>
  <si>
    <t>Wardwizard Innovations &amp; Mobility Ltd</t>
  </si>
  <si>
    <t>WARDINMOBI</t>
  </si>
  <si>
    <t>Arihant Superstructures Ltd</t>
  </si>
  <si>
    <t>ARIHANTSUP</t>
  </si>
  <si>
    <t>Marine Electricals (India) Ltd</t>
  </si>
  <si>
    <t>MARINE</t>
  </si>
  <si>
    <t>AVT Natural Products Ltd</t>
  </si>
  <si>
    <t>AVTNPL</t>
  </si>
  <si>
    <t>Allcargo Gati Ltd</t>
  </si>
  <si>
    <t>ACLGATI</t>
  </si>
  <si>
    <t>Sterling Tools Ltd</t>
  </si>
  <si>
    <t>STERTOOLS</t>
  </si>
  <si>
    <t>NACL Industries Ltd</t>
  </si>
  <si>
    <t>NACLIND</t>
  </si>
  <si>
    <t>Manali Petrochemicals Ltd</t>
  </si>
  <si>
    <t>MANALIPETC</t>
  </si>
  <si>
    <t>Rane (Madras) Ltd</t>
  </si>
  <si>
    <t>RML</t>
  </si>
  <si>
    <t>R K Swamy Ltd</t>
  </si>
  <si>
    <t>RKSWAMY</t>
  </si>
  <si>
    <t>Antony Waste Handling Cell Ltd</t>
  </si>
  <si>
    <t>AWHCL</t>
  </si>
  <si>
    <t>Hind Rectifiers Ltd</t>
  </si>
  <si>
    <t>HIRECT</t>
  </si>
  <si>
    <t>Control Print Ltd</t>
  </si>
  <si>
    <t>CONTROLPR</t>
  </si>
  <si>
    <t>BMW Industries Ltd</t>
  </si>
  <si>
    <t>BMW</t>
  </si>
  <si>
    <t>RACL Geartech Ltd</t>
  </si>
  <si>
    <t>RACLGEAR</t>
  </si>
  <si>
    <t>Xchanging Solutions Ltd</t>
  </si>
  <si>
    <t>XCHANGING</t>
  </si>
  <si>
    <t>TV Today Network Limited</t>
  </si>
  <si>
    <t>TVTODAY</t>
  </si>
  <si>
    <t>Dwarikesh Sugar Industries Ltd</t>
  </si>
  <si>
    <t>DWARKESH</t>
  </si>
  <si>
    <t>Kesar India Ltd</t>
  </si>
  <si>
    <t>KESAR</t>
  </si>
  <si>
    <t>Timex Group India Ltd</t>
  </si>
  <si>
    <t>TIMEX</t>
  </si>
  <si>
    <t>Steelcast Ltd</t>
  </si>
  <si>
    <t>STEELCAS</t>
  </si>
  <si>
    <t>Asian Star Co Ltd</t>
  </si>
  <si>
    <t>ASTAR</t>
  </si>
  <si>
    <t>Ksolves India Ltd</t>
  </si>
  <si>
    <t>KSOLVES</t>
  </si>
  <si>
    <t>Aptech Ltd</t>
  </si>
  <si>
    <t>APTECHT</t>
  </si>
  <si>
    <t>Automotive Stampings and Assemblies Ltd</t>
  </si>
  <si>
    <t>ASAL</t>
  </si>
  <si>
    <t>Century Enka Ltd</t>
  </si>
  <si>
    <t>CENTENKA</t>
  </si>
  <si>
    <t>Excel Industries Ltd</t>
  </si>
  <si>
    <t>EXCELINDUS</t>
  </si>
  <si>
    <t>Shalimar Paints Ltd</t>
  </si>
  <si>
    <t>SHALPAINTS</t>
  </si>
  <si>
    <t>Giriraj Civil Developers Ltd</t>
  </si>
  <si>
    <t>GIRIRAJ</t>
  </si>
  <si>
    <t>Windlas Biotech Ltd</t>
  </si>
  <si>
    <t>WINDLAS</t>
  </si>
  <si>
    <t>Ramco Systems Ltd</t>
  </si>
  <si>
    <t>RAMCOSYS</t>
  </si>
  <si>
    <t>Mangalore Chemicals and Fertilisers Ltd</t>
  </si>
  <si>
    <t>MANGCHEFER</t>
  </si>
  <si>
    <t>Himatsingka Seide Ltd</t>
  </si>
  <si>
    <t>HIMATSEIDE</t>
  </si>
  <si>
    <t>Coffee Day Enterprises Ltd</t>
  </si>
  <si>
    <t>COFFEEDAY</t>
  </si>
  <si>
    <t>Heranba Industries Ltd</t>
  </si>
  <si>
    <t>HERANBA</t>
  </si>
  <si>
    <t>Punjab Chemicals and Crop Protection Ltd</t>
  </si>
  <si>
    <t>PUNJABCHEM</t>
  </si>
  <si>
    <t>GPT Healthcare Ltd</t>
  </si>
  <si>
    <t>GPTHEALTH</t>
  </si>
  <si>
    <t>Mercury Ev-Tech Ltd</t>
  </si>
  <si>
    <t>MERCURYEV</t>
  </si>
  <si>
    <t>ASM Technologies Ltd</t>
  </si>
  <si>
    <t>ASMTEC</t>
  </si>
  <si>
    <t>Salzer Electronics Ltd</t>
  </si>
  <si>
    <t>SALZERELEC</t>
  </si>
  <si>
    <t>India Motor Parts &amp; Accessories Ltd</t>
  </si>
  <si>
    <t>IMPAL</t>
  </si>
  <si>
    <t>Saurashtra Cement Ltd</t>
  </si>
  <si>
    <t>SAURASHCEM</t>
  </si>
  <si>
    <t>ULTRAMARINE &amp; PIGMENTS Ltd</t>
  </si>
  <si>
    <t>ULTRAMAR</t>
  </si>
  <si>
    <t>Uttam Sugar Mills Ltd</t>
  </si>
  <si>
    <t>UTTAMSUGAR</t>
  </si>
  <si>
    <t>Dynamic Cables Ltd</t>
  </si>
  <si>
    <t>DYCL</t>
  </si>
  <si>
    <t>Zota Health Care Ltd</t>
  </si>
  <si>
    <t>ZOTA</t>
  </si>
  <si>
    <t>One Point One Solutions Ltd</t>
  </si>
  <si>
    <t>ONEPOINT</t>
  </si>
  <si>
    <t>Walchandnagar Industries Ltd</t>
  </si>
  <si>
    <t>WALCHANNAG</t>
  </si>
  <si>
    <t>G M Breweries Ltd</t>
  </si>
  <si>
    <t>GMBREW</t>
  </si>
  <si>
    <t>Dhunseri Ventures Ltd</t>
  </si>
  <si>
    <t>DVL</t>
  </si>
  <si>
    <t>Solex Energy Ltd</t>
  </si>
  <si>
    <t>SOLEX</t>
  </si>
  <si>
    <t>Panorama Studios International Ltd</t>
  </si>
  <si>
    <t>PANORAMA</t>
  </si>
  <si>
    <t>Syncom Formulations (India) Ltd</t>
  </si>
  <si>
    <t>SYNCOMF</t>
  </si>
  <si>
    <t>Raj Rayon Industries Ltd</t>
  </si>
  <si>
    <t>RAJRILTD</t>
  </si>
  <si>
    <t>GRP Ltd</t>
  </si>
  <si>
    <t>GRPLTD</t>
  </si>
  <si>
    <t>Kirloskar Electric Company Ltd</t>
  </si>
  <si>
    <t>KECL</t>
  </si>
  <si>
    <t>Marsons Ltd</t>
  </si>
  <si>
    <t>MARSONS</t>
  </si>
  <si>
    <t>Nelcast Ltd</t>
  </si>
  <si>
    <t>NELCAST</t>
  </si>
  <si>
    <t>Matrimony.Com Ltd</t>
  </si>
  <si>
    <t>MATRIMONY</t>
  </si>
  <si>
    <t>MIC Electronics Ltd</t>
  </si>
  <si>
    <t>MICEL</t>
  </si>
  <si>
    <t>Enkei Wheels (India) Ltd</t>
  </si>
  <si>
    <t>ENKEIWHEL</t>
  </si>
  <si>
    <t>GIC Housing Finance Ltd</t>
  </si>
  <si>
    <t>GICHSGFIN</t>
  </si>
  <si>
    <t>Asian Energy Services Ltd</t>
  </si>
  <si>
    <t>ASIANENE</t>
  </si>
  <si>
    <t>Suyog Telematics Ltd</t>
  </si>
  <si>
    <t>SUYOG</t>
  </si>
  <si>
    <t>Eimco Elecon (India) Ltd</t>
  </si>
  <si>
    <t>EIMCOELECO</t>
  </si>
  <si>
    <t>RIR Power Electronics Ltd</t>
  </si>
  <si>
    <t>RIR</t>
  </si>
  <si>
    <t>Chaman Lal Setia Exports Ltd</t>
  </si>
  <si>
    <t>CLSEL</t>
  </si>
  <si>
    <t>Gulshan Polyols Ltd</t>
  </si>
  <si>
    <t>GULPOLY</t>
  </si>
  <si>
    <t>Beekay Steel Industries Ltd</t>
  </si>
  <si>
    <t>BEEKAY</t>
  </si>
  <si>
    <t>Anuh Pharma Ltd</t>
  </si>
  <si>
    <t>ANUHPHR</t>
  </si>
  <si>
    <t>Saint-Gobain Sekurit India Ltd</t>
  </si>
  <si>
    <t>SAINTGOBAIN</t>
  </si>
  <si>
    <t>Systematix Corporate Services Ltd</t>
  </si>
  <si>
    <t>SYSTMTXC</t>
  </si>
  <si>
    <t>Jay Bharat Maruti Ltd</t>
  </si>
  <si>
    <t>JAYBARMARU</t>
  </si>
  <si>
    <t>Beta Drugs Ltd</t>
  </si>
  <si>
    <t>BETA</t>
  </si>
  <si>
    <t>Automobile Corp Of Goa Ltd</t>
  </si>
  <si>
    <t>ACGL</t>
  </si>
  <si>
    <t>Om Infra Ltd</t>
  </si>
  <si>
    <t>OMINFRAL</t>
  </si>
  <si>
    <t>Benares Hotels Ltd</t>
  </si>
  <si>
    <t>BENARAS</t>
  </si>
  <si>
    <t>Urja Global Ltd</t>
  </si>
  <si>
    <t>URJA</t>
  </si>
  <si>
    <t>Satia Industries Ltd</t>
  </si>
  <si>
    <t>SATIA</t>
  </si>
  <si>
    <t>Ester Industries Ltd</t>
  </si>
  <si>
    <t>ESTER</t>
  </si>
  <si>
    <t>Max India Ltd</t>
  </si>
  <si>
    <t>MAXIND</t>
  </si>
  <si>
    <t>Sical Logistics Ltd</t>
  </si>
  <si>
    <t>SICALLOG</t>
  </si>
  <si>
    <t>Manoj Vaibhav Gems N Jewellers Ltd</t>
  </si>
  <si>
    <t>MVGJL</t>
  </si>
  <si>
    <t>Kopran Ltd</t>
  </si>
  <si>
    <t>KOPRAN</t>
  </si>
  <si>
    <t>Lincoln Pharmaceuticals Ltd</t>
  </si>
  <si>
    <t>LINCOLN</t>
  </si>
  <si>
    <t>Sika Interplant Systems Ltd</t>
  </si>
  <si>
    <t>SIKA</t>
  </si>
  <si>
    <t>Oriental Aromatics Ltd</t>
  </si>
  <si>
    <t>OAL</t>
  </si>
  <si>
    <t>Taneja Aerospace and Aviation Ltd</t>
  </si>
  <si>
    <t>TANAA</t>
  </si>
  <si>
    <t>IST Ltd</t>
  </si>
  <si>
    <t>ISTLTD</t>
  </si>
  <si>
    <t>Innovana Thinklabs Ltd</t>
  </si>
  <si>
    <t>INNOVANA</t>
  </si>
  <si>
    <t>Remus Pharmaceuticals Ltd</t>
  </si>
  <si>
    <t>REMUS</t>
  </si>
  <si>
    <t>Eraaya Lifespaces Ltd</t>
  </si>
  <si>
    <t>ERAAYA</t>
  </si>
  <si>
    <t>Platinum Industries Ltd</t>
  </si>
  <si>
    <t>PLATIND</t>
  </si>
  <si>
    <t>Bliss GVS Pharma Ltd</t>
  </si>
  <si>
    <t>BLISSGVS</t>
  </si>
  <si>
    <t>Hubtown Ltd</t>
  </si>
  <si>
    <t>HUBTOWN</t>
  </si>
  <si>
    <t>Repro India Ltd</t>
  </si>
  <si>
    <t>REPRO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</si>
  <si>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</si>
  <si>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</si>
  <si>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</si>
  <si>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</si>
  <si>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</si>
  <si>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</si>
  <si>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</si>
  <si>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Amines and Plasticizers Ltd</t>
  </si>
  <si>
    <t>AMNPLST</t>
  </si>
  <si>
    <t>Snowman Logistics Ltd</t>
  </si>
  <si>
    <t>SNOWMAN</t>
  </si>
  <si>
    <t>Transindia Real Estate Ltd</t>
  </si>
  <si>
    <t>TREL</t>
  </si>
  <si>
    <t>Som Distilleries and Breweries Ltd</t>
  </si>
  <si>
    <t>SDBL</t>
  </si>
  <si>
    <t>Veranda Learning Solutions Ltd</t>
  </si>
  <si>
    <t>VERANDA</t>
  </si>
  <si>
    <t>Vimta Labs Ltd</t>
  </si>
  <si>
    <t>VIMTALABS</t>
  </si>
  <si>
    <t>Ganesh Benzoplast Ltd</t>
  </si>
  <si>
    <t>GANESHBE</t>
  </si>
  <si>
    <t>Crest Ventures Ltd</t>
  </si>
  <si>
    <t>CREST</t>
  </si>
  <si>
    <t>Indo Rama Synthetics (India) Ltd</t>
  </si>
  <si>
    <t>INDORAMA</t>
  </si>
  <si>
    <t>Rhetan TMT Ltd</t>
  </si>
  <si>
    <t>RHETAN</t>
  </si>
  <si>
    <t>AGI Infra Ltd</t>
  </si>
  <si>
    <t>AGIIL</t>
  </si>
  <si>
    <t>Credo Brands Marketing Ltd</t>
  </si>
  <si>
    <t>MUFTI</t>
  </si>
  <si>
    <t>Men's Clothing</t>
  </si>
  <si>
    <t>BEML Land Assets Ltd</t>
  </si>
  <si>
    <t>BLAL</t>
  </si>
  <si>
    <t>Dhanlaxmi Bank Ltd</t>
  </si>
  <si>
    <t>DHANBANK</t>
  </si>
  <si>
    <t>Pakka Limited</t>
  </si>
  <si>
    <t>PAKKA</t>
  </si>
  <si>
    <t>Swadeshi Polytex Ltd</t>
  </si>
  <si>
    <t>SWADPOL</t>
  </si>
  <si>
    <t>Avadh Sugar &amp; Energy Ltd</t>
  </si>
  <si>
    <t>AVADHSUGAR</t>
  </si>
  <si>
    <t>Kamdhenu Ventures Ltd</t>
  </si>
  <si>
    <t>KAMOPAINTS</t>
  </si>
  <si>
    <t>K&amp;R Rail Engineering Ltd</t>
  </si>
  <si>
    <t>KRRAIL</t>
  </si>
  <si>
    <t>Sat Industries Ltd</t>
  </si>
  <si>
    <t>SATINDLTD</t>
  </si>
  <si>
    <t>Newtime Infrastructure Ltd</t>
  </si>
  <si>
    <t>NEWINFRA</t>
  </si>
  <si>
    <t>Creative Newtech Ltd</t>
  </si>
  <si>
    <t>CREATIVE</t>
  </si>
  <si>
    <t>MSP Steel &amp; Power Ltd</t>
  </si>
  <si>
    <t>MSPL</t>
  </si>
  <si>
    <t>Sar Auto Products Ltd</t>
  </si>
  <si>
    <t>SAPL</t>
  </si>
  <si>
    <t>Uniphos Enterprises Ltd</t>
  </si>
  <si>
    <t>UNIENTER</t>
  </si>
  <si>
    <t>Focus Lighting and Fixtures Ltd</t>
  </si>
  <si>
    <t>FOCUS</t>
  </si>
  <si>
    <t>Kotyark Industries Ltd</t>
  </si>
  <si>
    <t>KOTYARK</t>
  </si>
  <si>
    <t>Ravindra Energy Ltd</t>
  </si>
  <si>
    <t>RELTD</t>
  </si>
  <si>
    <t>Electrotherm (India) Ltd</t>
  </si>
  <si>
    <t>ELECTHERM</t>
  </si>
  <si>
    <t>Cropster Agro Ltd</t>
  </si>
  <si>
    <t>CROPSTER</t>
  </si>
  <si>
    <t>Associated Alcohols &amp; Breweries Ltd</t>
  </si>
  <si>
    <t>ASALCBR</t>
  </si>
  <si>
    <t>Jaybharat Textiles and Real Estate Ltd</t>
  </si>
  <si>
    <t>JAYTEX</t>
  </si>
  <si>
    <t>NDR Auto Components Ltd</t>
  </si>
  <si>
    <t>NDRAUTO</t>
  </si>
  <si>
    <t>Kody Technolab Ltd</t>
  </si>
  <si>
    <t>KODYTECH</t>
  </si>
  <si>
    <t>Mukka Proteins Ltd</t>
  </si>
  <si>
    <t>MUKKA</t>
  </si>
  <si>
    <t>Khazanchi Jewellers Ltd</t>
  </si>
  <si>
    <t>KHAZANCHI</t>
  </si>
  <si>
    <t>Tuticorin Alkali Chemicals and Fertilizers Ltd</t>
  </si>
  <si>
    <t>TUTIALKA</t>
  </si>
  <si>
    <t>Hardwyn India Ltd</t>
  </si>
  <si>
    <t>HARDWYN</t>
  </si>
  <si>
    <t>Building Products - Glass</t>
  </si>
  <si>
    <t>Silver Touch Technologies Ltd</t>
  </si>
  <si>
    <t>SILVERTUC</t>
  </si>
  <si>
    <t>Voith Paper Fabrics India Ltd</t>
  </si>
  <si>
    <t>VOITHPAPR</t>
  </si>
  <si>
    <t>Fedders Holding Ltd</t>
  </si>
  <si>
    <t>IMCAP</t>
  </si>
  <si>
    <t>Zodiac Energy Ltd</t>
  </si>
  <si>
    <t>ZODIAC</t>
  </si>
  <si>
    <t xml:space="preserve">Industry 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</si>
  <si>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</si>
  <si>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</si>
  <si>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</si>
  <si>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</si>
  <si>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</si>
  <si>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</si>
  <si>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</si>
  <si>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</si>
  <si>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Power</t>
  </si>
  <si>
    <t>Healthcare</t>
  </si>
  <si>
    <t>Capital Goods</t>
  </si>
  <si>
    <t>Services</t>
  </si>
  <si>
    <t>Consumer Services</t>
  </si>
  <si>
    <t>Consumer Durables</t>
  </si>
  <si>
    <t>Construction Materials</t>
  </si>
  <si>
    <t>Realty</t>
  </si>
  <si>
    <t>Chemicals</t>
  </si>
  <si>
    <t>Diversified</t>
  </si>
  <si>
    <t>Media Entertainment &amp; Publication</t>
  </si>
  <si>
    <t>Forest Materials</t>
  </si>
  <si>
    <t>Utilities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</si>
  <si>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</si>
  <si>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</si>
  <si>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</si>
  <si>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</si>
  <si>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</si>
  <si>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</si>
  <si>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</si>
  <si>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</si>
  <si>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</si>
  <si>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</si>
  <si>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</si>
  <si>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</si>
  <si>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</si>
  <si>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</si>
  <si>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</si>
  <si>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</si>
  <si>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</si>
  <si>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</si>
  <si>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</si>
  <si>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</si>
  <si>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</si>
  <si>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Score</t>
  </si>
  <si>
    <t>Negative</t>
  </si>
  <si>
    <t>Positive</t>
  </si>
  <si>
    <t>Neutral</t>
  </si>
  <si>
    <t>Count</t>
  </si>
  <si>
    <t>1W Out-Performance</t>
  </si>
  <si>
    <t>1M Out-Performance</t>
  </si>
  <si>
    <t>RSI</t>
  </si>
  <si>
    <t>% Price above 20D EMA</t>
  </si>
  <si>
    <t>Sharpe Ratio Z-Score</t>
  </si>
  <si>
    <t>1Y Return vs Nifty Z-Score</t>
  </si>
  <si>
    <t>1M Return vs Nifty Z-Score</t>
  </si>
  <si>
    <t>6M Return vs Nifty Z-Score</t>
  </si>
  <si>
    <t>1W Return vs Nifty Z-Score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</si>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</sst>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67A009-3D7A-453C-BB63-7A36DA432B21}" name="Table4" displayName="Table4" ref="A1:Z122">
  <sortState xmlns:xlrd2="http://schemas.microsoft.com/office/spreadsheetml/2017/richdata2" ref="A2:Z122">
    <sortCondition ref="Z1:Z122"/>
  </sortState>
  <tableColumns count="26">
    <tableColumn id="1" xr3:uid="{D6614308-B816-458C-BEAD-6422B606D2B7}" name="Sub-Sector" totalsRowLabel="Total"/>
    <tableColumn id="2" xr3:uid="{8398C7D3-B6E7-4259-BE57-448F0F9BC3AC}" name="Count" dataDxfId="57">
      <calculatedColumnFormula>COUNTIFS(Table2[Sub-Sector],Table4[[#This Row],[Sub-Sector]])</calculatedColumnFormula>
    </tableColumn>
    <tableColumn id="3" xr3:uid="{BAE3599E-1F6B-481E-ADAA-C9F2E3A815B0}" name="Uptrend" dataDxfId="56">
      <calculatedColumnFormula>COUNTIFS(Table2[Sub-Sector],Table4[[#This Row],[Sub-Sector]],Table2[Uptrend],"Uptrend")/Table4[[#This Row],[Count]]</calculatedColumnFormula>
    </tableColumn>
    <tableColumn id="4" xr3:uid="{3091123D-2D29-4E2F-8C20-4893427F0DFA}" name="1W Out-Performance" dataDxfId="55">
      <calculatedColumnFormula>COUNTIFS(Table2[Sub-Sector],Table4[[#This Row],[Sub-Sector]],Table2[1W Return vs Nifty],"&gt;=5")/Table4[[#This Row],[Count]]</calculatedColumnFormula>
    </tableColumn>
    <tableColumn id="5" xr3:uid="{6080496B-490A-45E8-BB58-BB4EF4D275BF}" name="1M Out-Performance" dataDxfId="54">
      <calculatedColumnFormula>COUNTIFS(Table2[Sub-Sector],Table4[[#This Row],[Sub-Sector]],Table2[1M Return vs Nifty],"&gt;=5")/Table4[[#This Row],[Count]]</calculatedColumnFormula>
    </tableColumn>
    <tableColumn id="6" xr3:uid="{42478E2F-D83C-4244-8171-C07DACC256AA}" name="6M Return vs Nifty" dataDxfId="53">
      <calculatedColumnFormula>COUNTIFS(Table2[Sub-Sector],Table4[[#This Row],[Sub-Sector]],Table2[6M Return vs Nifty],"&gt;=10")/Table4[[#This Row],[Count]]</calculatedColumnFormula>
    </tableColumn>
    <tableColumn id="7" xr3:uid="{42762279-DBF5-48AC-A11D-6AFFE72BF333}" name="1Y Return vs Nifty" dataDxfId="52">
      <calculatedColumnFormula>COUNTIFS(Table2[Sub-Sector],Table4[[#This Row],[Sub-Sector]],Table2[1Y Return vs Nifty],"&gt;=10")/Table4[[#This Row],[Count]]</calculatedColumnFormula>
    </tableColumn>
    <tableColumn id="8" xr3:uid="{539CCFFE-126F-4742-B372-528DF605D221}" name="RSI" dataDxfId="51">
      <calculatedColumnFormula>COUNTIFS(Table2[Sub-Sector],Table4[[#This Row],[Sub-Sector]],Table2[RSI Exponential â€“ 14D],"&gt;=50")/Table4[[#This Row],[Count]]</calculatedColumnFormula>
    </tableColumn>
    <tableColumn id="9" xr3:uid="{54EFDC72-07EB-4612-B547-8E108D9BBD92}" name="Relative Volume" dataDxfId="50">
      <calculatedColumnFormula>COUNTIFS(Table2[Sub-Sector],Table4[[#This Row],[Sub-Sector]],Table2[Relative Volume],"&gt;=1")/Table4[[#This Row],[Count]]</calculatedColumnFormula>
    </tableColumn>
    <tableColumn id="10" xr3:uid="{5BFB5ED5-3DA1-4578-B57A-6867A9B1AF4C}" name="% Away From Day Low" dataDxfId="49">
      <calculatedColumnFormula>COUNTIFS(Table2[Sub-Sector],Table4[[#This Row],[Sub-Sector]],Table2[% Away From Day Low],"&gt;=0.05")/Table4[[#This Row],[Count]]</calculatedColumnFormula>
    </tableColumn>
    <tableColumn id="11" xr3:uid="{FCAB9617-8E76-4880-9913-D7B730BAA72F}" name="% Away From Day High" dataDxfId="48">
      <calculatedColumnFormula>COUNTIFS(Table2[Sub-Sector],Table4[[#This Row],[Sub-Sector]],Table2[% Away From Day High],"&lt;=0.05")/Table4[[#This Row],[Count]]</calculatedColumnFormula>
    </tableColumn>
    <tableColumn id="12" xr3:uid="{53A9AF34-FD1B-4410-9B2A-D2417CD596EB}" name="% Away From Current Week Low" dataDxfId="47">
      <calculatedColumnFormula>COUNTIFS(Table2[Sub-Sector],Table4[[#This Row],[Sub-Sector]],Table2[% Away From Current Week Low],"&gt;=0.05")/Table4[[#This Row],[Count]]</calculatedColumnFormula>
    </tableColumn>
    <tableColumn id="13" xr3:uid="{4F0CFE00-6F6F-435B-95D7-5BAA5D1F1FF1}" name="% Away From Current Week High" dataDxfId="46">
      <calculatedColumnFormula>COUNTIFS(Table2[Sub-Sector],Table4[[#This Row],[Sub-Sector]],Table2[% Away From Current Week High],"&lt;=0.05")/Table4[[#This Row],[Count]]</calculatedColumnFormula>
    </tableColumn>
    <tableColumn id="14" xr3:uid="{B93C96D1-A831-4F36-AD57-E8817A8A80F2}" name="% Away From Current Month Low" dataDxfId="45">
      <calculatedColumnFormula>COUNTIFS(Table2[Sub-Sector],Table4[[#This Row],[Sub-Sector]],Table2[% Away From Current Month Low],"&gt;=0.05")/Table4[[#This Row],[Count]]</calculatedColumnFormula>
    </tableColumn>
    <tableColumn id="15" xr3:uid="{62B95538-9C63-4D8A-9239-B52AB8F26604}" name="% Away From Current Month High" dataDxfId="44">
      <calculatedColumnFormula>COUNTIFS(Table2[Sub-Sector],Table4[[#This Row],[Sub-Sector]],Table2[% Away From Current Month High],"&lt;=0.05")/Table4[[#This Row],[Count]]</calculatedColumnFormula>
    </tableColumn>
    <tableColumn id="16" xr3:uid="{F20D313C-9A37-4AFA-9BED-27FBC5B6AB2D}" name="% Away From 52W High" dataDxfId="43">
      <calculatedColumnFormula>COUNTIFS(Table2[Sub-Sector],Table4[[#This Row],[Sub-Sector]],Table2[% Away From 52W High],"&lt;=10")/Table4[[#This Row],[Count]]</calculatedColumnFormula>
    </tableColumn>
    <tableColumn id="17" xr3:uid="{B05CD871-B4D5-4203-A7E2-B2EB341E4C98}" name="% Away From 52W Low" dataDxfId="42">
      <calculatedColumnFormula>COUNTIFS(Table2[Sub-Sector],Table4[[#This Row],[Sub-Sector]],Table2[% Away From 52W Low],"&gt;=10")/Table4[[#This Row],[Count]]</calculatedColumnFormula>
    </tableColumn>
    <tableColumn id="18" xr3:uid="{0B140E3D-5D82-4D41-9935-9F9EEDC34FB8}" name="% Price above 20D EMA" dataDxfId="41">
      <calculatedColumnFormula>COUNTIFS(Table2[Sub-Sector],Table4[[#This Row],[Sub-Sector]],Table2[% Price above 20 EMA],"&gt;=0")/Table4[[#This Row],[Count]]</calculatedColumnFormula>
    </tableColumn>
    <tableColumn id="19" xr3:uid="{F50508C9-7244-44D5-9E1A-A67D0772850A}" name="% Price above 50 EMA" dataDxfId="40">
      <calculatedColumnFormula>COUNTIFS(Table2[Sub-Sector],Table4[[#This Row],[Sub-Sector]],Table2[% Price above 50 EMA],"&gt;=0")/Table4[[#This Row],[Count]]</calculatedColumnFormula>
    </tableColumn>
    <tableColumn id="20" xr3:uid="{A1BD41C4-8A7D-4FDA-BA39-043527BEDD0D}" name="% Price above 200 EMA" dataDxfId="39">
      <calculatedColumnFormula>COUNTIFS(Table2[Sub-Sector],Table4[[#This Row],[Sub-Sector]],Table2[% Price above 200 EMA],"&gt;=0")/Table4[[#This Row],[Count]]</calculatedColumnFormula>
    </tableColumn>
    <tableColumn id="21" xr3:uid="{118842A5-61D7-467C-9273-360E68941A31}" name="Rate of Change - Zone" dataDxfId="38">
      <calculatedColumnFormula>COUNTIFS(Table2[Sub-Sector],Table4[[#This Row],[Sub-Sector]],Table2[Rate of Change - Zone],"Positive")/Table4[[#This Row],[Count]]</calculatedColumnFormula>
    </tableColumn>
    <tableColumn id="22" xr3:uid="{7D0AF71D-363F-4D9A-9E6A-5BEF92765F84}" name="Sharpe Ratio" totalsRowFunction="sum" dataDxfId="37" totalsRowDxfId="36">
      <calculatedColumnFormula>COUNTIFS(Table2[Sub-Sector],Table4[[#This Row],[Sub-Sector]],Table2[Sharpe Ratio],"&gt;=0.10")/Table4[[#This Row],[Count]]</calculatedColumnFormula>
    </tableColumn>
    <tableColumn id="23" xr3:uid="{1DB7CA48-FE0A-4701-81AF-02E191237AAB}" name="Score" dataDxfId="35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17659FF5-468B-4450-A076-1CE3EF310DF2}" name="Rank" dataDxfId="34">
      <calculatedColumnFormula>_xlfn.RANK.AVG(Table4[[#This Row],[Score]],Table4[Score],1)</calculatedColumnFormula>
    </tableColumn>
    <tableColumn id="25" xr3:uid="{810FBCA6-7EF8-4EA0-B367-4B84BA8EF90D}" name="Score 2 " dataDxfId="33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AA750B0A-9FEE-40F2-A688-5198C8234A8B}" name="Rank 2" dataDxfId="32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C55C1-3415-431E-A2B3-8E9E387331A6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020D0A1D-4618-4746-AC04-68E6CF9D4D31}" name="Name"/>
    <tableColumn id="2" xr3:uid="{F40E1046-349D-4271-9E72-1897C03F0ED3}" name="Ticker"/>
    <tableColumn id="3" xr3:uid="{B2C9596B-E144-45FE-B1A4-6EC9732C623A}" name="Industry "/>
    <tableColumn id="4" xr3:uid="{8CE50A92-532B-4EDF-9AE3-AD2E4F7F81B6}" name="Sub-Sector"/>
    <tableColumn id="5" xr3:uid="{AA92508E-1C60-4F7F-B6EF-C68232816301}" name="Market Cap"/>
    <tableColumn id="6" xr3:uid="{484E5C5E-8610-45CD-BF7A-EEA3BF93085D}" name="Close Price"/>
    <tableColumn id="7" xr3:uid="{E110E8AE-71FE-4E08-9610-DEE0E0F47CE2}" name="1Y Return vs Nifty"/>
    <tableColumn id="42" xr3:uid="{4605489B-7D7A-48A3-8828-8B06770F7F9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EEB50EAA-805F-43FE-B371-DD700CD6871F}" name="1M Return vs Nifty"/>
    <tableColumn id="43" xr3:uid="{A6DB9D3B-79BC-4EDA-85DF-6E36480AE716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848FE867-250C-434E-9AFD-685A3D4E775F}" name="6M Return vs Nifty"/>
    <tableColumn id="44" xr3:uid="{E29405CB-A853-47C3-A23D-C20DA86F154A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1C620762-E47E-4231-8BF0-3C03F3B198EF}" name="1W Return vs Nifty"/>
    <tableColumn id="46" xr3:uid="{84B2782D-2841-4AF6-AFE5-CBFECB6AC573}" name="1W Return vs Nifty Z-Score" dataDxfId="28">
      <calculatedColumnFormula>(Table2[[#This Row],[1W Return vs Nifty]]-AVERAGE(Table2[1W Return vs Nifty]))/_xlfn.STDEV.P(Table2[1W Return vs Nifty])</calculatedColumnFormula>
    </tableColumn>
    <tableColumn id="19" xr3:uid="{248F85CA-B95F-4962-AA54-E33649201D06}" name="20D EMA" dataDxfId="27"/>
    <tableColumn id="11" xr3:uid="{CD2CE59A-01D4-4B28-AF32-521446E73CA0}" name="50D EMA"/>
    <tableColumn id="12" xr3:uid="{6E2E4639-D44C-4E96-B1DE-372C042E5E4F}" name="200D EMA"/>
    <tableColumn id="13" xr3:uid="{CC73036A-791A-466D-8284-7D9342680FC2}" name="RSI Exponential â€“ 14D"/>
    <tableColumn id="14" xr3:uid="{9F8AC24D-7EE2-499D-8D72-3D53C19C61B9}" name="% Price above 20 EMA" dataDxfId="26">
      <calculatedColumnFormula>(Table2[[#This Row],[Close Price]]-Table2[[#This Row],[20D EMA]])/Table2[[#This Row],[20D EMA]]</calculatedColumnFormula>
    </tableColumn>
    <tableColumn id="21" xr3:uid="{F29C0AB8-F7B2-4412-B86D-3423F47FE712}" name="% Price above 50 EMA" dataDxfId="25">
      <calculatedColumnFormula>(Table2[[#This Row],[Close Price]]-Table2[[#This Row],[50D EMA]])/Table2[[#This Row],[50D EMA]]</calculatedColumnFormula>
    </tableColumn>
    <tableColumn id="20" xr3:uid="{30FC86F0-A79D-4A06-B437-1E3470685C70}" name="% Price above 200 EMA" dataDxfId="24">
      <calculatedColumnFormula>(Table2[[#This Row],[Close Price]]-Table2[[#This Row],[200D EMA]])/Table2[[#This Row],[200D EMA]]</calculatedColumnFormula>
    </tableColumn>
    <tableColumn id="15" xr3:uid="{704CC033-A6CE-4FCD-BF79-5A033645D4CD}" name="Relative Volume"/>
    <tableColumn id="33" xr3:uid="{A4E0A898-6B19-4B50-AA08-8A59BA592A27}" name="Day Low" dataDxfId="23"/>
    <tableColumn id="32" xr3:uid="{65CB5B98-1B0C-486C-997A-4798EB8180B8}" name="Day High" dataDxfId="22"/>
    <tableColumn id="31" xr3:uid="{E4C28500-48CE-4B41-B7D8-FDC0A70F0D4A}" name="Current Week Low" dataDxfId="21"/>
    <tableColumn id="30" xr3:uid="{FFA86E53-67DD-4A5B-97C7-EC6A8C9D0169}" name="Current Week High" dataDxfId="20"/>
    <tableColumn id="29" xr3:uid="{FFD46537-58F3-494E-A587-2E6559824275}" name="Current Month Low" dataDxfId="19"/>
    <tableColumn id="28" xr3:uid="{4B474B05-F977-410E-BFBC-4671A1B70E41}" name="Current Month High" dataDxfId="18"/>
    <tableColumn id="27" xr3:uid="{E6169915-9B32-4DC0-B516-6CD5F0628F5D}" name="% Away From Day Low" dataDxfId="17">
      <calculatedColumnFormula>(Table2[[#This Row],[Close Price]]/Table2[[#This Row],[Day Low]])-1</calculatedColumnFormula>
    </tableColumn>
    <tableColumn id="26" xr3:uid="{7FA70895-D5DC-4C72-B6A8-4DBF985DD2AE}" name="% Away From Day High" dataDxfId="16">
      <calculatedColumnFormula>(Table2[[#This Row],[Day High]]/Table2[[#This Row],[Close Price]])-1</calculatedColumnFormula>
    </tableColumn>
    <tableColumn id="25" xr3:uid="{D81F0763-68AC-42A0-8DC9-2E6A06839351}" name="% Away From Current Week Low" dataDxfId="15">
      <calculatedColumnFormula>(Table2[[#This Row],[Close Price]]/Table2[[#This Row],[Current Week Low]])-1</calculatedColumnFormula>
    </tableColumn>
    <tableColumn id="24" xr3:uid="{0317CFE0-C999-43BB-8842-046500F28B3C}" name="% Away From Current Week High" dataDxfId="14">
      <calculatedColumnFormula>(Table2[[#This Row],[Current Week High]]/Table2[[#This Row],[Close Price]])-1</calculatedColumnFormula>
    </tableColumn>
    <tableColumn id="23" xr3:uid="{4E3A4FC0-FA6B-4454-848C-BA961F2374B9}" name="% Away From Current Month Low" dataDxfId="13">
      <calculatedColumnFormula>(Table2[[#This Row],[Close Price]]/Table2[[#This Row],[Current Month Low]])-1</calculatedColumnFormula>
    </tableColumn>
    <tableColumn id="22" xr3:uid="{06013EBF-B1E5-480D-9353-275508B96B0A}" name="% Away From Current Month High" dataDxfId="12">
      <calculatedColumnFormula>(Table2[[#This Row],[Current Month High]]/Table2[[#This Row],[Close Price]])-1</calculatedColumnFormula>
    </tableColumn>
    <tableColumn id="16" xr3:uid="{060B0F46-B738-4504-9122-B5F0ABFC9847}" name="% Away From 52W High"/>
    <tableColumn id="17" xr3:uid="{230C1E26-5833-4A28-AA58-F41D133BE07B}" name="% Away From 52W Low"/>
    <tableColumn id="38" xr3:uid="{24B66C44-27B8-40C2-84C8-2D6B64726FA0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37" xr3:uid="{026EE42C-3F48-4844-B1F0-03A0A64FB902}" name="Relative Strength Sector Index" dataDxfId="10"/>
    <tableColumn id="36" xr3:uid="{BDE43B71-A7CA-47C3-9EF6-4761E8073188}" name="Relative Strength Sector Index - Zone" dataDxfId="9"/>
    <tableColumn id="35" xr3:uid="{551CFA33-656E-446E-8FFD-2D527646374A}" name="Rate of Change" dataDxfId="8"/>
    <tableColumn id="34" xr3:uid="{8B39F9CA-845E-4886-860E-C31614538A6A}" name="Rate of Change - Zone" dataDxfId="7"/>
    <tableColumn id="18" xr3:uid="{4D90E071-8440-4CA0-B4B6-8580A4F14F4A}" name="Sharpe Ratio"/>
    <tableColumn id="40" xr3:uid="{A1A22759-BAA2-42B7-A7D3-78FF49FFA1D1}" name="Sharpe Ratio Z-Score" dataDxfId="6">
      <calculatedColumnFormula>(Table2[[#This Row],[Sharpe Ratio]]-AVERAGE(Table2[Sharpe Ratio]))/_xlfn.STDEV.P(Table2[Sharpe Ratio])</calculatedColumnFormula>
    </tableColumn>
    <tableColumn id="39" xr3:uid="{D5163363-E00E-407F-A7AB-09170A65CB13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1" xr3:uid="{80DE6E6B-B4FE-4A0D-979F-C24FCCFCB31E}" name="Rank 1Y" dataDxfId="4">
      <calculatedColumnFormula>_xlfn.RANK.AVG(Table2[[#This Row],[1Y Return vs Nifty Z-Score]],Table2[1Y Return vs Nifty Z-Score])</calculatedColumnFormula>
    </tableColumn>
    <tableColumn id="45" xr3:uid="{63F4B50C-4624-4FD2-B13E-7B099291DF67}" name="Rank 6M" dataDxfId="3">
      <calculatedColumnFormula>_xlfn.RANK.AVG(Table2[[#This Row],[6M Return vs Nifty Z-Score]],Table2[6M Return vs Nifty Z-Score])</calculatedColumnFormula>
    </tableColumn>
    <tableColumn id="47" xr3:uid="{3B718C01-AC6F-461F-89FE-3CC47A3CA83F}" name="Rank Sharpe" dataDxfId="2">
      <calculatedColumnFormula>_xlfn.RANK.AVG(Table2[[#This Row],[Sharpe Ratio Z-Score]],Table2[Sharpe Ratio Z-Score])</calculatedColumnFormula>
    </tableColumn>
    <tableColumn id="48" xr3:uid="{A5709941-0C7E-4707-9DB2-5BEA90434BD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379E5-AC1F-4E36-A8F3-FEDD350DBC1E}" name="Table1" displayName="Table1" ref="A1:R1375" totalsRowShown="0">
  <autoFilter ref="A1:R1375" xr:uid="{476379E5-AC1F-4E36-A8F3-FEDD350DBC1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8">
    <tableColumn id="1" xr3:uid="{4A558C38-99DD-4C71-AAF0-8A46A849B3FF}" name="Name"/>
    <tableColumn id="2" xr3:uid="{AA2316AF-AC30-44A9-8406-131E40BFE9CF}" name="Ticker"/>
    <tableColumn id="18" xr3:uid="{7F7C62AF-5C02-4647-8CE8-D5A407B887A9}" name="Industry " dataDxfId="0">
      <calculatedColumnFormula>IFERROR(VLOOKUP(Table1[[#This Row],[Ticker]],[1]!Table1[[Symbol]:[Industry]],2,FALSE),"-")</calculatedColumnFormula>
    </tableColumn>
    <tableColumn id="3" xr3:uid="{A1ED001C-B485-4343-B34A-6A0D67B165D3}" name="Sub-Sector"/>
    <tableColumn id="4" xr3:uid="{D77788BD-6AAD-4339-9935-4EBEC14A42ED}" name="Market Cap"/>
    <tableColumn id="5" xr3:uid="{273CD7B9-7BDC-4751-A0D8-6C20C8BC1159}" name="Close Price"/>
    <tableColumn id="6" xr3:uid="{D5DDF6D8-76B0-413B-B203-1B1351D544DC}" name="1Y Return vs Nifty"/>
    <tableColumn id="7" xr3:uid="{948105B9-25AF-4963-AE55-A582D7100317}" name="1M Return vs Nifty"/>
    <tableColumn id="8" xr3:uid="{D625F52D-9A3E-4993-AD22-7FEA872BECA8}" name="6M Return vs Nifty"/>
    <tableColumn id="9" xr3:uid="{328B8671-DBA7-4F83-B597-0787A2221E3C}" name="1W Return vs Nifty"/>
    <tableColumn id="10" xr3:uid="{AFA3436D-CE21-48DE-B1A2-7CC0F633F865}" name="50D EMA"/>
    <tableColumn id="11" xr3:uid="{C8495FB7-B3AC-4039-8F3D-30E06745E583}" name="200D EMA"/>
    <tableColumn id="12" xr3:uid="{9FB03965-C91F-430D-97B0-C50786901103}" name="RSI Exponential â€“ 14D"/>
    <tableColumn id="13" xr3:uid="{F21FBBE7-F65B-4A01-A27C-1005E13AF8BE}" name="% Price above 1M EMA"/>
    <tableColumn id="14" xr3:uid="{DD81A60F-2421-4CED-BF79-8E6EF9250039}" name="Relative Volume"/>
    <tableColumn id="15" xr3:uid="{3BCA8A84-B4C3-4832-B116-E8B96CA9642A}" name="% Away From 52W High"/>
    <tableColumn id="16" xr3:uid="{1AC2C2CC-A6B7-42BC-8811-08422F0C2BCD}" name="% Away From 52W Low"/>
    <tableColumn id="17" xr3:uid="{28905595-30D4-4F81-8E46-10CA18BA3C6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4614-76DA-4BA6-AF67-C42F69FFEE69}">
  <dimension ref="A1:Z122"/>
  <sheetViews>
    <sheetView topLeftCell="O1" workbookViewId="0">
      <selection activeCell="Z2" sqref="Z2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6640625" bestFit="1" customWidth="1"/>
    <col min="7" max="7" width="16" bestFit="1" customWidth="1"/>
    <col min="8" max="8" width="8" bestFit="1" customWidth="1"/>
    <col min="9" max="9" width="14.664062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664062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6640625" bestFit="1" customWidth="1"/>
    <col min="20" max="20" width="20.6640625" bestFit="1" customWidth="1"/>
    <col min="21" max="21" width="19.6640625" bestFit="1" customWidth="1"/>
    <col min="22" max="22" width="11.6640625" bestFit="1" customWidth="1"/>
  </cols>
  <sheetData>
    <row r="1" spans="1:26" x14ac:dyDescent="0.3">
      <c r="A1" t="s">
        <v>2</v>
      </c>
      <c r="B1" t="s">
        <v>2953</v>
      </c>
      <c r="C1" s="1" t="s">
        <v>2944</v>
      </c>
      <c r="D1" s="1" t="s">
        <v>2954</v>
      </c>
      <c r="E1" s="1" t="s">
        <v>2955</v>
      </c>
      <c r="F1" s="1" t="s">
        <v>7</v>
      </c>
      <c r="G1" s="1" t="s">
        <v>5</v>
      </c>
      <c r="H1" s="1" t="s">
        <v>2956</v>
      </c>
      <c r="I1" s="1" t="s">
        <v>13</v>
      </c>
      <c r="J1" s="1" t="s">
        <v>2938</v>
      </c>
      <c r="K1" s="1" t="s">
        <v>2939</v>
      </c>
      <c r="L1" s="1" t="s">
        <v>2940</v>
      </c>
      <c r="M1" s="1" t="s">
        <v>2941</v>
      </c>
      <c r="N1" s="1" t="s">
        <v>2942</v>
      </c>
      <c r="O1" s="1" t="s">
        <v>2943</v>
      </c>
      <c r="P1" s="1" t="s">
        <v>14</v>
      </c>
      <c r="Q1" s="1" t="s">
        <v>15</v>
      </c>
      <c r="R1" s="1" t="s">
        <v>2957</v>
      </c>
      <c r="S1" s="1" t="s">
        <v>2930</v>
      </c>
      <c r="T1" s="1" t="s">
        <v>2931</v>
      </c>
      <c r="U1" s="1" t="s">
        <v>2948</v>
      </c>
      <c r="V1" t="s">
        <v>16</v>
      </c>
      <c r="W1" t="s">
        <v>2949</v>
      </c>
      <c r="X1" t="s">
        <v>2963</v>
      </c>
      <c r="Y1" t="s">
        <v>2964</v>
      </c>
      <c r="Z1" t="s">
        <v>2965</v>
      </c>
    </row>
    <row r="2" spans="1:26" x14ac:dyDescent="0.3">
      <c r="A2" t="s">
        <v>1319</v>
      </c>
      <c r="B2">
        <f>COUNTIFS(Table2[Sub-Sector],Table4[[#This Row],[Sub-Sector]])</f>
        <v>1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1</v>
      </c>
      <c r="E2" s="1">
        <f>COUNTIFS(Table2[Sub-Sector],Table4[[#This Row],[Sub-Sector]],Table2[1M Return vs Nifty],"&gt;=5")/Table4[[#This Row],[Count]]</f>
        <v>1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1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1</v>
      </c>
      <c r="M2" s="1">
        <f>COUNTIFS(Table2[Sub-Sector],Table4[[#This Row],[Sub-Sector]],Table2[% Away From Current Week High],"&lt;=0.05")/Table4[[#This Row],[Count]]</f>
        <v>0</v>
      </c>
      <c r="N2" s="1">
        <f>COUNTIFS(Table2[Sub-Sector],Table4[[#This Row],[Sub-Sector]],Table2[% Away From Current Month Low],"&gt;=0.05")/Table4[[#This Row],[Count]]</f>
        <v>0</v>
      </c>
      <c r="O2" s="1">
        <f>COUNTIFS(Table2[Sub-Sector],Table4[[#This Row],[Sub-Sector]],Table2[% Away From Current Month High],"&lt;=0.05")/Table4[[#This Row],[Count]]</f>
        <v>1</v>
      </c>
      <c r="P2" s="1">
        <f>COUNTIFS(Table2[Sub-Sector],Table4[[#This Row],[Sub-Sector]],Table2[% Away From 52W High],"&lt;=10")/Table4[[#This Row],[Count]]</f>
        <v>1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1</v>
      </c>
      <c r="W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117.5</v>
      </c>
      <c r="X2" s="2">
        <f>_xlfn.RANK.AVG(Table4[[#This Row],[Score]],Table4[Score],1)</f>
        <v>1</v>
      </c>
      <c r="Y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2" s="2">
        <f>_xlfn.RANK.AVG(Table4[[#This Row],[Score 2 ]],Table4[[Score 2 ]],1)</f>
        <v>5.5</v>
      </c>
    </row>
    <row r="3" spans="1:26" x14ac:dyDescent="0.3">
      <c r="A3" t="s">
        <v>262</v>
      </c>
      <c r="B3">
        <f>COUNTIFS(Table2[Sub-Sector],Table4[[#This Row],[Sub-Sector]])</f>
        <v>1</v>
      </c>
      <c r="C3" s="1">
        <f>COUNTIFS(Table2[Sub-Sector],Table4[[#This Row],[Sub-Sector]],Table2[Uptrend],"Uptrend")/Table4[[#This Row],[Count]]</f>
        <v>1</v>
      </c>
      <c r="D3" s="1">
        <f>COUNTIFS(Table2[Sub-Sector],Table4[[#This Row],[Sub-Sector]],Table2[1W Return vs Nifty],"&gt;=5")/Table4[[#This Row],[Count]]</f>
        <v>0</v>
      </c>
      <c r="E3" s="1">
        <f>COUNTIFS(Table2[Sub-Sector],Table4[[#This Row],[Sub-Sector]],Table2[1M Return vs Nifty],"&gt;=5")/Table4[[#This Row],[Count]]</f>
        <v>0</v>
      </c>
      <c r="F3" s="1">
        <f>COUNTIFS(Table2[Sub-Sector],Table4[[#This Row],[Sub-Sector]],Table2[6M Return vs Nifty],"&gt;=10")/Table4[[#This Row],[Count]]</f>
        <v>1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1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0</v>
      </c>
      <c r="O3" s="1">
        <f>COUNTIFS(Table2[Sub-Sector],Table4[[#This Row],[Sub-Sector]],Table2[% Away From Current Month High],"&lt;=0.05")/Table4[[#This Row],[Count]]</f>
        <v>1</v>
      </c>
      <c r="P3" s="1">
        <f>COUNTIFS(Table2[Sub-Sector],Table4[[#This Row],[Sub-Sector]],Table2[% Away From 52W High],"&lt;=10")/Table4[[#This Row],[Count]]</f>
        <v>1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0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</v>
      </c>
      <c r="X3" s="2">
        <f>_xlfn.RANK.AVG(Table4[[#This Row],[Score]],Table4[Score],1)</f>
        <v>17.5</v>
      </c>
      <c r="Y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3" s="2">
        <f>_xlfn.RANK.AVG(Table4[[#This Row],[Score 2 ]],Table4[[Score 2 ]],1)</f>
        <v>5.5</v>
      </c>
    </row>
    <row r="4" spans="1:26" x14ac:dyDescent="0.3">
      <c r="A4" t="s">
        <v>941</v>
      </c>
      <c r="B4">
        <f>COUNTIFS(Table2[Sub-Sector],Table4[[#This Row],[Sub-Sector]])</f>
        <v>2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0.5</v>
      </c>
      <c r="E4" s="1">
        <f>COUNTIFS(Table2[Sub-Sector],Table4[[#This Row],[Sub-Sector]],Table2[1M Return vs Nifty],"&gt;=5")/Table4[[#This Row],[Count]]</f>
        <v>1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1</v>
      </c>
      <c r="J4" s="1">
        <f>COUNTIFS(Table2[Sub-Sector],Table4[[#This Row],[Sub-Sector]],Table2[% Away From Day Low],"&gt;=0.05")/Table4[[#This Row],[Count]]</f>
        <v>0.5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0.5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0.5</v>
      </c>
      <c r="O4" s="1">
        <f>COUNTIFS(Table2[Sub-Sector],Table4[[#This Row],[Sub-Sector]],Table2[% Away From Current Month High],"&lt;=0.05")/Table4[[#This Row],[Count]]</f>
        <v>1</v>
      </c>
      <c r="P4" s="1">
        <f>COUNTIFS(Table2[Sub-Sector],Table4[[#This Row],[Sub-Sector]],Table2[% Away From 52W High],"&lt;=10")/Table4[[#This Row],[Count]]</f>
        <v>1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1</v>
      </c>
      <c r="W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123.5</v>
      </c>
      <c r="X4" s="2">
        <f>_xlfn.RANK.AVG(Table4[[#This Row],[Score]],Table4[Score],1)</f>
        <v>2</v>
      </c>
      <c r="Y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4" s="2">
        <f>_xlfn.RANK.AVG(Table4[[#This Row],[Score 2 ]],Table4[[Score 2 ]],1)</f>
        <v>5.5</v>
      </c>
    </row>
    <row r="5" spans="1:26" x14ac:dyDescent="0.3">
      <c r="A5" t="s">
        <v>695</v>
      </c>
      <c r="B5">
        <f>COUNTIFS(Table2[Sub-Sector],Table4[[#This Row],[Sub-Sector]])</f>
        <v>5</v>
      </c>
      <c r="C5" s="1">
        <f>COUNTIFS(Table2[Sub-Sector],Table4[[#This Row],[Sub-Sector]],Table2[Uptrend],"Uptrend")/Table4[[#This Row],[Count]]</f>
        <v>1</v>
      </c>
      <c r="D5" s="1">
        <f>COUNTIFS(Table2[Sub-Sector],Table4[[#This Row],[Sub-Sector]],Table2[1W Return vs Nifty],"&gt;=5")/Table4[[#This Row],[Count]]</f>
        <v>0.2</v>
      </c>
      <c r="E5" s="1">
        <f>COUNTIFS(Table2[Sub-Sector],Table4[[#This Row],[Sub-Sector]],Table2[1M Return vs Nifty],"&gt;=5")/Table4[[#This Row],[Count]]</f>
        <v>0.8</v>
      </c>
      <c r="F5" s="1">
        <f>COUNTIFS(Table2[Sub-Sector],Table4[[#This Row],[Sub-Sector]],Table2[6M Return vs Nifty],"&gt;=10")/Table4[[#This Row],[Count]]</f>
        <v>1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0.8</v>
      </c>
      <c r="I5" s="1">
        <f>COUNTIFS(Table2[Sub-Sector],Table4[[#This Row],[Sub-Sector]],Table2[Relative Volume],"&gt;=1")/Table4[[#This Row],[Count]]</f>
        <v>1</v>
      </c>
      <c r="J5" s="1">
        <f>COUNTIFS(Table2[Sub-Sector],Table4[[#This Row],[Sub-Sector]],Table2[% Away From Day Low],"&gt;=0.05")/Table4[[#This Row],[Count]]</f>
        <v>0</v>
      </c>
      <c r="K5" s="1">
        <f>COUNTIFS(Table2[Sub-Sector],Table4[[#This Row],[Sub-Sector]],Table2[% Away From Day High],"&lt;=0.05")/Table4[[#This Row],[Count]]</f>
        <v>0.8</v>
      </c>
      <c r="L5" s="1">
        <f>COUNTIFS(Table2[Sub-Sector],Table4[[#This Row],[Sub-Sector]],Table2[% Away From Current Week Low],"&gt;=0.05")/Table4[[#This Row],[Count]]</f>
        <v>0.4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0</v>
      </c>
      <c r="O5" s="1">
        <f>COUNTIFS(Table2[Sub-Sector],Table4[[#This Row],[Sub-Sector]],Table2[% Away From Current Month High],"&lt;=0.05")/Table4[[#This Row],[Count]]</f>
        <v>0.8</v>
      </c>
      <c r="P5" s="1">
        <f>COUNTIFS(Table2[Sub-Sector],Table4[[#This Row],[Sub-Sector]],Table2[% Away From 52W High],"&lt;=10")/Table4[[#This Row],[Count]]</f>
        <v>1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1</v>
      </c>
      <c r="S5" s="1">
        <f>COUNTIFS(Table2[Sub-Sector],Table4[[#This Row],[Sub-Sector]],Table2[% Price above 50 EMA],"&gt;=0")/Table4[[#This Row],[Count]]</f>
        <v>1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1</v>
      </c>
      <c r="V5" s="1">
        <f>COUNTIFS(Table2[Sub-Sector],Table4[[#This Row],[Sub-Sector]],Table2[Sharpe Ratio],"&gt;=0.10")/Table4[[#This Row],[Count]]</f>
        <v>1</v>
      </c>
      <c r="W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146.5</v>
      </c>
      <c r="X5" s="2">
        <f>_xlfn.RANK.AVG(Table4[[#This Row],[Score]],Table4[Score],1)</f>
        <v>3</v>
      </c>
      <c r="Y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5" s="2">
        <f>_xlfn.RANK.AVG(Table4[[#This Row],[Score 2 ]],Table4[[Score 2 ]],1)</f>
        <v>5.5</v>
      </c>
    </row>
    <row r="6" spans="1:26" x14ac:dyDescent="0.3">
      <c r="A6" t="s">
        <v>1651</v>
      </c>
      <c r="B6">
        <f>COUNTIFS(Table2[Sub-Sector],Table4[[#This Row],[Sub-Sector]])</f>
        <v>1</v>
      </c>
      <c r="C6" s="1">
        <f>COUNTIFS(Table2[Sub-Sector],Table4[[#This Row],[Sub-Sector]],Table2[Uptrend],"Uptrend")/Table4[[#This Row],[Count]]</f>
        <v>1</v>
      </c>
      <c r="D6" s="1">
        <f>COUNTIFS(Table2[Sub-Sector],Table4[[#This Row],[Sub-Sector]],Table2[1W Return vs Nifty],"&gt;=5")/Table4[[#This Row],[Count]]</f>
        <v>0</v>
      </c>
      <c r="E6" s="1">
        <f>COUNTIFS(Table2[Sub-Sector],Table4[[#This Row],[Sub-Sector]],Table2[1M Return vs Nifty],"&gt;=5")/Table4[[#This Row],[Count]]</f>
        <v>1</v>
      </c>
      <c r="F6" s="1">
        <f>COUNTIFS(Table2[Sub-Sector],Table4[[#This Row],[Sub-Sector]],Table2[6M Return vs Nifty],"&gt;=10")/Table4[[#This Row],[Count]]</f>
        <v>1</v>
      </c>
      <c r="G6" s="1">
        <f>COUNTIFS(Table2[Sub-Sector],Table4[[#This Row],[Sub-Sector]],Table2[1Y Return vs Nifty],"&gt;=10")/Table4[[#This Row],[Count]]</f>
        <v>1</v>
      </c>
      <c r="H6" s="1">
        <f>COUNTIFS(Table2[Sub-Sector],Table4[[#This Row],[Sub-Sector]],Table2[RSI Exponential â€“ 14D],"&gt;=50")/Table4[[#This Row],[Count]]</f>
        <v>1</v>
      </c>
      <c r="I6" s="1">
        <f>COUNTIFS(Table2[Sub-Sector],Table4[[#This Row],[Sub-Sector]],Table2[Relative Volume],"&gt;=1")/Table4[[#This Row],[Count]]</f>
        <v>1</v>
      </c>
      <c r="J6" s="1">
        <f>COUNTIFS(Table2[Sub-Sector],Table4[[#This Row],[Sub-Sector]],Table2[% Away From Day Low],"&gt;=0.05")/Table4[[#This Row],[Count]]</f>
        <v>1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1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1</v>
      </c>
      <c r="O6" s="1">
        <f>COUNTIFS(Table2[Sub-Sector],Table4[[#This Row],[Sub-Sector]],Table2[% Away From Current Month High],"&lt;=0.05")/Table4[[#This Row],[Count]]</f>
        <v>1</v>
      </c>
      <c r="P6" s="1">
        <f>COUNTIFS(Table2[Sub-Sector],Table4[[#This Row],[Sub-Sector]],Table2[% Away From 52W High],"&lt;=10")/Table4[[#This Row],[Count]]</f>
        <v>1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1</v>
      </c>
      <c r="S6" s="1">
        <f>COUNTIFS(Table2[Sub-Sector],Table4[[#This Row],[Sub-Sector]],Table2[% Price above 50 EMA],"&gt;=0")/Table4[[#This Row],[Count]]</f>
        <v>1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1</v>
      </c>
      <c r="V6" s="1">
        <f>COUNTIFS(Table2[Sub-Sector],Table4[[#This Row],[Sub-Sector]],Table2[Sharpe Ratio],"&gt;=0.10")/Table4[[#This Row],[Count]]</f>
        <v>0</v>
      </c>
      <c r="W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196.5</v>
      </c>
      <c r="X6" s="2">
        <f>_xlfn.RANK.AVG(Table4[[#This Row],[Score]],Table4[Score],1)</f>
        <v>5.5</v>
      </c>
      <c r="Y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6" s="2">
        <f>_xlfn.RANK.AVG(Table4[[#This Row],[Score 2 ]],Table4[[Score 2 ]],1)</f>
        <v>5.5</v>
      </c>
    </row>
    <row r="7" spans="1:26" x14ac:dyDescent="0.3">
      <c r="A7" t="s">
        <v>1478</v>
      </c>
      <c r="B7">
        <f>COUNTIFS(Table2[Sub-Sector],Table4[[#This Row],[Sub-Sector]])</f>
        <v>1</v>
      </c>
      <c r="C7" s="1">
        <f>COUNTIFS(Table2[Sub-Sector],Table4[[#This Row],[Sub-Sector]],Table2[Uptrend],"Uptrend")/Table4[[#This Row],[Count]]</f>
        <v>1</v>
      </c>
      <c r="D7" s="1">
        <f>COUNTIFS(Table2[Sub-Sector],Table4[[#This Row],[Sub-Sector]],Table2[1W Return vs Nifty],"&gt;=5")/Table4[[#This Row],[Count]]</f>
        <v>0</v>
      </c>
      <c r="E7" s="1">
        <f>COUNTIFS(Table2[Sub-Sector],Table4[[#This Row],[Sub-Sector]],Table2[1M Return vs Nifty],"&gt;=5")/Table4[[#This Row],[Count]]</f>
        <v>1</v>
      </c>
      <c r="F7" s="1">
        <f>COUNTIFS(Table2[Sub-Sector],Table4[[#This Row],[Sub-Sector]],Table2[6M Return vs Nifty],"&gt;=10")/Table4[[#This Row],[Count]]</f>
        <v>1</v>
      </c>
      <c r="G7" s="1">
        <f>COUNTIFS(Table2[Sub-Sector],Table4[[#This Row],[Sub-Sector]],Table2[1Y Return vs Nifty],"&gt;=10")/Table4[[#This Row],[Count]]</f>
        <v>1</v>
      </c>
      <c r="H7" s="1">
        <f>COUNTIFS(Table2[Sub-Sector],Table4[[#This Row],[Sub-Sector]],Table2[RSI Exponential â€“ 14D],"&gt;=50")/Table4[[#This Row],[Count]]</f>
        <v>0</v>
      </c>
      <c r="I7" s="1">
        <f>COUNTIFS(Table2[Sub-Sector],Table4[[#This Row],[Sub-Sector]],Table2[Relative Volume],"&gt;=1")/Table4[[#This Row],[Count]]</f>
        <v>1</v>
      </c>
      <c r="J7" s="1">
        <f>COUNTIFS(Table2[Sub-Sector],Table4[[#This Row],[Sub-Sector]],Table2[% Away From Day Low],"&gt;=0.05")/Table4[[#This Row],[Count]]</f>
        <v>0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0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0</v>
      </c>
      <c r="O7" s="1">
        <f>COUNTIFS(Table2[Sub-Sector],Table4[[#This Row],[Sub-Sector]],Table2[% Away From Current Month High],"&lt;=0.05")/Table4[[#This Row],[Count]]</f>
        <v>1</v>
      </c>
      <c r="P7" s="1">
        <f>COUNTIFS(Table2[Sub-Sector],Table4[[#This Row],[Sub-Sector]],Table2[% Away From 52W High],"&lt;=10")/Table4[[#This Row],[Count]]</f>
        <v>1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1</v>
      </c>
      <c r="T7" s="1">
        <f>COUNTIFS(Table2[Sub-Sector],Table4[[#This Row],[Sub-Sector]],Table2[% Price above 200 EMA],"&gt;=0")/Table4[[#This Row],[Count]]</f>
        <v>1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1</v>
      </c>
      <c r="W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196.5</v>
      </c>
      <c r="X7" s="2">
        <f>_xlfn.RANK.AVG(Table4[[#This Row],[Score]],Table4[Score],1)</f>
        <v>5.5</v>
      </c>
      <c r="Y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7" s="2">
        <f>_xlfn.RANK.AVG(Table4[[#This Row],[Score 2 ]],Table4[[Score 2 ]],1)</f>
        <v>5.5</v>
      </c>
    </row>
    <row r="8" spans="1:26" x14ac:dyDescent="0.3">
      <c r="A8" t="s">
        <v>535</v>
      </c>
      <c r="B8">
        <f>COUNTIFS(Table2[Sub-Sector],Table4[[#This Row],[Sub-Sector]])</f>
        <v>1</v>
      </c>
      <c r="C8" s="1">
        <f>COUNTIFS(Table2[Sub-Sector],Table4[[#This Row],[Sub-Sector]],Table2[Uptrend],"Uptrend")/Table4[[#This Row],[Count]]</f>
        <v>1</v>
      </c>
      <c r="D8" s="1">
        <f>COUNTIFS(Table2[Sub-Sector],Table4[[#This Row],[Sub-Sector]],Table2[1W Return vs Nifty],"&gt;=5")/Table4[[#This Row],[Count]]</f>
        <v>0</v>
      </c>
      <c r="E8" s="1">
        <f>COUNTIFS(Table2[Sub-Sector],Table4[[#This Row],[Sub-Sector]],Table2[1M Return vs Nifty],"&gt;=5")/Table4[[#This Row],[Count]]</f>
        <v>1</v>
      </c>
      <c r="F8" s="1">
        <f>COUNTIFS(Table2[Sub-Sector],Table4[[#This Row],[Sub-Sector]],Table2[6M Return vs Nifty],"&gt;=10")/Table4[[#This Row],[Count]]</f>
        <v>1</v>
      </c>
      <c r="G8" s="1">
        <f>COUNTIFS(Table2[Sub-Sector],Table4[[#This Row],[Sub-Sector]],Table2[1Y Return vs Nifty],"&gt;=10")/Table4[[#This Row],[Count]]</f>
        <v>1</v>
      </c>
      <c r="H8" s="1">
        <f>COUNTIFS(Table2[Sub-Sector],Table4[[#This Row],[Sub-Sector]],Table2[RSI Exponential â€“ 14D],"&gt;=50")/Table4[[#This Row],[Count]]</f>
        <v>1</v>
      </c>
      <c r="I8" s="1">
        <f>COUNTIFS(Table2[Sub-Sector],Table4[[#This Row],[Sub-Sector]],Table2[Relative Volume],"&gt;=1")/Table4[[#This Row],[Count]]</f>
        <v>1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0</v>
      </c>
      <c r="M8" s="1">
        <f>COUNTIFS(Table2[Sub-Sector],Table4[[#This Row],[Sub-Sector]],Table2[% Away From Current Week High],"&lt;=0.05")/Table4[[#This Row],[Count]]</f>
        <v>1</v>
      </c>
      <c r="N8" s="1">
        <f>COUNTIFS(Table2[Sub-Sector],Table4[[#This Row],[Sub-Sector]],Table2[% Away From Current Month Low],"&gt;=0.05")/Table4[[#This Row],[Count]]</f>
        <v>0</v>
      </c>
      <c r="O8" s="1">
        <f>COUNTIFS(Table2[Sub-Sector],Table4[[#This Row],[Sub-Sector]],Table2[% Away From Current Month High],"&lt;=0.05")/Table4[[#This Row],[Count]]</f>
        <v>1</v>
      </c>
      <c r="P8" s="1">
        <f>COUNTIFS(Table2[Sub-Sector],Table4[[#This Row],[Sub-Sector]],Table2[% Away From 52W High],"&lt;=10")/Table4[[#This Row],[Count]]</f>
        <v>1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1</v>
      </c>
      <c r="S8" s="1">
        <f>COUNTIFS(Table2[Sub-Sector],Table4[[#This Row],[Sub-Sector]],Table2[% Price above 50 EMA],"&gt;=0")/Table4[[#This Row],[Count]]</f>
        <v>1</v>
      </c>
      <c r="T8" s="1">
        <f>COUNTIFS(Table2[Sub-Sector],Table4[[#This Row],[Sub-Sector]],Table2[% Price above 200 EMA],"&gt;=0")/Table4[[#This Row],[Count]]</f>
        <v>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0</v>
      </c>
      <c r="W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196.5</v>
      </c>
      <c r="X8" s="2">
        <f>_xlfn.RANK.AVG(Table4[[#This Row],[Score]],Table4[Score],1)</f>
        <v>5.5</v>
      </c>
      <c r="Y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8" s="2">
        <f>_xlfn.RANK.AVG(Table4[[#This Row],[Score 2 ]],Table4[[Score 2 ]],1)</f>
        <v>5.5</v>
      </c>
    </row>
    <row r="9" spans="1:26" x14ac:dyDescent="0.3">
      <c r="A9" t="s">
        <v>1672</v>
      </c>
      <c r="B9">
        <f>COUNTIFS(Table2[Sub-Sector],Table4[[#This Row],[Sub-Sector]])</f>
        <v>1</v>
      </c>
      <c r="C9" s="1">
        <f>COUNTIFS(Table2[Sub-Sector],Table4[[#This Row],[Sub-Sector]],Table2[Uptrend],"Uptrend")/Table4[[#This Row],[Count]]</f>
        <v>1</v>
      </c>
      <c r="D9" s="1">
        <f>COUNTIFS(Table2[Sub-Sector],Table4[[#This Row],[Sub-Sector]],Table2[1W Return vs Nifty],"&gt;=5")/Table4[[#This Row],[Count]]</f>
        <v>0</v>
      </c>
      <c r="E9" s="1">
        <f>COUNTIFS(Table2[Sub-Sector],Table4[[#This Row],[Sub-Sector]],Table2[1M Return vs Nifty],"&gt;=5")/Table4[[#This Row],[Count]]</f>
        <v>1</v>
      </c>
      <c r="F9" s="1">
        <f>COUNTIFS(Table2[Sub-Sector],Table4[[#This Row],[Sub-Sector]],Table2[6M Return vs Nifty],"&gt;=10")/Table4[[#This Row],[Count]]</f>
        <v>1</v>
      </c>
      <c r="G9" s="1">
        <f>COUNTIFS(Table2[Sub-Sector],Table4[[#This Row],[Sub-Sector]],Table2[1Y Return vs Nifty],"&gt;=10")/Table4[[#This Row],[Count]]</f>
        <v>1</v>
      </c>
      <c r="H9" s="1">
        <f>COUNTIFS(Table2[Sub-Sector],Table4[[#This Row],[Sub-Sector]],Table2[RSI Exponential â€“ 14D],"&gt;=50")/Table4[[#This Row],[Count]]</f>
        <v>0</v>
      </c>
      <c r="I9" s="1">
        <f>COUNTIFS(Table2[Sub-Sector],Table4[[#This Row],[Sub-Sector]],Table2[Relative Volume],"&gt;=1")/Table4[[#This Row],[Count]]</f>
        <v>1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</v>
      </c>
      <c r="M9" s="1">
        <f>COUNTIFS(Table2[Sub-Sector],Table4[[#This Row],[Sub-Sector]],Table2[% Away From Current Week High],"&lt;=0.05")/Table4[[#This Row],[Count]]</f>
        <v>1</v>
      </c>
      <c r="N9" s="1">
        <f>COUNTIFS(Table2[Sub-Sector],Table4[[#This Row],[Sub-Sector]],Table2[% Away From Current Month Low],"&gt;=0.05")/Table4[[#This Row],[Count]]</f>
        <v>0</v>
      </c>
      <c r="O9" s="1">
        <f>COUNTIFS(Table2[Sub-Sector],Table4[[#This Row],[Sub-Sector]],Table2[% Away From Current Month High],"&lt;=0.05")/Table4[[#This Row],[Count]]</f>
        <v>1</v>
      </c>
      <c r="P9" s="1">
        <f>COUNTIFS(Table2[Sub-Sector],Table4[[#This Row],[Sub-Sector]],Table2[% Away From 52W High],"&lt;=10")/Table4[[#This Row],[Count]]</f>
        <v>1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0</v>
      </c>
      <c r="W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196.5</v>
      </c>
      <c r="X9" s="2">
        <f>_xlfn.RANK.AVG(Table4[[#This Row],[Score]],Table4[Score],1)</f>
        <v>5.5</v>
      </c>
      <c r="Y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9" s="2">
        <f>_xlfn.RANK.AVG(Table4[[#This Row],[Score 2 ]],Table4[[Score 2 ]],1)</f>
        <v>5.5</v>
      </c>
    </row>
    <row r="10" spans="1:26" x14ac:dyDescent="0.3">
      <c r="A10" t="s">
        <v>141</v>
      </c>
      <c r="B10">
        <f>COUNTIFS(Table2[Sub-Sector],Table4[[#This Row],[Sub-Sector]])</f>
        <v>1</v>
      </c>
      <c r="C10" s="1">
        <f>COUNTIFS(Table2[Sub-Sector],Table4[[#This Row],[Sub-Sector]],Table2[Uptrend],"Uptrend")/Table4[[#This Row],[Count]]</f>
        <v>1</v>
      </c>
      <c r="D10" s="1">
        <f>COUNTIFS(Table2[Sub-Sector],Table4[[#This Row],[Sub-Sector]],Table2[1W Return vs Nifty],"&gt;=5")/Table4[[#This Row],[Count]]</f>
        <v>0</v>
      </c>
      <c r="E10" s="1">
        <f>COUNTIFS(Table2[Sub-Sector],Table4[[#This Row],[Sub-Sector]],Table2[1M Return vs Nifty],"&gt;=5")/Table4[[#This Row],[Count]]</f>
        <v>0</v>
      </c>
      <c r="F10" s="1">
        <f>COUNTIFS(Table2[Sub-Sector],Table4[[#This Row],[Sub-Sector]],Table2[6M Return vs Nifty],"&gt;=10")/Table4[[#This Row],[Count]]</f>
        <v>1</v>
      </c>
      <c r="G10" s="1">
        <f>COUNTIFS(Table2[Sub-Sector],Table4[[#This Row],[Sub-Sector]],Table2[1Y Return vs Nifty],"&gt;=10")/Table4[[#This Row],[Count]]</f>
        <v>1</v>
      </c>
      <c r="H10" s="1">
        <f>COUNTIFS(Table2[Sub-Sector],Table4[[#This Row],[Sub-Sector]],Table2[RSI Exponential â€“ 14D],"&gt;=50")/Table4[[#This Row],[Count]]</f>
        <v>1</v>
      </c>
      <c r="I10" s="1">
        <f>COUNTIFS(Table2[Sub-Sector],Table4[[#This Row],[Sub-Sector]],Table2[Relative Volume],"&gt;=1")/Table4[[#This Row],[Count]]</f>
        <v>1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0</v>
      </c>
      <c r="O10" s="1">
        <f>COUNTIFS(Table2[Sub-Sector],Table4[[#This Row],[Sub-Sector]],Table2[% Away From Current Month High],"&lt;=0.05")/Table4[[#This Row],[Count]]</f>
        <v>1</v>
      </c>
      <c r="P10" s="1">
        <f>COUNTIFS(Table2[Sub-Sector],Table4[[#This Row],[Sub-Sector]],Table2[% Away From 52W High],"&lt;=10")/Table4[[#This Row],[Count]]</f>
        <v>1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1</v>
      </c>
      <c r="S10" s="1">
        <f>COUNTIFS(Table2[Sub-Sector],Table4[[#This Row],[Sub-Sector]],Table2[% Price above 50 EMA],"&gt;=0")/Table4[[#This Row],[Count]]</f>
        <v>1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1</v>
      </c>
      <c r="V10" s="1">
        <f>COUNTIFS(Table2[Sub-Sector],Table4[[#This Row],[Sub-Sector]],Table2[Sharpe Ratio],"&gt;=0.10")/Table4[[#This Row],[Count]]</f>
        <v>1</v>
      </c>
      <c r="W1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</v>
      </c>
      <c r="X10" s="2">
        <f>_xlfn.RANK.AVG(Table4[[#This Row],[Score]],Table4[Score],1)</f>
        <v>17.5</v>
      </c>
      <c r="Y1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10" s="2">
        <f>_xlfn.RANK.AVG(Table4[[#This Row],[Score 2 ]],Table4[[Score 2 ]],1)</f>
        <v>5.5</v>
      </c>
    </row>
    <row r="11" spans="1:26" x14ac:dyDescent="0.3">
      <c r="A11" t="s">
        <v>87</v>
      </c>
      <c r="B11">
        <f>COUNTIFS(Table2[Sub-Sector],Table4[[#This Row],[Sub-Sector]])</f>
        <v>2</v>
      </c>
      <c r="C11" s="1">
        <f>COUNTIFS(Table2[Sub-Sector],Table4[[#This Row],[Sub-Sector]],Table2[Uptrend],"Uptrend")/Table4[[#This Row],[Count]]</f>
        <v>0.5</v>
      </c>
      <c r="D11" s="1">
        <f>COUNTIFS(Table2[Sub-Sector],Table4[[#This Row],[Sub-Sector]],Table2[1W Return vs Nifty],"&gt;=5")/Table4[[#This Row],[Count]]</f>
        <v>0</v>
      </c>
      <c r="E11" s="1">
        <f>COUNTIFS(Table2[Sub-Sector],Table4[[#This Row],[Sub-Sector]],Table2[1M Return vs Nifty],"&gt;=5")/Table4[[#This Row],[Count]]</f>
        <v>0</v>
      </c>
      <c r="F11" s="1">
        <f>COUNTIFS(Table2[Sub-Sector],Table4[[#This Row],[Sub-Sector]],Table2[6M Return vs Nifty],"&gt;=10")/Table4[[#This Row],[Count]]</f>
        <v>1</v>
      </c>
      <c r="G11" s="1">
        <f>COUNTIFS(Table2[Sub-Sector],Table4[[#This Row],[Sub-Sector]],Table2[1Y Return vs Nifty],"&gt;=10")/Table4[[#This Row],[Count]]</f>
        <v>1</v>
      </c>
      <c r="H11" s="1">
        <f>COUNTIFS(Table2[Sub-Sector],Table4[[#This Row],[Sub-Sector]],Table2[RSI Exponential â€“ 14D],"&gt;=50")/Table4[[#This Row],[Count]]</f>
        <v>0.5</v>
      </c>
      <c r="I11" s="1">
        <f>COUNTIFS(Table2[Sub-Sector],Table4[[#This Row],[Sub-Sector]],Table2[Relative Volume],"&gt;=1")/Table4[[#This Row],[Count]]</f>
        <v>1</v>
      </c>
      <c r="J11" s="1">
        <f>COUNTIFS(Table2[Sub-Sector],Table4[[#This Row],[Sub-Sector]],Table2[% Away From Day Low],"&gt;=0.05")/Table4[[#This Row],[Count]]</f>
        <v>0.5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0.5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0.5</v>
      </c>
      <c r="O11" s="1">
        <f>COUNTIFS(Table2[Sub-Sector],Table4[[#This Row],[Sub-Sector]],Table2[% Away From Current Month High],"&lt;=0.05")/Table4[[#This Row],[Count]]</f>
        <v>1</v>
      </c>
      <c r="P11" s="1">
        <f>COUNTIFS(Table2[Sub-Sector],Table4[[#This Row],[Sub-Sector]],Table2[% Away From 52W High],"&lt;=10")/Table4[[#This Row],[Count]]</f>
        <v>0.5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1</v>
      </c>
      <c r="U11" s="1">
        <f>COUNTIFS(Table2[Sub-Sector],Table4[[#This Row],[Sub-Sector]],Table2[Rate of Change - Zone],"Positive")/Table4[[#This Row],[Count]]</f>
        <v>1</v>
      </c>
      <c r="V11" s="1">
        <f>COUNTIFS(Table2[Sub-Sector],Table4[[#This Row],[Sub-Sector]],Table2[Sharpe Ratio],"&gt;=0.10")/Table4[[#This Row],[Count]]</f>
        <v>0</v>
      </c>
      <c r="W1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368</v>
      </c>
      <c r="X11" s="2">
        <f>_xlfn.RANK.AVG(Table4[[#This Row],[Score]],Table4[Score],1)</f>
        <v>36</v>
      </c>
      <c r="Y1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89.5</v>
      </c>
      <c r="Z11" s="2">
        <f>_xlfn.RANK.AVG(Table4[[#This Row],[Score 2 ]],Table4[[Score 2 ]],1)</f>
        <v>5.5</v>
      </c>
    </row>
    <row r="12" spans="1:26" x14ac:dyDescent="0.3">
      <c r="A12" t="s">
        <v>364</v>
      </c>
      <c r="B12">
        <f>COUNTIFS(Table2[Sub-Sector],Table4[[#This Row],[Sub-Sector]])</f>
        <v>3</v>
      </c>
      <c r="C12" s="1">
        <f>COUNTIFS(Table2[Sub-Sector],Table4[[#This Row],[Sub-Sector]],Table2[Uptrend],"Uptrend")/Table4[[#This Row],[Count]]</f>
        <v>1</v>
      </c>
      <c r="D12" s="1">
        <f>COUNTIFS(Table2[Sub-Sector],Table4[[#This Row],[Sub-Sector]],Table2[1W Return vs Nifty],"&gt;=5")/Table4[[#This Row],[Count]]</f>
        <v>0</v>
      </c>
      <c r="E12" s="1">
        <f>COUNTIFS(Table2[Sub-Sector],Table4[[#This Row],[Sub-Sector]],Table2[1M Return vs Nifty],"&gt;=5")/Table4[[#This Row],[Count]]</f>
        <v>1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1</v>
      </c>
      <c r="I12" s="1">
        <f>COUNTIFS(Table2[Sub-Sector],Table4[[#This Row],[Sub-Sector]],Table2[Relative Volume],"&gt;=1")/Table4[[#This Row],[Count]]</f>
        <v>0.66666666666666663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0.33333333333333331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0</v>
      </c>
      <c r="O12" s="1">
        <f>COUNTIFS(Table2[Sub-Sector],Table4[[#This Row],[Sub-Sector]],Table2[% Away From Current Month High],"&lt;=0.05")/Table4[[#This Row],[Count]]</f>
        <v>1</v>
      </c>
      <c r="P12" s="1">
        <f>COUNTIFS(Table2[Sub-Sector],Table4[[#This Row],[Sub-Sector]],Table2[% Away From 52W High],"&lt;=10")/Table4[[#This Row],[Count]]</f>
        <v>0.66666666666666663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1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1</v>
      </c>
      <c r="W1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231</v>
      </c>
      <c r="X12" s="2">
        <f>_xlfn.RANK.AVG(Table4[[#This Row],[Score]],Table4[Score],1)</f>
        <v>10</v>
      </c>
      <c r="Y1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124</v>
      </c>
      <c r="Z12" s="2">
        <f>_xlfn.RANK.AVG(Table4[[#This Row],[Score 2 ]],Table4[[Score 2 ]],1)</f>
        <v>11</v>
      </c>
    </row>
    <row r="13" spans="1:26" x14ac:dyDescent="0.3">
      <c r="A13" t="s">
        <v>74</v>
      </c>
      <c r="B13">
        <f>COUNTIFS(Table2[Sub-Sector],Table4[[#This Row],[Sub-Sector]])</f>
        <v>5</v>
      </c>
      <c r="C13" s="1">
        <f>COUNTIFS(Table2[Sub-Sector],Table4[[#This Row],[Sub-Sector]],Table2[Uptrend],"Uptrend")/Table4[[#This Row],[Count]]</f>
        <v>0.8</v>
      </c>
      <c r="D13" s="1">
        <f>COUNTIFS(Table2[Sub-Sector],Table4[[#This Row],[Sub-Sector]],Table2[1W Return vs Nifty],"&gt;=5")/Table4[[#This Row],[Count]]</f>
        <v>0.2</v>
      </c>
      <c r="E13" s="1">
        <f>COUNTIFS(Table2[Sub-Sector],Table4[[#This Row],[Sub-Sector]],Table2[1M Return vs Nifty],"&gt;=5")/Table4[[#This Row],[Count]]</f>
        <v>0.4</v>
      </c>
      <c r="F13" s="1">
        <f>COUNTIFS(Table2[Sub-Sector],Table4[[#This Row],[Sub-Sector]],Table2[6M Return vs Nifty],"&gt;=10")/Table4[[#This Row],[Count]]</f>
        <v>0.8</v>
      </c>
      <c r="G13" s="1">
        <f>COUNTIFS(Table2[Sub-Sector],Table4[[#This Row],[Sub-Sector]],Table2[1Y Return vs Nifty],"&gt;=10")/Table4[[#This Row],[Count]]</f>
        <v>0.8</v>
      </c>
      <c r="H13" s="1">
        <f>COUNTIFS(Table2[Sub-Sector],Table4[[#This Row],[Sub-Sector]],Table2[RSI Exponential â€“ 14D],"&gt;=50")/Table4[[#This Row],[Count]]</f>
        <v>1</v>
      </c>
      <c r="I13" s="1">
        <f>COUNTIFS(Table2[Sub-Sector],Table4[[#This Row],[Sub-Sector]],Table2[Relative Volume],"&gt;=1")/Table4[[#This Row],[Count]]</f>
        <v>1</v>
      </c>
      <c r="J13" s="1">
        <f>COUNTIFS(Table2[Sub-Sector],Table4[[#This Row],[Sub-Sector]],Table2[% Away From Day Low],"&gt;=0.05")/Table4[[#This Row],[Count]]</f>
        <v>0.2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0.2</v>
      </c>
      <c r="M13" s="1">
        <f>COUNTIFS(Table2[Sub-Sector],Table4[[#This Row],[Sub-Sector]],Table2[% Away From Current Week High],"&lt;=0.05")/Table4[[#This Row],[Count]]</f>
        <v>1</v>
      </c>
      <c r="N13" s="1">
        <f>COUNTIFS(Table2[Sub-Sector],Table4[[#This Row],[Sub-Sector]],Table2[% Away From Current Month Low],"&gt;=0.05")/Table4[[#This Row],[Count]]</f>
        <v>0.2</v>
      </c>
      <c r="O13" s="1">
        <f>COUNTIFS(Table2[Sub-Sector],Table4[[#This Row],[Sub-Sector]],Table2[% Away From Current Month High],"&lt;=0.05")/Table4[[#This Row],[Count]]</f>
        <v>1</v>
      </c>
      <c r="P13" s="1">
        <f>COUNTIFS(Table2[Sub-Sector],Table4[[#This Row],[Sub-Sector]],Table2[% Away From 52W High],"&lt;=10")/Table4[[#This Row],[Count]]</f>
        <v>0.6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1</v>
      </c>
      <c r="S13" s="1">
        <f>COUNTIFS(Table2[Sub-Sector],Table4[[#This Row],[Sub-Sector]],Table2[% Price above 50 EMA],"&gt;=0")/Table4[[#This Row],[Count]]</f>
        <v>1</v>
      </c>
      <c r="T13" s="1">
        <f>COUNTIFS(Table2[Sub-Sector],Table4[[#This Row],[Sub-Sector]],Table2[% Price above 200 EMA],"&gt;=0")/Table4[[#This Row],[Count]]</f>
        <v>1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0.6</v>
      </c>
      <c r="W1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260</v>
      </c>
      <c r="X13" s="2">
        <f>_xlfn.RANK.AVG(Table4[[#This Row],[Score]],Table4[Score],1)</f>
        <v>12</v>
      </c>
      <c r="Y1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135.5</v>
      </c>
      <c r="Z13" s="2">
        <f>_xlfn.RANK.AVG(Table4[[#This Row],[Score 2 ]],Table4[[Score 2 ]],1)</f>
        <v>12</v>
      </c>
    </row>
    <row r="14" spans="1:26" x14ac:dyDescent="0.3">
      <c r="A14" t="s">
        <v>367</v>
      </c>
      <c r="B14">
        <f>COUNTIFS(Table2[Sub-Sector],Table4[[#This Row],[Sub-Sector]])</f>
        <v>2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0.5</v>
      </c>
      <c r="E14" s="1">
        <f>COUNTIFS(Table2[Sub-Sector],Table4[[#This Row],[Sub-Sector]],Table2[1M Return vs Nifty],"&gt;=5")/Table4[[#This Row],[Count]]</f>
        <v>0.5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1</v>
      </c>
      <c r="I14" s="1">
        <f>COUNTIFS(Table2[Sub-Sector],Table4[[#This Row],[Sub-Sector]],Table2[Relative Volume],"&gt;=1")/Table4[[#This Row],[Count]]</f>
        <v>0.5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1</v>
      </c>
      <c r="L14" s="1">
        <f>COUNTIFS(Table2[Sub-Sector],Table4[[#This Row],[Sub-Sector]],Table2[% Away From Current Week Low],"&gt;=0.05")/Table4[[#This Row],[Count]]</f>
        <v>0.5</v>
      </c>
      <c r="M14" s="1">
        <f>COUNTIFS(Table2[Sub-Sector],Table4[[#This Row],[Sub-Sector]],Table2[% Away From Current Week High],"&lt;=0.05")/Table4[[#This Row],[Count]]</f>
        <v>1</v>
      </c>
      <c r="N14" s="1">
        <f>COUNTIFS(Table2[Sub-Sector],Table4[[#This Row],[Sub-Sector]],Table2[% Away From Current Month Low],"&gt;=0.05")/Table4[[#This Row],[Count]]</f>
        <v>0</v>
      </c>
      <c r="O14" s="1">
        <f>COUNTIFS(Table2[Sub-Sector],Table4[[#This Row],[Sub-Sector]],Table2[% Away From Current Month High],"&lt;=0.05")/Table4[[#This Row],[Count]]</f>
        <v>1</v>
      </c>
      <c r="P14" s="1">
        <f>COUNTIFS(Table2[Sub-Sector],Table4[[#This Row],[Sub-Sector]],Table2[% Away From 52W High],"&lt;=10")/Table4[[#This Row],[Count]]</f>
        <v>0.5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1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1</v>
      </c>
      <c r="W1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215.5</v>
      </c>
      <c r="X14" s="2">
        <f>_xlfn.RANK.AVG(Table4[[#This Row],[Score]],Table4[Score],1)</f>
        <v>8.5</v>
      </c>
      <c r="Y1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150.5</v>
      </c>
      <c r="Z14" s="2">
        <f>_xlfn.RANK.AVG(Table4[[#This Row],[Score 2 ]],Table4[[Score 2 ]],1)</f>
        <v>14</v>
      </c>
    </row>
    <row r="15" spans="1:26" x14ac:dyDescent="0.3">
      <c r="A15" t="s">
        <v>336</v>
      </c>
      <c r="B15">
        <f>COUNTIFS(Table2[Sub-Sector],Table4[[#This Row],[Sub-Sector]])</f>
        <v>2</v>
      </c>
      <c r="C15" s="1">
        <f>COUNTIFS(Table2[Sub-Sector],Table4[[#This Row],[Sub-Sector]],Table2[Uptrend],"Uptrend")/Table4[[#This Row],[Count]]</f>
        <v>1</v>
      </c>
      <c r="D15" s="1">
        <f>COUNTIFS(Table2[Sub-Sector],Table4[[#This Row],[Sub-Sector]],Table2[1W Return vs Nifty],"&gt;=5")/Table4[[#This Row],[Count]]</f>
        <v>0.5</v>
      </c>
      <c r="E15" s="1">
        <f>COUNTIFS(Table2[Sub-Sector],Table4[[#This Row],[Sub-Sector]],Table2[1M Return vs Nifty],"&gt;=5")/Table4[[#This Row],[Count]]</f>
        <v>0.5</v>
      </c>
      <c r="F15" s="1">
        <f>COUNTIFS(Table2[Sub-Sector],Table4[[#This Row],[Sub-Sector]],Table2[6M Return vs Nifty],"&gt;=10")/Table4[[#This Row],[Count]]</f>
        <v>1</v>
      </c>
      <c r="G15" s="1">
        <f>COUNTIFS(Table2[Sub-Sector],Table4[[#This Row],[Sub-Sector]],Table2[1Y Return vs Nifty],"&gt;=10")/Table4[[#This Row],[Count]]</f>
        <v>1</v>
      </c>
      <c r="H15" s="1">
        <f>COUNTIFS(Table2[Sub-Sector],Table4[[#This Row],[Sub-Sector]],Table2[RSI Exponential â€“ 14D],"&gt;=50")/Table4[[#This Row],[Count]]</f>
        <v>0.5</v>
      </c>
      <c r="I15" s="1">
        <f>COUNTIFS(Table2[Sub-Sector],Table4[[#This Row],[Sub-Sector]],Table2[Relative Volume],"&gt;=1")/Table4[[#This Row],[Count]]</f>
        <v>0.5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0.5</v>
      </c>
      <c r="M15" s="1">
        <f>COUNTIFS(Table2[Sub-Sector],Table4[[#This Row],[Sub-Sector]],Table2[% Away From Current Week High],"&lt;=0.05")/Table4[[#This Row],[Count]]</f>
        <v>0.5</v>
      </c>
      <c r="N15" s="1">
        <f>COUNTIFS(Table2[Sub-Sector],Table4[[#This Row],[Sub-Sector]],Table2[% Away From Current Month Low],"&gt;=0.05")/Table4[[#This Row],[Count]]</f>
        <v>0</v>
      </c>
      <c r="O15" s="1">
        <f>COUNTIFS(Table2[Sub-Sector],Table4[[#This Row],[Sub-Sector]],Table2[% Away From Current Month High],"&lt;=0.05")/Table4[[#This Row],[Count]]</f>
        <v>1</v>
      </c>
      <c r="P15" s="1">
        <f>COUNTIFS(Table2[Sub-Sector],Table4[[#This Row],[Sub-Sector]],Table2[% Away From 52W High],"&lt;=10")/Table4[[#This Row],[Count]]</f>
        <v>1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1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1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0.5</v>
      </c>
      <c r="W1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215.5</v>
      </c>
      <c r="X15" s="2">
        <f>_xlfn.RANK.AVG(Table4[[#This Row],[Score]],Table4[Score],1)</f>
        <v>8.5</v>
      </c>
      <c r="Y1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150.5</v>
      </c>
      <c r="Z15" s="2">
        <f>_xlfn.RANK.AVG(Table4[[#This Row],[Score 2 ]],Table4[[Score 2 ]],1)</f>
        <v>14</v>
      </c>
    </row>
    <row r="16" spans="1:26" x14ac:dyDescent="0.3">
      <c r="A16" t="s">
        <v>810</v>
      </c>
      <c r="B16">
        <f>COUNTIFS(Table2[Sub-Sector],Table4[[#This Row],[Sub-Sector]])</f>
        <v>2</v>
      </c>
      <c r="C16" s="1">
        <f>COUNTIFS(Table2[Sub-Sector],Table4[[#This Row],[Sub-Sector]],Table2[Uptrend],"Uptrend")/Table4[[#This Row],[Count]]</f>
        <v>1</v>
      </c>
      <c r="D16" s="1">
        <f>COUNTIFS(Table2[Sub-Sector],Table4[[#This Row],[Sub-Sector]],Table2[1W Return vs Nifty],"&gt;=5")/Table4[[#This Row],[Count]]</f>
        <v>0</v>
      </c>
      <c r="E16" s="1">
        <f>COUNTIFS(Table2[Sub-Sector],Table4[[#This Row],[Sub-Sector]],Table2[1M Return vs Nifty],"&gt;=5")/Table4[[#This Row],[Count]]</f>
        <v>0.5</v>
      </c>
      <c r="F16" s="1">
        <f>COUNTIFS(Table2[Sub-Sector],Table4[[#This Row],[Sub-Sector]],Table2[6M Return vs Nifty],"&gt;=10")/Table4[[#This Row],[Count]]</f>
        <v>1</v>
      </c>
      <c r="G16" s="1">
        <f>COUNTIFS(Table2[Sub-Sector],Table4[[#This Row],[Sub-Sector]],Table2[1Y Return vs Nifty],"&gt;=10")/Table4[[#This Row],[Count]]</f>
        <v>1</v>
      </c>
      <c r="H16" s="1">
        <f>COUNTIFS(Table2[Sub-Sector],Table4[[#This Row],[Sub-Sector]],Table2[RSI Exponential â€“ 14D],"&gt;=50")/Table4[[#This Row],[Count]]</f>
        <v>0.5</v>
      </c>
      <c r="I16" s="1">
        <f>COUNTIFS(Table2[Sub-Sector],Table4[[#This Row],[Sub-Sector]],Table2[Relative Volume],"&gt;=1")/Table4[[#This Row],[Count]]</f>
        <v>0.5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0</v>
      </c>
      <c r="O16" s="1">
        <f>COUNTIFS(Table2[Sub-Sector],Table4[[#This Row],[Sub-Sector]],Table2[% Away From Current Month High],"&lt;=0.05")/Table4[[#This Row],[Count]]</f>
        <v>1</v>
      </c>
      <c r="P16" s="1">
        <f>COUNTIFS(Table2[Sub-Sector],Table4[[#This Row],[Sub-Sector]],Table2[% Away From 52W High],"&lt;=10")/Table4[[#This Row],[Count]]</f>
        <v>0.5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0.5</v>
      </c>
      <c r="W1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288.5</v>
      </c>
      <c r="X16" s="2">
        <f>_xlfn.RANK.AVG(Table4[[#This Row],[Score]],Table4[Score],1)</f>
        <v>16</v>
      </c>
      <c r="Y1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150.5</v>
      </c>
      <c r="Z16" s="2">
        <f>_xlfn.RANK.AVG(Table4[[#This Row],[Score 2 ]],Table4[[Score 2 ]],1)</f>
        <v>14</v>
      </c>
    </row>
    <row r="17" spans="1:26" x14ac:dyDescent="0.3">
      <c r="A17" t="s">
        <v>56</v>
      </c>
      <c r="B17">
        <f>COUNTIFS(Table2[Sub-Sector],Table4[[#This Row],[Sub-Sector]])</f>
        <v>3</v>
      </c>
      <c r="C17" s="1">
        <f>COUNTIFS(Table2[Sub-Sector],Table4[[#This Row],[Sub-Sector]],Table2[Uptrend],"Uptrend")/Table4[[#This Row],[Count]]</f>
        <v>0.66666666666666663</v>
      </c>
      <c r="D17" s="1">
        <f>COUNTIFS(Table2[Sub-Sector],Table4[[#This Row],[Sub-Sector]],Table2[1W Return vs Nifty],"&gt;=5")/Table4[[#This Row],[Count]]</f>
        <v>0.33333333333333331</v>
      </c>
      <c r="E17" s="1">
        <f>COUNTIFS(Table2[Sub-Sector],Table4[[#This Row],[Sub-Sector]],Table2[1M Return vs Nifty],"&gt;=5")/Table4[[#This Row],[Count]]</f>
        <v>0.33333333333333331</v>
      </c>
      <c r="F17" s="1">
        <f>COUNTIFS(Table2[Sub-Sector],Table4[[#This Row],[Sub-Sector]],Table2[6M Return vs Nifty],"&gt;=10")/Table4[[#This Row],[Count]]</f>
        <v>0.66666666666666663</v>
      </c>
      <c r="G17" s="1">
        <f>COUNTIFS(Table2[Sub-Sector],Table4[[#This Row],[Sub-Sector]],Table2[1Y Return vs Nifty],"&gt;=10")/Table4[[#This Row],[Count]]</f>
        <v>1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0.66666666666666663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0</v>
      </c>
      <c r="O17" s="1">
        <f>COUNTIFS(Table2[Sub-Sector],Table4[[#This Row],[Sub-Sector]],Table2[% Away From Current Month High],"&lt;=0.05")/Table4[[#This Row],[Count]]</f>
        <v>1</v>
      </c>
      <c r="P17" s="1">
        <f>COUNTIFS(Table2[Sub-Sector],Table4[[#This Row],[Sub-Sector]],Table2[% Away From 52W High],"&lt;=10")/Table4[[#This Row],[Count]]</f>
        <v>0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0.66666666666666663</v>
      </c>
      <c r="S17" s="1">
        <f>COUNTIFS(Table2[Sub-Sector],Table4[[#This Row],[Sub-Sector]],Table2[% Price above 50 EMA],"&gt;=0")/Table4[[#This Row],[Count]]</f>
        <v>1</v>
      </c>
      <c r="T17" s="1">
        <f>COUNTIFS(Table2[Sub-Sector],Table4[[#This Row],[Sub-Sector]],Table2[% Price above 200 EMA],"&gt;=0")/Table4[[#This Row],[Count]]</f>
        <v>1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0.33333333333333331</v>
      </c>
      <c r="W1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308</v>
      </c>
      <c r="X17" s="2">
        <f>_xlfn.RANK.AVG(Table4[[#This Row],[Score]],Table4[Score],1)</f>
        <v>23</v>
      </c>
      <c r="Y1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17" s="2">
        <f>_xlfn.RANK.AVG(Table4[[#This Row],[Score 2 ]],Table4[[Score 2 ]],1)</f>
        <v>16.5</v>
      </c>
    </row>
    <row r="18" spans="1:26" x14ac:dyDescent="0.3">
      <c r="A18" t="s">
        <v>650</v>
      </c>
      <c r="B18">
        <f>COUNTIFS(Table2[Sub-Sector],Table4[[#This Row],[Sub-Sector]])</f>
        <v>3</v>
      </c>
      <c r="C18" s="1">
        <f>COUNTIFS(Table2[Sub-Sector],Table4[[#This Row],[Sub-Sector]],Table2[Uptrend],"Uptrend")/Table4[[#This Row],[Count]]</f>
        <v>0.66666666666666663</v>
      </c>
      <c r="D18" s="1">
        <f>COUNTIFS(Table2[Sub-Sector],Table4[[#This Row],[Sub-Sector]],Table2[1W Return vs Nifty],"&gt;=5")/Table4[[#This Row],[Count]]</f>
        <v>0</v>
      </c>
      <c r="E18" s="1">
        <f>COUNTIFS(Table2[Sub-Sector],Table4[[#This Row],[Sub-Sector]],Table2[1M Return vs Nifty],"&gt;=5")/Table4[[#This Row],[Count]]</f>
        <v>0.33333333333333331</v>
      </c>
      <c r="F18" s="1">
        <f>COUNTIFS(Table2[Sub-Sector],Table4[[#This Row],[Sub-Sector]],Table2[6M Return vs Nifty],"&gt;=10")/Table4[[#This Row],[Count]]</f>
        <v>0.66666666666666663</v>
      </c>
      <c r="G18" s="1">
        <f>COUNTIFS(Table2[Sub-Sector],Table4[[#This Row],[Sub-Sector]],Table2[1Y Return vs Nifty],"&gt;=10")/Table4[[#This Row],[Count]]</f>
        <v>1</v>
      </c>
      <c r="H18" s="1">
        <f>COUNTIFS(Table2[Sub-Sector],Table4[[#This Row],[Sub-Sector]],Table2[RSI Exponential â€“ 14D],"&gt;=50")/Table4[[#This Row],[Count]]</f>
        <v>0.66666666666666663</v>
      </c>
      <c r="I18" s="1">
        <f>COUNTIFS(Table2[Sub-Sector],Table4[[#This Row],[Sub-Sector]],Table2[Relative Volume],"&gt;=1")/Table4[[#This Row],[Count]]</f>
        <v>0.66666666666666663</v>
      </c>
      <c r="J18" s="1">
        <f>COUNTIFS(Table2[Sub-Sector],Table4[[#This Row],[Sub-Sector]],Table2[% Away From Day Low],"&gt;=0.05")/Table4[[#This Row],[Count]]</f>
        <v>0.33333333333333331</v>
      </c>
      <c r="K18" s="1">
        <f>COUNTIFS(Table2[Sub-Sector],Table4[[#This Row],[Sub-Sector]],Table2[% Away From Day High],"&lt;=0.05")/Table4[[#This Row],[Count]]</f>
        <v>1</v>
      </c>
      <c r="L18" s="1">
        <f>COUNTIFS(Table2[Sub-Sector],Table4[[#This Row],[Sub-Sector]],Table2[% Away From Current Week Low],"&gt;=0.05")/Table4[[#This Row],[Count]]</f>
        <v>0.66666666666666663</v>
      </c>
      <c r="M18" s="1">
        <f>COUNTIFS(Table2[Sub-Sector],Table4[[#This Row],[Sub-Sector]],Table2[% Away From Current Week High],"&lt;=0.05")/Table4[[#This Row],[Count]]</f>
        <v>1</v>
      </c>
      <c r="N18" s="1">
        <f>COUNTIFS(Table2[Sub-Sector],Table4[[#This Row],[Sub-Sector]],Table2[% Away From Current Month Low],"&gt;=0.05")/Table4[[#This Row],[Count]]</f>
        <v>0.33333333333333331</v>
      </c>
      <c r="O18" s="1">
        <f>COUNTIFS(Table2[Sub-Sector],Table4[[#This Row],[Sub-Sector]],Table2[% Away From Current Month High],"&lt;=0.05")/Table4[[#This Row],[Count]]</f>
        <v>1</v>
      </c>
      <c r="P18" s="1">
        <f>COUNTIFS(Table2[Sub-Sector],Table4[[#This Row],[Sub-Sector]],Table2[% Away From 52W High],"&lt;=10")/Table4[[#This Row],[Count]]</f>
        <v>0.66666666666666663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1</v>
      </c>
      <c r="S18" s="1">
        <f>COUNTIFS(Table2[Sub-Sector],Table4[[#This Row],[Sub-Sector]],Table2[% Price above 50 EMA],"&gt;=0")/Table4[[#This Row],[Count]]</f>
        <v>1</v>
      </c>
      <c r="T18" s="1">
        <f>COUNTIFS(Table2[Sub-Sector],Table4[[#This Row],[Sub-Sector]],Table2[% Price above 200 EMA],"&gt;=0")/Table4[[#This Row],[Count]]</f>
        <v>1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0.66666666666666663</v>
      </c>
      <c r="W1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373</v>
      </c>
      <c r="X18" s="2">
        <f>_xlfn.RANK.AVG(Table4[[#This Row],[Score]],Table4[Score],1)</f>
        <v>38.5</v>
      </c>
      <c r="Y1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18" s="2">
        <f>_xlfn.RANK.AVG(Table4[[#This Row],[Score 2 ]],Table4[[Score 2 ]],1)</f>
        <v>16.5</v>
      </c>
    </row>
    <row r="19" spans="1:26" x14ac:dyDescent="0.3">
      <c r="A19" t="s">
        <v>297</v>
      </c>
      <c r="B19">
        <f>COUNTIFS(Table2[Sub-Sector],Table4[[#This Row],[Sub-Sector]])</f>
        <v>5</v>
      </c>
      <c r="C19" s="1">
        <f>COUNTIFS(Table2[Sub-Sector],Table4[[#This Row],[Sub-Sector]],Table2[Uptrend],"Uptrend")/Table4[[#This Row],[Count]]</f>
        <v>0.8</v>
      </c>
      <c r="D19" s="1">
        <f>COUNTIFS(Table2[Sub-Sector],Table4[[#This Row],[Sub-Sector]],Table2[1W Return vs Nifty],"&gt;=5")/Table4[[#This Row],[Count]]</f>
        <v>0.2</v>
      </c>
      <c r="E19" s="1">
        <f>COUNTIFS(Table2[Sub-Sector],Table4[[#This Row],[Sub-Sector]],Table2[1M Return vs Nifty],"&gt;=5")/Table4[[#This Row],[Count]]</f>
        <v>0.6</v>
      </c>
      <c r="F19" s="1">
        <f>COUNTIFS(Table2[Sub-Sector],Table4[[#This Row],[Sub-Sector]],Table2[6M Return vs Nifty],"&gt;=10")/Table4[[#This Row],[Count]]</f>
        <v>1</v>
      </c>
      <c r="G19" s="1">
        <f>COUNTIFS(Table2[Sub-Sector],Table4[[#This Row],[Sub-Sector]],Table2[1Y Return vs Nifty],"&gt;=10")/Table4[[#This Row],[Count]]</f>
        <v>1</v>
      </c>
      <c r="H19" s="1">
        <f>COUNTIFS(Table2[Sub-Sector],Table4[[#This Row],[Sub-Sector]],Table2[RSI Exponential â€“ 14D],"&gt;=50")/Table4[[#This Row],[Count]]</f>
        <v>0.2</v>
      </c>
      <c r="I19" s="1">
        <f>COUNTIFS(Table2[Sub-Sector],Table4[[#This Row],[Sub-Sector]],Table2[Relative Volume],"&gt;=1")/Table4[[#This Row],[Count]]</f>
        <v>0.4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</v>
      </c>
      <c r="M19" s="1">
        <f>COUNTIFS(Table2[Sub-Sector],Table4[[#This Row],[Sub-Sector]],Table2[% Away From Current Week High],"&lt;=0.05")/Table4[[#This Row],[Count]]</f>
        <v>1</v>
      </c>
      <c r="N19" s="1">
        <f>COUNTIFS(Table2[Sub-Sector],Table4[[#This Row],[Sub-Sector]],Table2[% Away From Current Month Low],"&gt;=0.05")/Table4[[#This Row],[Count]]</f>
        <v>0</v>
      </c>
      <c r="O19" s="1">
        <f>COUNTIFS(Table2[Sub-Sector],Table4[[#This Row],[Sub-Sector]],Table2[% Away From Current Month High],"&lt;=0.05")/Table4[[#This Row],[Count]]</f>
        <v>1</v>
      </c>
      <c r="P19" s="1">
        <f>COUNTIFS(Table2[Sub-Sector],Table4[[#This Row],[Sub-Sector]],Table2[% Away From 52W High],"&lt;=10")/Table4[[#This Row],[Count]]</f>
        <v>0.6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1</v>
      </c>
      <c r="S19" s="1">
        <f>COUNTIFS(Table2[Sub-Sector],Table4[[#This Row],[Sub-Sector]],Table2[% Price above 50 EMA],"&gt;=0")/Table4[[#This Row],[Count]]</f>
        <v>1</v>
      </c>
      <c r="T19" s="1">
        <f>COUNTIFS(Table2[Sub-Sector],Table4[[#This Row],[Sub-Sector]],Table2[% Price above 200 EMA],"&gt;=0")/Table4[[#This Row],[Count]]</f>
        <v>1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0.8</v>
      </c>
      <c r="W1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261.5</v>
      </c>
      <c r="X19" s="2">
        <f>_xlfn.RANK.AVG(Table4[[#This Row],[Score]],Table4[Score],1)</f>
        <v>13</v>
      </c>
      <c r="Y1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164.5</v>
      </c>
      <c r="Z19" s="2">
        <f>_xlfn.RANK.AVG(Table4[[#This Row],[Score 2 ]],Table4[[Score 2 ]],1)</f>
        <v>18</v>
      </c>
    </row>
    <row r="20" spans="1:26" x14ac:dyDescent="0.3">
      <c r="A20" t="s">
        <v>495</v>
      </c>
      <c r="B20">
        <f>COUNTIFS(Table2[Sub-Sector],Table4[[#This Row],[Sub-Sector]])</f>
        <v>4</v>
      </c>
      <c r="C20" s="1">
        <f>COUNTIFS(Table2[Sub-Sector],Table4[[#This Row],[Sub-Sector]],Table2[Uptrend],"Uptrend")/Table4[[#This Row],[Count]]</f>
        <v>1</v>
      </c>
      <c r="D20" s="1">
        <f>COUNTIFS(Table2[Sub-Sector],Table4[[#This Row],[Sub-Sector]],Table2[1W Return vs Nifty],"&gt;=5")/Table4[[#This Row],[Count]]</f>
        <v>0</v>
      </c>
      <c r="E20" s="1">
        <f>COUNTIFS(Table2[Sub-Sector],Table4[[#This Row],[Sub-Sector]],Table2[1M Return vs Nifty],"&gt;=5")/Table4[[#This Row],[Count]]</f>
        <v>0.5</v>
      </c>
      <c r="F20" s="1">
        <f>COUNTIFS(Table2[Sub-Sector],Table4[[#This Row],[Sub-Sector]],Table2[6M Return vs Nifty],"&gt;=10")/Table4[[#This Row],[Count]]</f>
        <v>0.75</v>
      </c>
      <c r="G20" s="1">
        <f>COUNTIFS(Table2[Sub-Sector],Table4[[#This Row],[Sub-Sector]],Table2[1Y Return vs Nifty],"&gt;=10")/Table4[[#This Row],[Count]]</f>
        <v>0.75</v>
      </c>
      <c r="H20" s="1">
        <f>COUNTIFS(Table2[Sub-Sector],Table4[[#This Row],[Sub-Sector]],Table2[RSI Exponential â€“ 14D],"&gt;=50")/Table4[[#This Row],[Count]]</f>
        <v>0.75</v>
      </c>
      <c r="I20" s="1">
        <f>COUNTIFS(Table2[Sub-Sector],Table4[[#This Row],[Sub-Sector]],Table2[Relative Volume],"&gt;=1")/Table4[[#This Row],[Count]]</f>
        <v>0.75</v>
      </c>
      <c r="J20" s="1">
        <f>COUNTIFS(Table2[Sub-Sector],Table4[[#This Row],[Sub-Sector]],Table2[% Away From Day Low],"&gt;=0.05")/Table4[[#This Row],[Count]]</f>
        <v>0.25</v>
      </c>
      <c r="K20" s="1">
        <f>COUNTIFS(Table2[Sub-Sector],Table4[[#This Row],[Sub-Sector]],Table2[% Away From Day High],"&lt;=0.05")/Table4[[#This Row],[Count]]</f>
        <v>1</v>
      </c>
      <c r="L20" s="1">
        <f>COUNTIFS(Table2[Sub-Sector],Table4[[#This Row],[Sub-Sector]],Table2[% Away From Current Week Low],"&gt;=0.05")/Table4[[#This Row],[Count]]</f>
        <v>0.25</v>
      </c>
      <c r="M20" s="1">
        <f>COUNTIFS(Table2[Sub-Sector],Table4[[#This Row],[Sub-Sector]],Table2[% Away From Current Week High],"&lt;=0.05")/Table4[[#This Row],[Count]]</f>
        <v>1</v>
      </c>
      <c r="N20" s="1">
        <f>COUNTIFS(Table2[Sub-Sector],Table4[[#This Row],[Sub-Sector]],Table2[% Away From Current Month Low],"&gt;=0.05")/Table4[[#This Row],[Count]]</f>
        <v>0.25</v>
      </c>
      <c r="O20" s="1">
        <f>COUNTIFS(Table2[Sub-Sector],Table4[[#This Row],[Sub-Sector]],Table2[% Away From Current Month High],"&lt;=0.05")/Table4[[#This Row],[Count]]</f>
        <v>1</v>
      </c>
      <c r="P20" s="1">
        <f>COUNTIFS(Table2[Sub-Sector],Table4[[#This Row],[Sub-Sector]],Table2[% Away From 52W High],"&lt;=10")/Table4[[#This Row],[Count]]</f>
        <v>0.75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1</v>
      </c>
      <c r="S20" s="1">
        <f>COUNTIFS(Table2[Sub-Sector],Table4[[#This Row],[Sub-Sector]],Table2[% Price above 50 EMA],"&gt;=0")/Table4[[#This Row],[Count]]</f>
        <v>1</v>
      </c>
      <c r="T20" s="1">
        <f>COUNTIFS(Table2[Sub-Sector],Table4[[#This Row],[Sub-Sector]],Table2[% Price above 200 EMA],"&gt;=0")/Table4[[#This Row],[Count]]</f>
        <v>1</v>
      </c>
      <c r="U20" s="1">
        <f>COUNTIFS(Table2[Sub-Sector],Table4[[#This Row],[Sub-Sector]],Table2[Rate of Change - Zone],"Positive")/Table4[[#This Row],[Count]]</f>
        <v>1</v>
      </c>
      <c r="V20" s="1">
        <f>COUNTIFS(Table2[Sub-Sector],Table4[[#This Row],[Sub-Sector]],Table2[Sharpe Ratio],"&gt;=0.10")/Table4[[#This Row],[Count]]</f>
        <v>0.5</v>
      </c>
      <c r="W2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304.5</v>
      </c>
      <c r="X20" s="2">
        <f>_xlfn.RANK.AVG(Table4[[#This Row],[Score]],Table4[Score],1)</f>
        <v>21.5</v>
      </c>
      <c r="Y2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166.5</v>
      </c>
      <c r="Z20" s="2">
        <f>_xlfn.RANK.AVG(Table4[[#This Row],[Score 2 ]],Table4[[Score 2 ]],1)</f>
        <v>19</v>
      </c>
    </row>
    <row r="21" spans="1:26" x14ac:dyDescent="0.3">
      <c r="A21" t="s">
        <v>155</v>
      </c>
      <c r="B21">
        <f>COUNTIFS(Table2[Sub-Sector],Table4[[#This Row],[Sub-Sector]])</f>
        <v>1</v>
      </c>
      <c r="C21" s="1">
        <f>COUNTIFS(Table2[Sub-Sector],Table4[[#This Row],[Sub-Sector]],Table2[Uptrend],"Uptrend")/Table4[[#This Row],[Count]]</f>
        <v>1</v>
      </c>
      <c r="D21" s="1">
        <f>COUNTIFS(Table2[Sub-Sector],Table4[[#This Row],[Sub-Sector]],Table2[1W Return vs Nifty],"&gt;=5")/Table4[[#This Row],[Count]]</f>
        <v>0</v>
      </c>
      <c r="E21" s="1">
        <f>COUNTIFS(Table2[Sub-Sector],Table4[[#This Row],[Sub-Sector]],Table2[1M Return vs Nifty],"&gt;=5")/Table4[[#This Row],[Count]]</f>
        <v>0</v>
      </c>
      <c r="F21" s="1">
        <f>COUNTIFS(Table2[Sub-Sector],Table4[[#This Row],[Sub-Sector]],Table2[6M Return vs Nifty],"&gt;=10")/Table4[[#This Row],[Count]]</f>
        <v>1</v>
      </c>
      <c r="G21" s="1">
        <f>COUNTIFS(Table2[Sub-Sector],Table4[[#This Row],[Sub-Sector]],Table2[1Y Return vs Nifty],"&gt;=10")/Table4[[#This Row],[Count]]</f>
        <v>1</v>
      </c>
      <c r="H21" s="1">
        <f>COUNTIFS(Table2[Sub-Sector],Table4[[#This Row],[Sub-Sector]],Table2[RSI Exponential â€“ 14D],"&gt;=50")/Table4[[#This Row],[Count]]</f>
        <v>1</v>
      </c>
      <c r="I21" s="1">
        <f>COUNTIFS(Table2[Sub-Sector],Table4[[#This Row],[Sub-Sector]],Table2[Relative Volume],"&gt;=1")/Table4[[#This Row],[Count]]</f>
        <v>1</v>
      </c>
      <c r="J21" s="1">
        <f>COUNTIFS(Table2[Sub-Sector],Table4[[#This Row],[Sub-Sector]],Table2[% Away From Day Low],"&gt;=0.05")/Table4[[#This Row],[Count]]</f>
        <v>0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</v>
      </c>
      <c r="M21" s="1">
        <f>COUNTIFS(Table2[Sub-Sector],Table4[[#This Row],[Sub-Sector]],Table2[% Away From Current Week High],"&lt;=0.05")/Table4[[#This Row],[Count]]</f>
        <v>1</v>
      </c>
      <c r="N21" s="1">
        <f>COUNTIFS(Table2[Sub-Sector],Table4[[#This Row],[Sub-Sector]],Table2[% Away From Current Month Low],"&gt;=0.05")/Table4[[#This Row],[Count]]</f>
        <v>0</v>
      </c>
      <c r="O21" s="1">
        <f>COUNTIFS(Table2[Sub-Sector],Table4[[#This Row],[Sub-Sector]],Table2[% Away From Current Month High],"&lt;=0.05")/Table4[[#This Row],[Count]]</f>
        <v>1</v>
      </c>
      <c r="P21" s="1">
        <f>COUNTIFS(Table2[Sub-Sector],Table4[[#This Row],[Sub-Sector]],Table2[% Away From 52W High],"&lt;=10")/Table4[[#This Row],[Count]]</f>
        <v>1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1</v>
      </c>
      <c r="S21" s="1">
        <f>COUNTIFS(Table2[Sub-Sector],Table4[[#This Row],[Sub-Sector]],Table2[% Price above 50 EMA],"&gt;=0")/Table4[[#This Row],[Count]]</f>
        <v>1</v>
      </c>
      <c r="T21" s="1">
        <f>COUNTIFS(Table2[Sub-Sector],Table4[[#This Row],[Sub-Sector]],Table2[% Price above 200 EMA],"&gt;=0")/Table4[[#This Row],[Count]]</f>
        <v>1</v>
      </c>
      <c r="U21" s="1">
        <f>COUNTIFS(Table2[Sub-Sector],Table4[[#This Row],[Sub-Sector]],Table2[Rate of Change - Zone],"Positive")/Table4[[#This Row],[Count]]</f>
        <v>0</v>
      </c>
      <c r="V21" s="1">
        <f>COUNTIFS(Table2[Sub-Sector],Table4[[#This Row],[Sub-Sector]],Table2[Sharpe Ratio],"&gt;=0.10")/Table4[[#This Row],[Count]]</f>
        <v>0</v>
      </c>
      <c r="W2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373.5</v>
      </c>
      <c r="X21" s="2">
        <f>_xlfn.RANK.AVG(Table4[[#This Row],[Score]],Table4[Score],1)</f>
        <v>40</v>
      </c>
      <c r="Y2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169</v>
      </c>
      <c r="Z21" s="2">
        <f>_xlfn.RANK.AVG(Table4[[#This Row],[Score 2 ]],Table4[[Score 2 ]],1)</f>
        <v>20</v>
      </c>
    </row>
    <row r="22" spans="1:26" x14ac:dyDescent="0.3">
      <c r="A22" t="s">
        <v>135</v>
      </c>
      <c r="B22">
        <f>COUNTIFS(Table2[Sub-Sector],Table4[[#This Row],[Sub-Sector]])</f>
        <v>6</v>
      </c>
      <c r="C22" s="1">
        <f>COUNTIFS(Table2[Sub-Sector],Table4[[#This Row],[Sub-Sector]],Table2[Uptrend],"Uptrend")/Table4[[#This Row],[Count]]</f>
        <v>0.66666666666666663</v>
      </c>
      <c r="D22" s="1">
        <f>COUNTIFS(Table2[Sub-Sector],Table4[[#This Row],[Sub-Sector]],Table2[1W Return vs Nifty],"&gt;=5")/Table4[[#This Row],[Count]]</f>
        <v>0.33333333333333331</v>
      </c>
      <c r="E22" s="1">
        <f>COUNTIFS(Table2[Sub-Sector],Table4[[#This Row],[Sub-Sector]],Table2[1M Return vs Nifty],"&gt;=5")/Table4[[#This Row],[Count]]</f>
        <v>0.66666666666666663</v>
      </c>
      <c r="F22" s="1">
        <f>COUNTIFS(Table2[Sub-Sector],Table4[[#This Row],[Sub-Sector]],Table2[6M Return vs Nifty],"&gt;=10")/Table4[[#This Row],[Count]]</f>
        <v>0.66666666666666663</v>
      </c>
      <c r="G22" s="1">
        <f>COUNTIFS(Table2[Sub-Sector],Table4[[#This Row],[Sub-Sector]],Table2[1Y Return vs Nifty],"&gt;=10")/Table4[[#This Row],[Count]]</f>
        <v>0.66666666666666663</v>
      </c>
      <c r="H22" s="1">
        <f>COUNTIFS(Table2[Sub-Sector],Table4[[#This Row],[Sub-Sector]],Table2[RSI Exponential â€“ 14D],"&gt;=50")/Table4[[#This Row],[Count]]</f>
        <v>0.83333333333333337</v>
      </c>
      <c r="I22" s="1">
        <f>COUNTIFS(Table2[Sub-Sector],Table4[[#This Row],[Sub-Sector]],Table2[Relative Volume],"&gt;=1")/Table4[[#This Row],[Count]]</f>
        <v>0.83333333333333337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0.16666666666666666</v>
      </c>
      <c r="M22" s="1">
        <f>COUNTIFS(Table2[Sub-Sector],Table4[[#This Row],[Sub-Sector]],Table2[% Away From Current Week High],"&lt;=0.05")/Table4[[#This Row],[Count]]</f>
        <v>0.83333333333333337</v>
      </c>
      <c r="N22" s="1">
        <f>COUNTIFS(Table2[Sub-Sector],Table4[[#This Row],[Sub-Sector]],Table2[% Away From Current Month Low],"&gt;=0.05")/Table4[[#This Row],[Count]]</f>
        <v>0</v>
      </c>
      <c r="O22" s="1">
        <f>COUNTIFS(Table2[Sub-Sector],Table4[[#This Row],[Sub-Sector]],Table2[% Away From Current Month High],"&lt;=0.05")/Table4[[#This Row],[Count]]</f>
        <v>1</v>
      </c>
      <c r="P22" s="1">
        <f>COUNTIFS(Table2[Sub-Sector],Table4[[#This Row],[Sub-Sector]],Table2[% Away From 52W High],"&lt;=10")/Table4[[#This Row],[Count]]</f>
        <v>0.66666666666666663</v>
      </c>
      <c r="Q22" s="1">
        <f>COUNTIFS(Table2[Sub-Sector],Table4[[#This Row],[Sub-Sector]],Table2[% Away From 52W Low],"&gt;=10")/Table4[[#This Row],[Count]]</f>
        <v>1</v>
      </c>
      <c r="R22" s="1">
        <f>COUNTIFS(Table2[Sub-Sector],Table4[[#This Row],[Sub-Sector]],Table2[% Price above 20 EMA],"&gt;=0")/Table4[[#This Row],[Count]]</f>
        <v>1</v>
      </c>
      <c r="S22" s="1">
        <f>COUNTIFS(Table2[Sub-Sector],Table4[[#This Row],[Sub-Sector]],Table2[% Price above 50 EMA],"&gt;=0")/Table4[[#This Row],[Count]]</f>
        <v>1</v>
      </c>
      <c r="T22" s="1">
        <f>COUNTIFS(Table2[Sub-Sector],Table4[[#This Row],[Sub-Sector]],Table2[% Price above 200 EMA],"&gt;=0")/Table4[[#This Row],[Count]]</f>
        <v>1</v>
      </c>
      <c r="U22" s="1">
        <f>COUNTIFS(Table2[Sub-Sector],Table4[[#This Row],[Sub-Sector]],Table2[Rate of Change - Zone],"Positive")/Table4[[#This Row],[Count]]</f>
        <v>1</v>
      </c>
      <c r="V22" s="1">
        <f>COUNTIFS(Table2[Sub-Sector],Table4[[#This Row],[Sub-Sector]],Table2[Sharpe Ratio],"&gt;=0.10")/Table4[[#This Row],[Count]]</f>
        <v>0.5</v>
      </c>
      <c r="W2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</v>
      </c>
      <c r="X22" s="2">
        <f>_xlfn.RANK.AVG(Table4[[#This Row],[Score]],Table4[Score],1)</f>
        <v>15</v>
      </c>
      <c r="Y2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22" s="2">
        <f>_xlfn.RANK.AVG(Table4[[#This Row],[Score 2 ]],Table4[[Score 2 ]],1)</f>
        <v>21</v>
      </c>
    </row>
    <row r="23" spans="1:26" x14ac:dyDescent="0.3">
      <c r="A23" t="s">
        <v>1239</v>
      </c>
      <c r="B23">
        <f>COUNTIFS(Table2[Sub-Sector],Table4[[#This Row],[Sub-Sector]])</f>
        <v>1</v>
      </c>
      <c r="C23" s="1">
        <f>COUNTIFS(Table2[Sub-Sector],Table4[[#This Row],[Sub-Sector]],Table2[Uptrend],"Uptrend")/Table4[[#This Row],[Count]]</f>
        <v>1</v>
      </c>
      <c r="D23" s="1">
        <f>COUNTIFS(Table2[Sub-Sector],Table4[[#This Row],[Sub-Sector]],Table2[1W Return vs Nifty],"&gt;=5")/Table4[[#This Row],[Count]]</f>
        <v>0</v>
      </c>
      <c r="E23" s="1">
        <f>COUNTIFS(Table2[Sub-Sector],Table4[[#This Row],[Sub-Sector]],Table2[1M Return vs Nifty],"&gt;=5")/Table4[[#This Row],[Count]]</f>
        <v>0</v>
      </c>
      <c r="F23" s="1">
        <f>COUNTIFS(Table2[Sub-Sector],Table4[[#This Row],[Sub-Sector]],Table2[6M Return vs Nifty],"&gt;=10")/Table4[[#This Row],[Count]]</f>
        <v>0</v>
      </c>
      <c r="G23" s="1">
        <f>COUNTIFS(Table2[Sub-Sector],Table4[[#This Row],[Sub-Sector]],Table2[1Y Return vs Nifty],"&gt;=10")/Table4[[#This Row],[Count]]</f>
        <v>1</v>
      </c>
      <c r="H23" s="1">
        <f>COUNTIFS(Table2[Sub-Sector],Table4[[#This Row],[Sub-Sector]],Table2[RSI Exponential â€“ 14D],"&gt;=50")/Table4[[#This Row],[Count]]</f>
        <v>1</v>
      </c>
      <c r="I23" s="1">
        <f>COUNTIFS(Table2[Sub-Sector],Table4[[#This Row],[Sub-Sector]],Table2[Relative Volume],"&gt;=1")/Table4[[#This Row],[Count]]</f>
        <v>1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</v>
      </c>
      <c r="M23" s="1">
        <f>COUNTIFS(Table2[Sub-Sector],Table4[[#This Row],[Sub-Sector]],Table2[% Away From Current Week High],"&lt;=0.05")/Table4[[#This Row],[Count]]</f>
        <v>1</v>
      </c>
      <c r="N23" s="1">
        <f>COUNTIFS(Table2[Sub-Sector],Table4[[#This Row],[Sub-Sector]],Table2[% Away From Current Month Low],"&gt;=0.05")/Table4[[#This Row],[Count]]</f>
        <v>0</v>
      </c>
      <c r="O23" s="1">
        <f>COUNTIFS(Table2[Sub-Sector],Table4[[#This Row],[Sub-Sector]],Table2[% Away From Current Month High],"&lt;=0.05")/Table4[[#This Row],[Count]]</f>
        <v>1</v>
      </c>
      <c r="P23" s="1">
        <f>COUNTIFS(Table2[Sub-Sector],Table4[[#This Row],[Sub-Sector]],Table2[% Away From 52W High],"&lt;=10")/Table4[[#This Row],[Count]]</f>
        <v>0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0</v>
      </c>
      <c r="S23" s="1">
        <f>COUNTIFS(Table2[Sub-Sector],Table4[[#This Row],[Sub-Sector]],Table2[% Price above 50 EMA],"&gt;=0")/Table4[[#This Row],[Count]]</f>
        <v>1</v>
      </c>
      <c r="T23" s="1">
        <f>COUNTIFS(Table2[Sub-Sector],Table4[[#This Row],[Sub-Sector]],Table2[% Price above 200 EMA],"&gt;=0")/Table4[[#This Row],[Count]]</f>
        <v>1</v>
      </c>
      <c r="U23" s="1">
        <f>COUNTIFS(Table2[Sub-Sector],Table4[[#This Row],[Sub-Sector]],Table2[Rate of Change - Zone],"Positive")/Table4[[#This Row],[Count]]</f>
        <v>1</v>
      </c>
      <c r="V23" s="1">
        <f>COUNTIFS(Table2[Sub-Sector],Table4[[#This Row],[Sub-Sector]],Table2[Sharpe Ratio],"&gt;=0.10")/Table4[[#This Row],[Count]]</f>
        <v>0</v>
      </c>
      <c r="W2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389.5</v>
      </c>
      <c r="X23" s="2">
        <f>_xlfn.RANK.AVG(Table4[[#This Row],[Score]],Table4[Score],1)</f>
        <v>45</v>
      </c>
      <c r="Y2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185</v>
      </c>
      <c r="Z23" s="2">
        <f>_xlfn.RANK.AVG(Table4[[#This Row],[Score 2 ]],Table4[[Score 2 ]],1)</f>
        <v>22</v>
      </c>
    </row>
    <row r="24" spans="1:26" x14ac:dyDescent="0.3">
      <c r="A24" t="s">
        <v>504</v>
      </c>
      <c r="B24">
        <f>COUNTIFS(Table2[Sub-Sector],Table4[[#This Row],[Sub-Sector]])</f>
        <v>1</v>
      </c>
      <c r="C24" s="1">
        <f>COUNTIFS(Table2[Sub-Sector],Table4[[#This Row],[Sub-Sector]],Table2[Uptrend],"Uptrend")/Table4[[#This Row],[Count]]</f>
        <v>1</v>
      </c>
      <c r="D24" s="1">
        <f>COUNTIFS(Table2[Sub-Sector],Table4[[#This Row],[Sub-Sector]],Table2[1W Return vs Nifty],"&gt;=5")/Table4[[#This Row],[Count]]</f>
        <v>0</v>
      </c>
      <c r="E24" s="1">
        <f>COUNTIFS(Table2[Sub-Sector],Table4[[#This Row],[Sub-Sector]],Table2[1M Return vs Nifty],"&gt;=5")/Table4[[#This Row],[Count]]</f>
        <v>1</v>
      </c>
      <c r="F24" s="1">
        <f>COUNTIFS(Table2[Sub-Sector],Table4[[#This Row],[Sub-Sector]],Table2[6M Return vs Nifty],"&gt;=10")/Table4[[#This Row],[Count]]</f>
        <v>1</v>
      </c>
      <c r="G24" s="1">
        <f>COUNTIFS(Table2[Sub-Sector],Table4[[#This Row],[Sub-Sector]],Table2[1Y Return vs Nifty],"&gt;=10")/Table4[[#This Row],[Count]]</f>
        <v>1</v>
      </c>
      <c r="H24" s="1">
        <f>COUNTIFS(Table2[Sub-Sector],Table4[[#This Row],[Sub-Sector]],Table2[RSI Exponential â€“ 14D],"&gt;=50")/Table4[[#This Row],[Count]]</f>
        <v>1</v>
      </c>
      <c r="I24" s="1">
        <f>COUNTIFS(Table2[Sub-Sector],Table4[[#This Row],[Sub-Sector]],Table2[Relative Volume],"&gt;=1")/Table4[[#This Row],[Count]]</f>
        <v>0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1</v>
      </c>
      <c r="N24" s="1">
        <f>COUNTIFS(Table2[Sub-Sector],Table4[[#This Row],[Sub-Sector]],Table2[% Away From Current Month Low],"&gt;=0.05")/Table4[[#This Row],[Count]]</f>
        <v>0</v>
      </c>
      <c r="O24" s="1">
        <f>COUNTIFS(Table2[Sub-Sector],Table4[[#This Row],[Sub-Sector]],Table2[% Away From Current Month High],"&lt;=0.05")/Table4[[#This Row],[Count]]</f>
        <v>1</v>
      </c>
      <c r="P24" s="1">
        <f>COUNTIFS(Table2[Sub-Sector],Table4[[#This Row],[Sub-Sector]],Table2[% Away From 52W High],"&lt;=10")/Table4[[#This Row],[Count]]</f>
        <v>1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1</v>
      </c>
      <c r="S24" s="1">
        <f>COUNTIFS(Table2[Sub-Sector],Table4[[#This Row],[Sub-Sector]],Table2[% Price above 50 EMA],"&gt;=0")/Table4[[#This Row],[Count]]</f>
        <v>1</v>
      </c>
      <c r="T24" s="1">
        <f>COUNTIFS(Table2[Sub-Sector],Table4[[#This Row],[Sub-Sector]],Table2[% Price above 200 EMA],"&gt;=0")/Table4[[#This Row],[Count]]</f>
        <v>1</v>
      </c>
      <c r="U24" s="1">
        <f>COUNTIFS(Table2[Sub-Sector],Table4[[#This Row],[Sub-Sector]],Table2[Rate of Change - Zone],"Positive")/Table4[[#This Row],[Count]]</f>
        <v>1</v>
      </c>
      <c r="V24" s="1">
        <f>COUNTIFS(Table2[Sub-Sector],Table4[[#This Row],[Sub-Sector]],Table2[Sharpe Ratio],"&gt;=0.10")/Table4[[#This Row],[Count]]</f>
        <v>0</v>
      </c>
      <c r="W2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294.5</v>
      </c>
      <c r="X24" s="2">
        <f>_xlfn.RANK.AVG(Table4[[#This Row],[Score]],Table4[Score],1)</f>
        <v>19.5</v>
      </c>
      <c r="Y2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4" s="2">
        <f>_xlfn.RANK.AVG(Table4[[#This Row],[Score 2 ]],Table4[[Score 2 ]],1)</f>
        <v>27</v>
      </c>
    </row>
    <row r="25" spans="1:26" x14ac:dyDescent="0.3">
      <c r="A25" t="s">
        <v>192</v>
      </c>
      <c r="B25">
        <f>COUNTIFS(Table2[Sub-Sector],Table4[[#This Row],[Sub-Sector]])</f>
        <v>2</v>
      </c>
      <c r="C25" s="1">
        <f>COUNTIFS(Table2[Sub-Sector],Table4[[#This Row],[Sub-Sector]],Table2[Uptrend],"Uptrend")/Table4[[#This Row],[Count]]</f>
        <v>1</v>
      </c>
      <c r="D25" s="1">
        <f>COUNTIFS(Table2[Sub-Sector],Table4[[#This Row],[Sub-Sector]],Table2[1W Return vs Nifty],"&gt;=5")/Table4[[#This Row],[Count]]</f>
        <v>0</v>
      </c>
      <c r="E25" s="1">
        <f>COUNTIFS(Table2[Sub-Sector],Table4[[#This Row],[Sub-Sector]],Table2[1M Return vs Nifty],"&gt;=5")/Table4[[#This Row],[Count]]</f>
        <v>0.5</v>
      </c>
      <c r="F25" s="1">
        <f>COUNTIFS(Table2[Sub-Sector],Table4[[#This Row],[Sub-Sector]],Table2[6M Return vs Nifty],"&gt;=10")/Table4[[#This Row],[Count]]</f>
        <v>1</v>
      </c>
      <c r="G25" s="1">
        <f>COUNTIFS(Table2[Sub-Sector],Table4[[#This Row],[Sub-Sector]],Table2[1Y Return vs Nifty],"&gt;=10")/Table4[[#This Row],[Count]]</f>
        <v>1</v>
      </c>
      <c r="H25" s="1">
        <f>COUNTIFS(Table2[Sub-Sector],Table4[[#This Row],[Sub-Sector]],Table2[RSI Exponential â€“ 14D],"&gt;=50")/Table4[[#This Row],[Count]]</f>
        <v>1</v>
      </c>
      <c r="I25" s="1">
        <f>COUNTIFS(Table2[Sub-Sector],Table4[[#This Row],[Sub-Sector]],Table2[Relative Volume],"&gt;=1")/Table4[[#This Row],[Count]]</f>
        <v>0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0</v>
      </c>
      <c r="O25" s="1">
        <f>COUNTIFS(Table2[Sub-Sector],Table4[[#This Row],[Sub-Sector]],Table2[% Away From Current Month High],"&lt;=0.05")/Table4[[#This Row],[Count]]</f>
        <v>1</v>
      </c>
      <c r="P25" s="1">
        <f>COUNTIFS(Table2[Sub-Sector],Table4[[#This Row],[Sub-Sector]],Table2[% Away From 52W High],"&lt;=10")/Table4[[#This Row],[Count]]</f>
        <v>1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0</v>
      </c>
      <c r="W2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325.5</v>
      </c>
      <c r="X25" s="2">
        <f>_xlfn.RANK.AVG(Table4[[#This Row],[Score]],Table4[Score],1)</f>
        <v>26</v>
      </c>
      <c r="Y2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5" s="2">
        <f>_xlfn.RANK.AVG(Table4[[#This Row],[Score 2 ]],Table4[[Score 2 ]],1)</f>
        <v>27</v>
      </c>
    </row>
    <row r="26" spans="1:26" x14ac:dyDescent="0.3">
      <c r="A26" t="s">
        <v>99</v>
      </c>
      <c r="B26">
        <f>COUNTIFS(Table2[Sub-Sector],Table4[[#This Row],[Sub-Sector]])</f>
        <v>3</v>
      </c>
      <c r="C26" s="1">
        <f>COUNTIFS(Table2[Sub-Sector],Table4[[#This Row],[Sub-Sector]],Table2[Uptrend],"Uptrend")/Table4[[#This Row],[Count]]</f>
        <v>1</v>
      </c>
      <c r="D26" s="1">
        <f>COUNTIFS(Table2[Sub-Sector],Table4[[#This Row],[Sub-Sector]],Table2[1W Return vs Nifty],"&gt;=5")/Table4[[#This Row],[Count]]</f>
        <v>0</v>
      </c>
      <c r="E26" s="1">
        <f>COUNTIFS(Table2[Sub-Sector],Table4[[#This Row],[Sub-Sector]],Table2[1M Return vs Nifty],"&gt;=5")/Table4[[#This Row],[Count]]</f>
        <v>0</v>
      </c>
      <c r="F26" s="1">
        <f>COUNTIFS(Table2[Sub-Sector],Table4[[#This Row],[Sub-Sector]],Table2[6M Return vs Nifty],"&gt;=10")/Table4[[#This Row],[Count]]</f>
        <v>1</v>
      </c>
      <c r="G26" s="1">
        <f>COUNTIFS(Table2[Sub-Sector],Table4[[#This Row],[Sub-Sector]],Table2[1Y Return vs Nifty],"&gt;=10")/Table4[[#This Row],[Count]]</f>
        <v>1</v>
      </c>
      <c r="H26" s="1">
        <f>COUNTIFS(Table2[Sub-Sector],Table4[[#This Row],[Sub-Sector]],Table2[RSI Exponential â€“ 14D],"&gt;=50")/Table4[[#This Row],[Count]]</f>
        <v>1</v>
      </c>
      <c r="I26" s="1">
        <f>COUNTIFS(Table2[Sub-Sector],Table4[[#This Row],[Sub-Sector]],Table2[Relative Volume],"&gt;=1")/Table4[[#This Row],[Count]]</f>
        <v>0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0.66666666666666663</v>
      </c>
      <c r="N26" s="1">
        <f>COUNTIFS(Table2[Sub-Sector],Table4[[#This Row],[Sub-Sector]],Table2[% Away From Current Month Low],"&gt;=0.05")/Table4[[#This Row],[Count]]</f>
        <v>0</v>
      </c>
      <c r="O26" s="1">
        <f>COUNTIFS(Table2[Sub-Sector],Table4[[#This Row],[Sub-Sector]],Table2[% Away From Current Month High],"&lt;=0.05")/Table4[[#This Row],[Count]]</f>
        <v>1</v>
      </c>
      <c r="P26" s="1">
        <f>COUNTIFS(Table2[Sub-Sector],Table4[[#This Row],[Sub-Sector]],Table2[% Away From 52W High],"&lt;=10")/Table4[[#This Row],[Count]]</f>
        <v>1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0.33333333333333331</v>
      </c>
      <c r="S26" s="1">
        <f>COUNTIFS(Table2[Sub-Sector],Table4[[#This Row],[Sub-Sector]],Table2[% Price above 50 EMA],"&gt;=0")/Table4[[#This Row],[Count]]</f>
        <v>1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1</v>
      </c>
      <c r="V26" s="1">
        <f>COUNTIFS(Table2[Sub-Sector],Table4[[#This Row],[Sub-Sector]],Table2[Sharpe Ratio],"&gt;=0.10")/Table4[[#This Row],[Count]]</f>
        <v>1</v>
      </c>
      <c r="W2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</v>
      </c>
      <c r="X26" s="2">
        <f>_xlfn.RANK.AVG(Table4[[#This Row],[Score]],Table4[Score],1)</f>
        <v>48</v>
      </c>
      <c r="Y2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6" s="2">
        <f>_xlfn.RANK.AVG(Table4[[#This Row],[Score 2 ]],Table4[[Score 2 ]],1)</f>
        <v>27</v>
      </c>
    </row>
    <row r="27" spans="1:26" x14ac:dyDescent="0.3">
      <c r="A27" t="s">
        <v>1087</v>
      </c>
      <c r="B27">
        <f>COUNTIFS(Table2[Sub-Sector],Table4[[#This Row],[Sub-Sector]])</f>
        <v>1</v>
      </c>
      <c r="C27" s="1">
        <f>COUNTIFS(Table2[Sub-Sector],Table4[[#This Row],[Sub-Sector]],Table2[Uptrend],"Uptrend")/Table4[[#This Row],[Count]]</f>
        <v>1</v>
      </c>
      <c r="D27" s="1">
        <f>COUNTIFS(Table2[Sub-Sector],Table4[[#This Row],[Sub-Sector]],Table2[1W Return vs Nifty],"&gt;=5")/Table4[[#This Row],[Count]]</f>
        <v>0</v>
      </c>
      <c r="E27" s="1">
        <f>COUNTIFS(Table2[Sub-Sector],Table4[[#This Row],[Sub-Sector]],Table2[1M Return vs Nifty],"&gt;=5")/Table4[[#This Row],[Count]]</f>
        <v>0</v>
      </c>
      <c r="F27" s="1">
        <f>COUNTIFS(Table2[Sub-Sector],Table4[[#This Row],[Sub-Sector]],Table2[6M Return vs Nifty],"&gt;=10")/Table4[[#This Row],[Count]]</f>
        <v>1</v>
      </c>
      <c r="G27" s="1">
        <f>COUNTIFS(Table2[Sub-Sector],Table4[[#This Row],[Sub-Sector]],Table2[1Y Return vs Nifty],"&gt;=10")/Table4[[#This Row],[Count]]</f>
        <v>1</v>
      </c>
      <c r="H27" s="1">
        <f>COUNTIFS(Table2[Sub-Sector],Table4[[#This Row],[Sub-Sector]],Table2[RSI Exponential â€“ 14D],"&gt;=50")/Table4[[#This Row],[Count]]</f>
        <v>1</v>
      </c>
      <c r="I27" s="1">
        <f>COUNTIFS(Table2[Sub-Sector],Table4[[#This Row],[Sub-Sector]],Table2[Relative Volume],"&gt;=1")/Table4[[#This Row],[Count]]</f>
        <v>0</v>
      </c>
      <c r="J27" s="1">
        <f>COUNTIFS(Table2[Sub-Sector],Table4[[#This Row],[Sub-Sector]],Table2[% Away From Day Low],"&gt;=0.05")/Table4[[#This Row],[Count]]</f>
        <v>1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1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1</v>
      </c>
      <c r="O27" s="1">
        <f>COUNTIFS(Table2[Sub-Sector],Table4[[#This Row],[Sub-Sector]],Table2[% Away From Current Month High],"&lt;=0.05")/Table4[[#This Row],[Count]]</f>
        <v>1</v>
      </c>
      <c r="P27" s="1">
        <f>COUNTIFS(Table2[Sub-Sector],Table4[[#This Row],[Sub-Sector]],Table2[% Away From 52W High],"&lt;=10")/Table4[[#This Row],[Count]]</f>
        <v>1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1</v>
      </c>
      <c r="S27" s="1">
        <f>COUNTIFS(Table2[Sub-Sector],Table4[[#This Row],[Sub-Sector]],Table2[% Price above 50 EMA],"&gt;=0")/Table4[[#This Row],[Count]]</f>
        <v>1</v>
      </c>
      <c r="T27" s="1">
        <f>COUNTIFS(Table2[Sub-Sector],Table4[[#This Row],[Sub-Sector]],Table2[% Price above 200 EMA],"&gt;=0")/Table4[[#This Row],[Count]]</f>
        <v>1</v>
      </c>
      <c r="U27" s="1">
        <f>COUNTIFS(Table2[Sub-Sector],Table4[[#This Row],[Sub-Sector]],Table2[Rate of Change - Zone],"Positive")/Table4[[#This Row],[Count]]</f>
        <v>1</v>
      </c>
      <c r="V27" s="1">
        <f>COUNTIFS(Table2[Sub-Sector],Table4[[#This Row],[Sub-Sector]],Table2[Sharpe Ratio],"&gt;=0.10")/Table4[[#This Row],[Count]]</f>
        <v>1</v>
      </c>
      <c r="W2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</v>
      </c>
      <c r="X27" s="2">
        <f>_xlfn.RANK.AVG(Table4[[#This Row],[Score]],Table4[Score],1)</f>
        <v>48</v>
      </c>
      <c r="Y2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7" s="2">
        <f>_xlfn.RANK.AVG(Table4[[#This Row],[Score 2 ]],Table4[[Score 2 ]],1)</f>
        <v>27</v>
      </c>
    </row>
    <row r="28" spans="1:26" x14ac:dyDescent="0.3">
      <c r="A28" t="s">
        <v>84</v>
      </c>
      <c r="B28">
        <f>COUNTIFS(Table2[Sub-Sector],Table4[[#This Row],[Sub-Sector]])</f>
        <v>1</v>
      </c>
      <c r="C28" s="1">
        <f>COUNTIFS(Table2[Sub-Sector],Table4[[#This Row],[Sub-Sector]],Table2[Uptrend],"Uptrend")/Table4[[#This Row],[Count]]</f>
        <v>1</v>
      </c>
      <c r="D28" s="1">
        <f>COUNTIFS(Table2[Sub-Sector],Table4[[#This Row],[Sub-Sector]],Table2[1W Return vs Nifty],"&gt;=5")/Table4[[#This Row],[Count]]</f>
        <v>0</v>
      </c>
      <c r="E28" s="1">
        <f>COUNTIFS(Table2[Sub-Sector],Table4[[#This Row],[Sub-Sector]],Table2[1M Return vs Nifty],"&gt;=5")/Table4[[#This Row],[Count]]</f>
        <v>0</v>
      </c>
      <c r="F28" s="1">
        <f>COUNTIFS(Table2[Sub-Sector],Table4[[#This Row],[Sub-Sector]],Table2[6M Return vs Nifty],"&gt;=10")/Table4[[#This Row],[Count]]</f>
        <v>1</v>
      </c>
      <c r="G28" s="1">
        <f>COUNTIFS(Table2[Sub-Sector],Table4[[#This Row],[Sub-Sector]],Table2[1Y Return vs Nifty],"&gt;=10")/Table4[[#This Row],[Count]]</f>
        <v>1</v>
      </c>
      <c r="H28" s="1">
        <f>COUNTIFS(Table2[Sub-Sector],Table4[[#This Row],[Sub-Sector]],Table2[RSI Exponential â€“ 14D],"&gt;=50")/Table4[[#This Row],[Count]]</f>
        <v>1</v>
      </c>
      <c r="I28" s="1">
        <f>COUNTIFS(Table2[Sub-Sector],Table4[[#This Row],[Sub-Sector]],Table2[Relative Volume],"&gt;=1")/Table4[[#This Row],[Count]]</f>
        <v>0</v>
      </c>
      <c r="J28" s="1">
        <f>COUNTIFS(Table2[Sub-Sector],Table4[[#This Row],[Sub-Sector]],Table2[% Away From Day Low],"&gt;=0.05")/Table4[[#This Row],[Count]]</f>
        <v>0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0</v>
      </c>
      <c r="O28" s="1">
        <f>COUNTIFS(Table2[Sub-Sector],Table4[[#This Row],[Sub-Sector]],Table2[% Away From Current Month High],"&lt;=0.05")/Table4[[#This Row],[Count]]</f>
        <v>1</v>
      </c>
      <c r="P28" s="1">
        <f>COUNTIFS(Table2[Sub-Sector],Table4[[#This Row],[Sub-Sector]],Table2[% Away From 52W High],"&lt;=10")/Table4[[#This Row],[Count]]</f>
        <v>0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</v>
      </c>
      <c r="S28" s="1">
        <f>COUNTIFS(Table2[Sub-Sector],Table4[[#This Row],[Sub-Sector]],Table2[% Price above 50 EMA],"&gt;=0")/Table4[[#This Row],[Count]]</f>
        <v>1</v>
      </c>
      <c r="T28" s="1">
        <f>COUNTIFS(Table2[Sub-Sector],Table4[[#This Row],[Sub-Sector]],Table2[% Price above 200 EMA],"&gt;=0")/Table4[[#This Row],[Count]]</f>
        <v>1</v>
      </c>
      <c r="U28" s="1">
        <f>COUNTIFS(Table2[Sub-Sector],Table4[[#This Row],[Sub-Sector]],Table2[Rate of Change - Zone],"Positive")/Table4[[#This Row],[Count]]</f>
        <v>1</v>
      </c>
      <c r="V28" s="1">
        <f>COUNTIFS(Table2[Sub-Sector],Table4[[#This Row],[Sub-Sector]],Table2[Sharpe Ratio],"&gt;=0.10")/Table4[[#This Row],[Count]]</f>
        <v>1</v>
      </c>
      <c r="W2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</v>
      </c>
      <c r="X28" s="2">
        <f>_xlfn.RANK.AVG(Table4[[#This Row],[Score]],Table4[Score],1)</f>
        <v>48</v>
      </c>
      <c r="Y2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8" s="2">
        <f>_xlfn.RANK.AVG(Table4[[#This Row],[Score 2 ]],Table4[[Score 2 ]],1)</f>
        <v>27</v>
      </c>
    </row>
    <row r="29" spans="1:26" x14ac:dyDescent="0.3">
      <c r="A29" t="s">
        <v>259</v>
      </c>
      <c r="B29">
        <f>COUNTIFS(Table2[Sub-Sector],Table4[[#This Row],[Sub-Sector]])</f>
        <v>1</v>
      </c>
      <c r="C29" s="1">
        <f>COUNTIFS(Table2[Sub-Sector],Table4[[#This Row],[Sub-Sector]],Table2[Uptrend],"Uptrend")/Table4[[#This Row],[Count]]</f>
        <v>1</v>
      </c>
      <c r="D29" s="1">
        <f>COUNTIFS(Table2[Sub-Sector],Table4[[#This Row],[Sub-Sector]],Table2[1W Return vs Nifty],"&gt;=5")/Table4[[#This Row],[Count]]</f>
        <v>0</v>
      </c>
      <c r="E29" s="1">
        <f>COUNTIFS(Table2[Sub-Sector],Table4[[#This Row],[Sub-Sector]],Table2[1M Return vs Nifty],"&gt;=5")/Table4[[#This Row],[Count]]</f>
        <v>0</v>
      </c>
      <c r="F29" s="1">
        <f>COUNTIFS(Table2[Sub-Sector],Table4[[#This Row],[Sub-Sector]],Table2[6M Return vs Nifty],"&gt;=10")/Table4[[#This Row],[Count]]</f>
        <v>1</v>
      </c>
      <c r="G29" s="1">
        <f>COUNTIFS(Table2[Sub-Sector],Table4[[#This Row],[Sub-Sector]],Table2[1Y Return vs Nifty],"&gt;=10")/Table4[[#This Row],[Count]]</f>
        <v>1</v>
      </c>
      <c r="H29" s="1">
        <f>COUNTIFS(Table2[Sub-Sector],Table4[[#This Row],[Sub-Sector]],Table2[RSI Exponential â€“ 14D],"&gt;=50")/Table4[[#This Row],[Count]]</f>
        <v>1</v>
      </c>
      <c r="I29" s="1">
        <f>COUNTIFS(Table2[Sub-Sector],Table4[[#This Row],[Sub-Sector]],Table2[Relative Volume],"&gt;=1")/Table4[[#This Row],[Count]]</f>
        <v>0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</v>
      </c>
      <c r="M29" s="1">
        <f>COUNTIFS(Table2[Sub-Sector],Table4[[#This Row],[Sub-Sector]],Table2[% Away From Current Week High],"&lt;=0.05")/Table4[[#This Row],[Count]]</f>
        <v>1</v>
      </c>
      <c r="N29" s="1">
        <f>COUNTIFS(Table2[Sub-Sector],Table4[[#This Row],[Sub-Sector]],Table2[% Away From Current Month Low],"&gt;=0.05")/Table4[[#This Row],[Count]]</f>
        <v>0</v>
      </c>
      <c r="O29" s="1">
        <f>COUNTIFS(Table2[Sub-Sector],Table4[[#This Row],[Sub-Sector]],Table2[% Away From Current Month High],"&lt;=0.05")/Table4[[#This Row],[Count]]</f>
        <v>1</v>
      </c>
      <c r="P29" s="1">
        <f>COUNTIFS(Table2[Sub-Sector],Table4[[#This Row],[Sub-Sector]],Table2[% Away From 52W High],"&lt;=10")/Table4[[#This Row],[Count]]</f>
        <v>0</v>
      </c>
      <c r="Q29" s="1">
        <f>COUNTIFS(Table2[Sub-Sector],Table4[[#This Row],[Sub-Sector]],Table2[% Away From 52W Low],"&gt;=10")/Table4[[#This Row],[Count]]</f>
        <v>1</v>
      </c>
      <c r="R29" s="1">
        <f>COUNTIFS(Table2[Sub-Sector],Table4[[#This Row],[Sub-Sector]],Table2[% Price above 20 EMA],"&gt;=0")/Table4[[#This Row],[Count]]</f>
        <v>0</v>
      </c>
      <c r="S29" s="1">
        <f>COUNTIFS(Table2[Sub-Sector],Table4[[#This Row],[Sub-Sector]],Table2[% Price above 50 EMA],"&gt;=0")/Table4[[#This Row],[Count]]</f>
        <v>0</v>
      </c>
      <c r="T29" s="1">
        <f>COUNTIFS(Table2[Sub-Sector],Table4[[#This Row],[Sub-Sector]],Table2[% Price above 200 EMA],"&gt;=0")/Table4[[#This Row],[Count]]</f>
        <v>1</v>
      </c>
      <c r="U29" s="1">
        <f>COUNTIFS(Table2[Sub-Sector],Table4[[#This Row],[Sub-Sector]],Table2[Rate of Change - Zone],"Positive")/Table4[[#This Row],[Count]]</f>
        <v>1</v>
      </c>
      <c r="V29" s="1">
        <f>COUNTIFS(Table2[Sub-Sector],Table4[[#This Row],[Sub-Sector]],Table2[Sharpe Ratio],"&gt;=0.10")/Table4[[#This Row],[Count]]</f>
        <v>0</v>
      </c>
      <c r="W2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</v>
      </c>
      <c r="X29" s="2">
        <f>_xlfn.RANK.AVG(Table4[[#This Row],[Score]],Table4[Score],1)</f>
        <v>48</v>
      </c>
      <c r="Y2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29" s="2">
        <f>_xlfn.RANK.AVG(Table4[[#This Row],[Score 2 ]],Table4[[Score 2 ]],1)</f>
        <v>27</v>
      </c>
    </row>
    <row r="30" spans="1:26" x14ac:dyDescent="0.3">
      <c r="A30" t="s">
        <v>300</v>
      </c>
      <c r="B30">
        <f>COUNTIFS(Table2[Sub-Sector],Table4[[#This Row],[Sub-Sector]])</f>
        <v>1</v>
      </c>
      <c r="C30" s="1">
        <f>COUNTIFS(Table2[Sub-Sector],Table4[[#This Row],[Sub-Sector]],Table2[Uptrend],"Uptrend")/Table4[[#This Row],[Count]]</f>
        <v>1</v>
      </c>
      <c r="D30" s="1">
        <f>COUNTIFS(Table2[Sub-Sector],Table4[[#This Row],[Sub-Sector]],Table2[1W Return vs Nifty],"&gt;=5")/Table4[[#This Row],[Count]]</f>
        <v>0</v>
      </c>
      <c r="E30" s="1">
        <f>COUNTIFS(Table2[Sub-Sector],Table4[[#This Row],[Sub-Sector]],Table2[1M Return vs Nifty],"&gt;=5")/Table4[[#This Row],[Count]]</f>
        <v>0</v>
      </c>
      <c r="F30" s="1">
        <f>COUNTIFS(Table2[Sub-Sector],Table4[[#This Row],[Sub-Sector]],Table2[6M Return vs Nifty],"&gt;=10")/Table4[[#This Row],[Count]]</f>
        <v>1</v>
      </c>
      <c r="G30" s="1">
        <f>COUNTIFS(Table2[Sub-Sector],Table4[[#This Row],[Sub-Sector]],Table2[1Y Return vs Nifty],"&gt;=10")/Table4[[#This Row],[Count]]</f>
        <v>1</v>
      </c>
      <c r="H30" s="1">
        <f>COUNTIFS(Table2[Sub-Sector],Table4[[#This Row],[Sub-Sector]],Table2[RSI Exponential â€“ 14D],"&gt;=50")/Table4[[#This Row],[Count]]</f>
        <v>1</v>
      </c>
      <c r="I30" s="1">
        <f>COUNTIFS(Table2[Sub-Sector],Table4[[#This Row],[Sub-Sector]],Table2[Relative Volume],"&gt;=1")/Table4[[#This Row],[Count]]</f>
        <v>0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0</v>
      </c>
      <c r="O30" s="1">
        <f>COUNTIFS(Table2[Sub-Sector],Table4[[#This Row],[Sub-Sector]],Table2[% Away From Current Month High],"&lt;=0.05")/Table4[[#This Row],[Count]]</f>
        <v>1</v>
      </c>
      <c r="P30" s="1">
        <f>COUNTIFS(Table2[Sub-Sector],Table4[[#This Row],[Sub-Sector]],Table2[% Away From 52W High],"&lt;=10")/Table4[[#This Row],[Count]]</f>
        <v>1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1</v>
      </c>
      <c r="S30" s="1">
        <f>COUNTIFS(Table2[Sub-Sector],Table4[[#This Row],[Sub-Sector]],Table2[% Price above 50 EMA],"&gt;=0")/Table4[[#This Row],[Count]]</f>
        <v>1</v>
      </c>
      <c r="T30" s="1">
        <f>COUNTIFS(Table2[Sub-Sector],Table4[[#This Row],[Sub-Sector]],Table2[% Price above 200 EMA],"&gt;=0")/Table4[[#This Row],[Count]]</f>
        <v>1</v>
      </c>
      <c r="U30" s="1">
        <f>COUNTIFS(Table2[Sub-Sector],Table4[[#This Row],[Sub-Sector]],Table2[Rate of Change - Zone],"Positive")/Table4[[#This Row],[Count]]</f>
        <v>1</v>
      </c>
      <c r="V30" s="1">
        <f>COUNTIFS(Table2[Sub-Sector],Table4[[#This Row],[Sub-Sector]],Table2[Sharpe Ratio],"&gt;=0.10")/Table4[[#This Row],[Count]]</f>
        <v>0</v>
      </c>
      <c r="W3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</v>
      </c>
      <c r="X30" s="2">
        <f>_xlfn.RANK.AVG(Table4[[#This Row],[Score]],Table4[Score],1)</f>
        <v>48</v>
      </c>
      <c r="Y3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30" s="2">
        <f>_xlfn.RANK.AVG(Table4[[#This Row],[Score 2 ]],Table4[[Score 2 ]],1)</f>
        <v>27</v>
      </c>
    </row>
    <row r="31" spans="1:26" x14ac:dyDescent="0.3">
      <c r="A31" t="s">
        <v>514</v>
      </c>
      <c r="B31">
        <f>COUNTIFS(Table2[Sub-Sector],Table4[[#This Row],[Sub-Sector]])</f>
        <v>1</v>
      </c>
      <c r="C31" s="1">
        <f>COUNTIFS(Table2[Sub-Sector],Table4[[#This Row],[Sub-Sector]],Table2[Uptrend],"Uptrend")/Table4[[#This Row],[Count]]</f>
        <v>0</v>
      </c>
      <c r="D31" s="1">
        <f>COUNTIFS(Table2[Sub-Sector],Table4[[#This Row],[Sub-Sector]],Table2[1W Return vs Nifty],"&gt;=5")/Table4[[#This Row],[Count]]</f>
        <v>0</v>
      </c>
      <c r="E31" s="1">
        <f>COUNTIFS(Table2[Sub-Sector],Table4[[#This Row],[Sub-Sector]],Table2[1M Return vs Nifty],"&gt;=5")/Table4[[#This Row],[Count]]</f>
        <v>0</v>
      </c>
      <c r="F31" s="1">
        <f>COUNTIFS(Table2[Sub-Sector],Table4[[#This Row],[Sub-Sector]],Table2[6M Return vs Nifty],"&gt;=10")/Table4[[#This Row],[Count]]</f>
        <v>1</v>
      </c>
      <c r="G31" s="1">
        <f>COUNTIFS(Table2[Sub-Sector],Table4[[#This Row],[Sub-Sector]],Table2[1Y Return vs Nifty],"&gt;=10")/Table4[[#This Row],[Count]]</f>
        <v>1</v>
      </c>
      <c r="H31" s="1">
        <f>COUNTIFS(Table2[Sub-Sector],Table4[[#This Row],[Sub-Sector]],Table2[RSI Exponential â€“ 14D],"&gt;=50")/Table4[[#This Row],[Count]]</f>
        <v>0</v>
      </c>
      <c r="I31" s="1">
        <f>COUNTIFS(Table2[Sub-Sector],Table4[[#This Row],[Sub-Sector]],Table2[Relative Volume],"&gt;=1")/Table4[[#This Row],[Count]]</f>
        <v>0</v>
      </c>
      <c r="J31" s="1">
        <f>COUNTIFS(Table2[Sub-Sector],Table4[[#This Row],[Sub-Sector]],Table2[% Away From Day Low],"&gt;=0.05")/Table4[[#This Row],[Count]]</f>
        <v>0</v>
      </c>
      <c r="K31" s="1">
        <f>COUNTIFS(Table2[Sub-Sector],Table4[[#This Row],[Sub-Sector]],Table2[% Away From Day High],"&lt;=0.05")/Table4[[#This Row],[Count]]</f>
        <v>1</v>
      </c>
      <c r="L31" s="1">
        <f>COUNTIFS(Table2[Sub-Sector],Table4[[#This Row],[Sub-Sector]],Table2[% Away From Current Week Low],"&gt;=0.05")/Table4[[#This Row],[Count]]</f>
        <v>0</v>
      </c>
      <c r="M31" s="1">
        <f>COUNTIFS(Table2[Sub-Sector],Table4[[#This Row],[Sub-Sector]],Table2[% Away From Current Week High],"&lt;=0.05")/Table4[[#This Row],[Count]]</f>
        <v>1</v>
      </c>
      <c r="N31" s="1">
        <f>COUNTIFS(Table2[Sub-Sector],Table4[[#This Row],[Sub-Sector]],Table2[% Away From Current Month Low],"&gt;=0.05")/Table4[[#This Row],[Count]]</f>
        <v>0</v>
      </c>
      <c r="O31" s="1">
        <f>COUNTIFS(Table2[Sub-Sector],Table4[[#This Row],[Sub-Sector]],Table2[% Away From Current Month High],"&lt;=0.05")/Table4[[#This Row],[Count]]</f>
        <v>1</v>
      </c>
      <c r="P31" s="1">
        <f>COUNTIFS(Table2[Sub-Sector],Table4[[#This Row],[Sub-Sector]],Table2[% Away From 52W High],"&lt;=10")/Table4[[#This Row],[Count]]</f>
        <v>0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0</v>
      </c>
      <c r="S31" s="1">
        <f>COUNTIFS(Table2[Sub-Sector],Table4[[#This Row],[Sub-Sector]],Table2[% Price above 50 EMA],"&gt;=0")/Table4[[#This Row],[Count]]</f>
        <v>0</v>
      </c>
      <c r="T31" s="1">
        <f>COUNTIFS(Table2[Sub-Sector],Table4[[#This Row],[Sub-Sector]],Table2[% Price above 200 EMA],"&gt;=0")/Table4[[#This Row],[Count]]</f>
        <v>1</v>
      </c>
      <c r="U31" s="1">
        <f>COUNTIFS(Table2[Sub-Sector],Table4[[#This Row],[Sub-Sector]],Table2[Rate of Change - Zone],"Positive")/Table4[[#This Row],[Count]]</f>
        <v>1</v>
      </c>
      <c r="V31" s="1">
        <f>COUNTIFS(Table2[Sub-Sector],Table4[[#This Row],[Sub-Sector]],Table2[Sharpe Ratio],"&gt;=0.10")/Table4[[#This Row],[Count]]</f>
        <v>0</v>
      </c>
      <c r="W3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488</v>
      </c>
      <c r="X31" s="2">
        <f>_xlfn.RANK.AVG(Table4[[#This Row],[Score]],Table4[Score],1)</f>
        <v>85</v>
      </c>
      <c r="Y3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31" s="2">
        <f>_xlfn.RANK.AVG(Table4[[#This Row],[Score 2 ]],Table4[[Score 2 ]],1)</f>
        <v>27</v>
      </c>
    </row>
    <row r="32" spans="1:26" x14ac:dyDescent="0.3">
      <c r="A32" t="s">
        <v>446</v>
      </c>
      <c r="B32">
        <f>COUNTIFS(Table2[Sub-Sector],Table4[[#This Row],[Sub-Sector]])</f>
        <v>14</v>
      </c>
      <c r="C32" s="1">
        <f>COUNTIFS(Table2[Sub-Sector],Table4[[#This Row],[Sub-Sector]],Table2[Uptrend],"Uptrend")/Table4[[#This Row],[Count]]</f>
        <v>0.7857142857142857</v>
      </c>
      <c r="D32" s="1">
        <f>COUNTIFS(Table2[Sub-Sector],Table4[[#This Row],[Sub-Sector]],Table2[1W Return vs Nifty],"&gt;=5")/Table4[[#This Row],[Count]]</f>
        <v>0.6428571428571429</v>
      </c>
      <c r="E32" s="1">
        <f>COUNTIFS(Table2[Sub-Sector],Table4[[#This Row],[Sub-Sector]],Table2[1M Return vs Nifty],"&gt;=5")/Table4[[#This Row],[Count]]</f>
        <v>0.9285714285714286</v>
      </c>
      <c r="F32" s="1">
        <f>COUNTIFS(Table2[Sub-Sector],Table4[[#This Row],[Sub-Sector]],Table2[6M Return vs Nifty],"&gt;=10")/Table4[[#This Row],[Count]]</f>
        <v>0.5714285714285714</v>
      </c>
      <c r="G32" s="1">
        <f>COUNTIFS(Table2[Sub-Sector],Table4[[#This Row],[Sub-Sector]],Table2[1Y Return vs Nifty],"&gt;=10")/Table4[[#This Row],[Count]]</f>
        <v>0.6428571428571429</v>
      </c>
      <c r="H32" s="1">
        <f>COUNTIFS(Table2[Sub-Sector],Table4[[#This Row],[Sub-Sector]],Table2[RSI Exponential â€“ 14D],"&gt;=50")/Table4[[#This Row],[Count]]</f>
        <v>0.5714285714285714</v>
      </c>
      <c r="I32" s="1">
        <f>COUNTIFS(Table2[Sub-Sector],Table4[[#This Row],[Sub-Sector]],Table2[Relative Volume],"&gt;=1")/Table4[[#This Row],[Count]]</f>
        <v>0.9285714285714286</v>
      </c>
      <c r="J32" s="1">
        <f>COUNTIFS(Table2[Sub-Sector],Table4[[#This Row],[Sub-Sector]],Table2[% Away From Day Low],"&gt;=0.05")/Table4[[#This Row],[Count]]</f>
        <v>7.1428571428571425E-2</v>
      </c>
      <c r="K32" s="1">
        <f>COUNTIFS(Table2[Sub-Sector],Table4[[#This Row],[Sub-Sector]],Table2[% Away From Day High],"&lt;=0.05")/Table4[[#This Row],[Count]]</f>
        <v>0.7857142857142857</v>
      </c>
      <c r="L32" s="1">
        <f>COUNTIFS(Table2[Sub-Sector],Table4[[#This Row],[Sub-Sector]],Table2[% Away From Current Week Low],"&gt;=0.05")/Table4[[#This Row],[Count]]</f>
        <v>7.1428571428571425E-2</v>
      </c>
      <c r="M32" s="1">
        <f>COUNTIFS(Table2[Sub-Sector],Table4[[#This Row],[Sub-Sector]],Table2[% Away From Current Week High],"&lt;=0.05")/Table4[[#This Row],[Count]]</f>
        <v>0.2857142857142857</v>
      </c>
      <c r="N32" s="1">
        <f>COUNTIFS(Table2[Sub-Sector],Table4[[#This Row],[Sub-Sector]],Table2[% Away From Current Month Low],"&gt;=0.05")/Table4[[#This Row],[Count]]</f>
        <v>7.1428571428571425E-2</v>
      </c>
      <c r="O32" s="1">
        <f>COUNTIFS(Table2[Sub-Sector],Table4[[#This Row],[Sub-Sector]],Table2[% Away From Current Month High],"&lt;=0.05")/Table4[[#This Row],[Count]]</f>
        <v>0.7857142857142857</v>
      </c>
      <c r="P32" s="1">
        <f>COUNTIFS(Table2[Sub-Sector],Table4[[#This Row],[Sub-Sector]],Table2[% Away From 52W High],"&lt;=10")/Table4[[#This Row],[Count]]</f>
        <v>0.21428571428571427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0.9285714285714286</v>
      </c>
      <c r="S32" s="1">
        <f>COUNTIFS(Table2[Sub-Sector],Table4[[#This Row],[Sub-Sector]],Table2[% Price above 50 EMA],"&gt;=0")/Table4[[#This Row],[Count]]</f>
        <v>0.9285714285714286</v>
      </c>
      <c r="T32" s="1">
        <f>COUNTIFS(Table2[Sub-Sector],Table4[[#This Row],[Sub-Sector]],Table2[% Price above 200 EMA],"&gt;=0")/Table4[[#This Row],[Count]]</f>
        <v>0.9285714285714286</v>
      </c>
      <c r="U32" s="1">
        <f>COUNTIFS(Table2[Sub-Sector],Table4[[#This Row],[Sub-Sector]],Table2[Rate of Change - Zone],"Positive")/Table4[[#This Row],[Count]]</f>
        <v>1</v>
      </c>
      <c r="V32" s="1">
        <f>COUNTIFS(Table2[Sub-Sector],Table4[[#This Row],[Sub-Sector]],Table2[Sharpe Ratio],"&gt;=0.10")/Table4[[#This Row],[Count]]</f>
        <v>7.1428571428571425E-2</v>
      </c>
      <c r="W3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256.5</v>
      </c>
      <c r="X32" s="2">
        <f>_xlfn.RANK.AVG(Table4[[#This Row],[Score]],Table4[Score],1)</f>
        <v>11</v>
      </c>
      <c r="Y3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32" s="2">
        <f>_xlfn.RANK.AVG(Table4[[#This Row],[Score 2 ]],Table4[[Score 2 ]],1)</f>
        <v>27</v>
      </c>
    </row>
    <row r="33" spans="1:26" x14ac:dyDescent="0.3">
      <c r="A33" t="s">
        <v>33</v>
      </c>
      <c r="B33">
        <f>COUNTIFS(Table2[Sub-Sector],Table4[[#This Row],[Sub-Sector]])</f>
        <v>11</v>
      </c>
      <c r="C33" s="1">
        <f>COUNTIFS(Table2[Sub-Sector],Table4[[#This Row],[Sub-Sector]],Table2[Uptrend],"Uptrend")/Table4[[#This Row],[Count]]</f>
        <v>0.81818181818181823</v>
      </c>
      <c r="D33" s="1">
        <f>COUNTIFS(Table2[Sub-Sector],Table4[[#This Row],[Sub-Sector]],Table2[1W Return vs Nifty],"&gt;=5")/Table4[[#This Row],[Count]]</f>
        <v>0</v>
      </c>
      <c r="E33" s="1">
        <f>COUNTIFS(Table2[Sub-Sector],Table4[[#This Row],[Sub-Sector]],Table2[1M Return vs Nifty],"&gt;=5")/Table4[[#This Row],[Count]]</f>
        <v>0</v>
      </c>
      <c r="F33" s="1">
        <f>COUNTIFS(Table2[Sub-Sector],Table4[[#This Row],[Sub-Sector]],Table2[6M Return vs Nifty],"&gt;=10")/Table4[[#This Row],[Count]]</f>
        <v>0.90909090909090906</v>
      </c>
      <c r="G33" s="1">
        <f>COUNTIFS(Table2[Sub-Sector],Table4[[#This Row],[Sub-Sector]],Table2[1Y Return vs Nifty],"&gt;=10")/Table4[[#This Row],[Count]]</f>
        <v>1</v>
      </c>
      <c r="H33" s="1">
        <f>COUNTIFS(Table2[Sub-Sector],Table4[[#This Row],[Sub-Sector]],Table2[RSI Exponential â€“ 14D],"&gt;=50")/Table4[[#This Row],[Count]]</f>
        <v>0.81818181818181823</v>
      </c>
      <c r="I33" s="1">
        <f>COUNTIFS(Table2[Sub-Sector],Table4[[#This Row],[Sub-Sector]],Table2[Relative Volume],"&gt;=1")/Table4[[#This Row],[Count]]</f>
        <v>9.0909090909090912E-2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</v>
      </c>
      <c r="M33" s="1">
        <f>COUNTIFS(Table2[Sub-Sector],Table4[[#This Row],[Sub-Sector]],Table2[% Away From Current Week High],"&lt;=0.05")/Table4[[#This Row],[Count]]</f>
        <v>1</v>
      </c>
      <c r="N33" s="1">
        <f>COUNTIFS(Table2[Sub-Sector],Table4[[#This Row],[Sub-Sector]],Table2[% Away From Current Month Low],"&gt;=0.05")/Table4[[#This Row],[Count]]</f>
        <v>0</v>
      </c>
      <c r="O33" s="1">
        <f>COUNTIFS(Table2[Sub-Sector],Table4[[#This Row],[Sub-Sector]],Table2[% Away From Current Month High],"&lt;=0.05")/Table4[[#This Row],[Count]]</f>
        <v>1</v>
      </c>
      <c r="P33" s="1">
        <f>COUNTIFS(Table2[Sub-Sector],Table4[[#This Row],[Sub-Sector]],Table2[% Away From 52W High],"&lt;=10")/Table4[[#This Row],[Count]]</f>
        <v>0.27272727272727271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9.0909090909090912E-2</v>
      </c>
      <c r="S33" s="1">
        <f>COUNTIFS(Table2[Sub-Sector],Table4[[#This Row],[Sub-Sector]],Table2[% Price above 50 EMA],"&gt;=0")/Table4[[#This Row],[Count]]</f>
        <v>0.72727272727272729</v>
      </c>
      <c r="T33" s="1">
        <f>COUNTIFS(Table2[Sub-Sector],Table4[[#This Row],[Sub-Sector]],Table2[% Price above 200 EMA],"&gt;=0")/Table4[[#This Row],[Count]]</f>
        <v>0.90909090909090906</v>
      </c>
      <c r="U33" s="1">
        <f>COUNTIFS(Table2[Sub-Sector],Table4[[#This Row],[Sub-Sector]],Table2[Rate of Change - Zone],"Positive")/Table4[[#This Row],[Count]]</f>
        <v>1</v>
      </c>
      <c r="V33" s="1">
        <f>COUNTIFS(Table2[Sub-Sector],Table4[[#This Row],[Sub-Sector]],Table2[Sharpe Ratio],"&gt;=0.10")/Table4[[#This Row],[Count]]</f>
        <v>0.81818181818181823</v>
      </c>
      <c r="W3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33" s="2">
        <f>_xlfn.RANK.AVG(Table4[[#This Row],[Score]],Table4[Score],1)</f>
        <v>62</v>
      </c>
      <c r="Y3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192.5</v>
      </c>
      <c r="Z33" s="2">
        <f>_xlfn.RANK.AVG(Table4[[#This Row],[Score 2 ]],Table4[[Score 2 ]],1)</f>
        <v>32</v>
      </c>
    </row>
    <row r="34" spans="1:26" x14ac:dyDescent="0.3">
      <c r="A34" t="s">
        <v>96</v>
      </c>
      <c r="B34">
        <f>COUNTIFS(Table2[Sub-Sector],Table4[[#This Row],[Sub-Sector]])</f>
        <v>5</v>
      </c>
      <c r="C34" s="1">
        <f>COUNTIFS(Table2[Sub-Sector],Table4[[#This Row],[Sub-Sector]],Table2[Uptrend],"Uptrend")/Table4[[#This Row],[Count]]</f>
        <v>0.6</v>
      </c>
      <c r="D34" s="1">
        <f>COUNTIFS(Table2[Sub-Sector],Table4[[#This Row],[Sub-Sector]],Table2[1W Return vs Nifty],"&gt;=5")/Table4[[#This Row],[Count]]</f>
        <v>0.4</v>
      </c>
      <c r="E34" s="1">
        <f>COUNTIFS(Table2[Sub-Sector],Table4[[#This Row],[Sub-Sector]],Table2[1M Return vs Nifty],"&gt;=5")/Table4[[#This Row],[Count]]</f>
        <v>0.6</v>
      </c>
      <c r="F34" s="1">
        <f>COUNTIFS(Table2[Sub-Sector],Table4[[#This Row],[Sub-Sector]],Table2[6M Return vs Nifty],"&gt;=10")/Table4[[#This Row],[Count]]</f>
        <v>0.6</v>
      </c>
      <c r="G34" s="1">
        <f>COUNTIFS(Table2[Sub-Sector],Table4[[#This Row],[Sub-Sector]],Table2[1Y Return vs Nifty],"&gt;=10")/Table4[[#This Row],[Count]]</f>
        <v>0.6</v>
      </c>
      <c r="H34" s="1">
        <f>COUNTIFS(Table2[Sub-Sector],Table4[[#This Row],[Sub-Sector]],Table2[RSI Exponential â€“ 14D],"&gt;=50")/Table4[[#This Row],[Count]]</f>
        <v>0.4</v>
      </c>
      <c r="I34" s="1">
        <f>COUNTIFS(Table2[Sub-Sector],Table4[[#This Row],[Sub-Sector]],Table2[Relative Volume],"&gt;=1")/Table4[[#This Row],[Count]]</f>
        <v>0.8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1</v>
      </c>
      <c r="L34" s="1">
        <f>COUNTIFS(Table2[Sub-Sector],Table4[[#This Row],[Sub-Sector]],Table2[% Away From Current Week Low],"&gt;=0.05")/Table4[[#This Row],[Count]]</f>
        <v>0.2</v>
      </c>
      <c r="M34" s="1">
        <f>COUNTIFS(Table2[Sub-Sector],Table4[[#This Row],[Sub-Sector]],Table2[% Away From Current Week High],"&lt;=0.05")/Table4[[#This Row],[Count]]</f>
        <v>1</v>
      </c>
      <c r="N34" s="1">
        <f>COUNTIFS(Table2[Sub-Sector],Table4[[#This Row],[Sub-Sector]],Table2[% Away From Current Month Low],"&gt;=0.05")/Table4[[#This Row],[Count]]</f>
        <v>0</v>
      </c>
      <c r="O34" s="1">
        <f>COUNTIFS(Table2[Sub-Sector],Table4[[#This Row],[Sub-Sector]],Table2[% Away From Current Month High],"&lt;=0.05")/Table4[[#This Row],[Count]]</f>
        <v>1</v>
      </c>
      <c r="P34" s="1">
        <f>COUNTIFS(Table2[Sub-Sector],Table4[[#This Row],[Sub-Sector]],Table2[% Away From 52W High],"&lt;=10")/Table4[[#This Row],[Count]]</f>
        <v>0.6</v>
      </c>
      <c r="Q34" s="1">
        <f>COUNTIFS(Table2[Sub-Sector],Table4[[#This Row],[Sub-Sector]],Table2[% Away From 52W Low],"&gt;=10")/Table4[[#This Row],[Count]]</f>
        <v>0.8</v>
      </c>
      <c r="R34" s="1">
        <f>COUNTIFS(Table2[Sub-Sector],Table4[[#This Row],[Sub-Sector]],Table2[% Price above 20 EMA],"&gt;=0")/Table4[[#This Row],[Count]]</f>
        <v>0.6</v>
      </c>
      <c r="S34" s="1">
        <f>COUNTIFS(Table2[Sub-Sector],Table4[[#This Row],[Sub-Sector]],Table2[% Price above 50 EMA],"&gt;=0")/Table4[[#This Row],[Count]]</f>
        <v>0.6</v>
      </c>
      <c r="T34" s="1">
        <f>COUNTIFS(Table2[Sub-Sector],Table4[[#This Row],[Sub-Sector]],Table2[% Price above 200 EMA],"&gt;=0")/Table4[[#This Row],[Count]]</f>
        <v>0.8</v>
      </c>
      <c r="U34" s="1">
        <f>COUNTIFS(Table2[Sub-Sector],Table4[[#This Row],[Sub-Sector]],Table2[Rate of Change - Zone],"Positive")/Table4[[#This Row],[Count]]</f>
        <v>1</v>
      </c>
      <c r="V34" s="1">
        <f>COUNTIFS(Table2[Sub-Sector],Table4[[#This Row],[Sub-Sector]],Table2[Sharpe Ratio],"&gt;=0.10")/Table4[[#This Row],[Count]]</f>
        <v>0.4</v>
      </c>
      <c r="W3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313</v>
      </c>
      <c r="X34" s="2">
        <f>_xlfn.RANK.AVG(Table4[[#This Row],[Score]],Table4[Score],1)</f>
        <v>24</v>
      </c>
      <c r="Y3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194.5</v>
      </c>
      <c r="Z34" s="2">
        <f>_xlfn.RANK.AVG(Table4[[#This Row],[Score 2 ]],Table4[[Score 2 ]],1)</f>
        <v>33</v>
      </c>
    </row>
    <row r="35" spans="1:26" x14ac:dyDescent="0.3">
      <c r="A35" t="s">
        <v>1158</v>
      </c>
      <c r="B35">
        <f>COUNTIFS(Table2[Sub-Sector],Table4[[#This Row],[Sub-Sector]])</f>
        <v>3</v>
      </c>
      <c r="C35" s="1">
        <f>COUNTIFS(Table2[Sub-Sector],Table4[[#This Row],[Sub-Sector]],Table2[Uptrend],"Uptrend")/Table4[[#This Row],[Count]]</f>
        <v>0.66666666666666663</v>
      </c>
      <c r="D35" s="1">
        <f>COUNTIFS(Table2[Sub-Sector],Table4[[#This Row],[Sub-Sector]],Table2[1W Return vs Nifty],"&gt;=5")/Table4[[#This Row],[Count]]</f>
        <v>0</v>
      </c>
      <c r="E35" s="1">
        <f>COUNTIFS(Table2[Sub-Sector],Table4[[#This Row],[Sub-Sector]],Table2[1M Return vs Nifty],"&gt;=5")/Table4[[#This Row],[Count]]</f>
        <v>0.66666666666666663</v>
      </c>
      <c r="F35" s="1">
        <f>COUNTIFS(Table2[Sub-Sector],Table4[[#This Row],[Sub-Sector]],Table2[6M Return vs Nifty],"&gt;=10")/Table4[[#This Row],[Count]]</f>
        <v>0.66666666666666663</v>
      </c>
      <c r="G35" s="1">
        <f>COUNTIFS(Table2[Sub-Sector],Table4[[#This Row],[Sub-Sector]],Table2[1Y Return vs Nifty],"&gt;=10")/Table4[[#This Row],[Count]]</f>
        <v>0.66666666666666663</v>
      </c>
      <c r="H35" s="1">
        <f>COUNTIFS(Table2[Sub-Sector],Table4[[#This Row],[Sub-Sector]],Table2[RSI Exponential â€“ 14D],"&gt;=50")/Table4[[#This Row],[Count]]</f>
        <v>0.66666666666666663</v>
      </c>
      <c r="I35" s="1">
        <f>COUNTIFS(Table2[Sub-Sector],Table4[[#This Row],[Sub-Sector]],Table2[Relative Volume],"&gt;=1")/Table4[[#This Row],[Count]]</f>
        <v>0.66666666666666663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0.66666666666666663</v>
      </c>
      <c r="L35" s="1">
        <f>COUNTIFS(Table2[Sub-Sector],Table4[[#This Row],[Sub-Sector]],Table2[% Away From Current Week Low],"&gt;=0.05")/Table4[[#This Row],[Count]]</f>
        <v>0</v>
      </c>
      <c r="M35" s="1">
        <f>COUNTIFS(Table2[Sub-Sector],Table4[[#This Row],[Sub-Sector]],Table2[% Away From Current Week High],"&lt;=0.05")/Table4[[#This Row],[Count]]</f>
        <v>0.33333333333333331</v>
      </c>
      <c r="N35" s="1">
        <f>COUNTIFS(Table2[Sub-Sector],Table4[[#This Row],[Sub-Sector]],Table2[% Away From Current Month Low],"&gt;=0.05")/Table4[[#This Row],[Count]]</f>
        <v>0</v>
      </c>
      <c r="O35" s="1">
        <f>COUNTIFS(Table2[Sub-Sector],Table4[[#This Row],[Sub-Sector]],Table2[% Away From Current Month High],"&lt;=0.05")/Table4[[#This Row],[Count]]</f>
        <v>0.66666666666666663</v>
      </c>
      <c r="P35" s="1">
        <f>COUNTIFS(Table2[Sub-Sector],Table4[[#This Row],[Sub-Sector]],Table2[% Away From 52W High],"&lt;=10")/Table4[[#This Row],[Count]]</f>
        <v>0.33333333333333331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1</v>
      </c>
      <c r="S35" s="1">
        <f>COUNTIFS(Table2[Sub-Sector],Table4[[#This Row],[Sub-Sector]],Table2[% Price above 50 EMA],"&gt;=0")/Table4[[#This Row],[Count]]</f>
        <v>0.66666666666666663</v>
      </c>
      <c r="T35" s="1">
        <f>COUNTIFS(Table2[Sub-Sector],Table4[[#This Row],[Sub-Sector]],Table2[% Price above 200 EMA],"&gt;=0")/Table4[[#This Row],[Count]]</f>
        <v>0.66666666666666663</v>
      </c>
      <c r="U35" s="1">
        <f>COUNTIFS(Table2[Sub-Sector],Table4[[#This Row],[Sub-Sector]],Table2[Rate of Change - Zone],"Positive")/Table4[[#This Row],[Count]]</f>
        <v>1</v>
      </c>
      <c r="V35" s="1">
        <f>COUNTIFS(Table2[Sub-Sector],Table4[[#This Row],[Sub-Sector]],Table2[Sharpe Ratio],"&gt;=0.10")/Table4[[#This Row],[Count]]</f>
        <v>0.33333333333333331</v>
      </c>
      <c r="W3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369</v>
      </c>
      <c r="X35" s="2">
        <f>_xlfn.RANK.AVG(Table4[[#This Row],[Score]],Table4[Score],1)</f>
        <v>37</v>
      </c>
      <c r="Y3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196.5</v>
      </c>
      <c r="Z35" s="2">
        <f>_xlfn.RANK.AVG(Table4[[#This Row],[Score 2 ]],Table4[[Score 2 ]],1)</f>
        <v>34.5</v>
      </c>
    </row>
    <row r="36" spans="1:26" x14ac:dyDescent="0.3">
      <c r="A36" t="s">
        <v>69</v>
      </c>
      <c r="B36">
        <f>COUNTIFS(Table2[Sub-Sector],Table4[[#This Row],[Sub-Sector]])</f>
        <v>3</v>
      </c>
      <c r="C36" s="1">
        <f>COUNTIFS(Table2[Sub-Sector],Table4[[#This Row],[Sub-Sector]],Table2[Uptrend],"Uptrend")/Table4[[#This Row],[Count]]</f>
        <v>1</v>
      </c>
      <c r="D36" s="1">
        <f>COUNTIFS(Table2[Sub-Sector],Table4[[#This Row],[Sub-Sector]],Table2[1W Return vs Nifty],"&gt;=5")/Table4[[#This Row],[Count]]</f>
        <v>0</v>
      </c>
      <c r="E36" s="1">
        <f>COUNTIFS(Table2[Sub-Sector],Table4[[#This Row],[Sub-Sector]],Table2[1M Return vs Nifty],"&gt;=5")/Table4[[#This Row],[Count]]</f>
        <v>0</v>
      </c>
      <c r="F36" s="1">
        <f>COUNTIFS(Table2[Sub-Sector],Table4[[#This Row],[Sub-Sector]],Table2[6M Return vs Nifty],"&gt;=10")/Table4[[#This Row],[Count]]</f>
        <v>0.66666666666666663</v>
      </c>
      <c r="G36" s="1">
        <f>COUNTIFS(Table2[Sub-Sector],Table4[[#This Row],[Sub-Sector]],Table2[1Y Return vs Nifty],"&gt;=10")/Table4[[#This Row],[Count]]</f>
        <v>0.66666666666666663</v>
      </c>
      <c r="H36" s="1">
        <f>COUNTIFS(Table2[Sub-Sector],Table4[[#This Row],[Sub-Sector]],Table2[RSI Exponential â€“ 14D],"&gt;=50")/Table4[[#This Row],[Count]]</f>
        <v>0.66666666666666663</v>
      </c>
      <c r="I36" s="1">
        <f>COUNTIFS(Table2[Sub-Sector],Table4[[#This Row],[Sub-Sector]],Table2[Relative Volume],"&gt;=1")/Table4[[#This Row],[Count]]</f>
        <v>0.66666666666666663</v>
      </c>
      <c r="J36" s="1">
        <f>COUNTIFS(Table2[Sub-Sector],Table4[[#This Row],[Sub-Sector]],Table2[% Away From Day Low],"&gt;=0.05")/Table4[[#This Row],[Count]]</f>
        <v>0.33333333333333331</v>
      </c>
      <c r="K36" s="1">
        <f>COUNTIFS(Table2[Sub-Sector],Table4[[#This Row],[Sub-Sector]],Table2[% Away From Day High],"&lt;=0.05")/Table4[[#This Row],[Count]]</f>
        <v>1</v>
      </c>
      <c r="L36" s="1">
        <f>COUNTIFS(Table2[Sub-Sector],Table4[[#This Row],[Sub-Sector]],Table2[% Away From Current Week Low],"&gt;=0.05")/Table4[[#This Row],[Count]]</f>
        <v>0.33333333333333331</v>
      </c>
      <c r="M36" s="1">
        <f>COUNTIFS(Table2[Sub-Sector],Table4[[#This Row],[Sub-Sector]],Table2[% Away From Current Week High],"&lt;=0.05")/Table4[[#This Row],[Count]]</f>
        <v>1</v>
      </c>
      <c r="N36" s="1">
        <f>COUNTIFS(Table2[Sub-Sector],Table4[[#This Row],[Sub-Sector]],Table2[% Away From Current Month Low],"&gt;=0.05")/Table4[[#This Row],[Count]]</f>
        <v>0.33333333333333331</v>
      </c>
      <c r="O36" s="1">
        <f>COUNTIFS(Table2[Sub-Sector],Table4[[#This Row],[Sub-Sector]],Table2[% Away From Current Month High],"&lt;=0.05")/Table4[[#This Row],[Count]]</f>
        <v>1</v>
      </c>
      <c r="P36" s="1">
        <f>COUNTIFS(Table2[Sub-Sector],Table4[[#This Row],[Sub-Sector]],Table2[% Away From 52W High],"&lt;=10")/Table4[[#This Row],[Count]]</f>
        <v>0.66666666666666663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0.66666666666666663</v>
      </c>
      <c r="S36" s="1">
        <f>COUNTIFS(Table2[Sub-Sector],Table4[[#This Row],[Sub-Sector]],Table2[% Price above 50 EMA],"&gt;=0")/Table4[[#This Row],[Count]]</f>
        <v>0.66666666666666663</v>
      </c>
      <c r="T36" s="1">
        <f>COUNTIFS(Table2[Sub-Sector],Table4[[#This Row],[Sub-Sector]],Table2[% Price above 200 EMA],"&gt;=0")/Table4[[#This Row],[Count]]</f>
        <v>1</v>
      </c>
      <c r="U36" s="1">
        <f>COUNTIFS(Table2[Sub-Sector],Table4[[#This Row],[Sub-Sector]],Table2[Rate of Change - Zone],"Positive")/Table4[[#This Row],[Count]]</f>
        <v>1</v>
      </c>
      <c r="V36" s="1">
        <f>COUNTIFS(Table2[Sub-Sector],Table4[[#This Row],[Sub-Sector]],Table2[Sharpe Ratio],"&gt;=0.10")/Table4[[#This Row],[Count]]</f>
        <v>0.66666666666666663</v>
      </c>
      <c r="W3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401</v>
      </c>
      <c r="X36" s="2">
        <f>_xlfn.RANK.AVG(Table4[[#This Row],[Score]],Table4[Score],1)</f>
        <v>55</v>
      </c>
      <c r="Y3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196.5</v>
      </c>
      <c r="Z36" s="2">
        <f>_xlfn.RANK.AVG(Table4[[#This Row],[Score 2 ]],Table4[[Score 2 ]],1)</f>
        <v>34.5</v>
      </c>
    </row>
    <row r="37" spans="1:26" x14ac:dyDescent="0.3">
      <c r="A37" t="s">
        <v>817</v>
      </c>
      <c r="B37">
        <f>COUNTIFS(Table2[Sub-Sector],Table4[[#This Row],[Sub-Sector]])</f>
        <v>2</v>
      </c>
      <c r="C37" s="1">
        <f>COUNTIFS(Table2[Sub-Sector],Table4[[#This Row],[Sub-Sector]],Table2[Uptrend],"Uptrend")/Table4[[#This Row],[Count]]</f>
        <v>0.5</v>
      </c>
      <c r="D37" s="1">
        <f>COUNTIFS(Table2[Sub-Sector],Table4[[#This Row],[Sub-Sector]],Table2[1W Return vs Nifty],"&gt;=5")/Table4[[#This Row],[Count]]</f>
        <v>0</v>
      </c>
      <c r="E37" s="1">
        <f>COUNTIFS(Table2[Sub-Sector],Table4[[#This Row],[Sub-Sector]],Table2[1M Return vs Nifty],"&gt;=5")/Table4[[#This Row],[Count]]</f>
        <v>1</v>
      </c>
      <c r="F37" s="1">
        <f>COUNTIFS(Table2[Sub-Sector],Table4[[#This Row],[Sub-Sector]],Table2[6M Return vs Nifty],"&gt;=10")/Table4[[#This Row],[Count]]</f>
        <v>0.5</v>
      </c>
      <c r="G37" s="1">
        <f>COUNTIFS(Table2[Sub-Sector],Table4[[#This Row],[Sub-Sector]],Table2[1Y Return vs Nifty],"&gt;=10")/Table4[[#This Row],[Count]]</f>
        <v>0.5</v>
      </c>
      <c r="H37" s="1">
        <f>COUNTIFS(Table2[Sub-Sector],Table4[[#This Row],[Sub-Sector]],Table2[RSI Exponential â€“ 14D],"&gt;=50")/Table4[[#This Row],[Count]]</f>
        <v>0.5</v>
      </c>
      <c r="I37" s="1">
        <f>COUNTIFS(Table2[Sub-Sector],Table4[[#This Row],[Sub-Sector]],Table2[Relative Volume],"&gt;=1")/Table4[[#This Row],[Count]]</f>
        <v>1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0.5</v>
      </c>
      <c r="L37" s="1">
        <f>COUNTIFS(Table2[Sub-Sector],Table4[[#This Row],[Sub-Sector]],Table2[% Away From Current Week Low],"&gt;=0.05")/Table4[[#This Row],[Count]]</f>
        <v>0</v>
      </c>
      <c r="M37" s="1">
        <f>COUNTIFS(Table2[Sub-Sector],Table4[[#This Row],[Sub-Sector]],Table2[% Away From Current Week High],"&lt;=0.05")/Table4[[#This Row],[Count]]</f>
        <v>0.5</v>
      </c>
      <c r="N37" s="1">
        <f>COUNTIFS(Table2[Sub-Sector],Table4[[#This Row],[Sub-Sector]],Table2[% Away From Current Month Low],"&gt;=0.05")/Table4[[#This Row],[Count]]</f>
        <v>0</v>
      </c>
      <c r="O37" s="1">
        <f>COUNTIFS(Table2[Sub-Sector],Table4[[#This Row],[Sub-Sector]],Table2[% Away From Current Month High],"&lt;=0.05")/Table4[[#This Row],[Count]]</f>
        <v>0.5</v>
      </c>
      <c r="P37" s="1">
        <f>COUNTIFS(Table2[Sub-Sector],Table4[[#This Row],[Sub-Sector]],Table2[% Away From 52W High],"&lt;=10")/Table4[[#This Row],[Count]]</f>
        <v>0.5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1</v>
      </c>
      <c r="S37" s="1">
        <f>COUNTIFS(Table2[Sub-Sector],Table4[[#This Row],[Sub-Sector]],Table2[% Price above 50 EMA],"&gt;=0")/Table4[[#This Row],[Count]]</f>
        <v>1</v>
      </c>
      <c r="T37" s="1">
        <f>COUNTIFS(Table2[Sub-Sector],Table4[[#This Row],[Sub-Sector]],Table2[% Price above 200 EMA],"&gt;=0")/Table4[[#This Row],[Count]]</f>
        <v>0.5</v>
      </c>
      <c r="U37" s="1">
        <f>COUNTIFS(Table2[Sub-Sector],Table4[[#This Row],[Sub-Sector]],Table2[Rate of Change - Zone],"Positive")/Table4[[#This Row],[Count]]</f>
        <v>1</v>
      </c>
      <c r="V37" s="1">
        <f>COUNTIFS(Table2[Sub-Sector],Table4[[#This Row],[Sub-Sector]],Table2[Sharpe Ratio],"&gt;=0.10")/Table4[[#This Row],[Count]]</f>
        <v>0</v>
      </c>
      <c r="W3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378.5</v>
      </c>
      <c r="X37" s="2">
        <f>_xlfn.RANK.AVG(Table4[[#This Row],[Score]],Table4[Score],1)</f>
        <v>41</v>
      </c>
      <c r="Y3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197.5</v>
      </c>
      <c r="Z37" s="2">
        <f>_xlfn.RANK.AVG(Table4[[#This Row],[Score 2 ]],Table4[[Score 2 ]],1)</f>
        <v>37</v>
      </c>
    </row>
    <row r="38" spans="1:26" x14ac:dyDescent="0.3">
      <c r="A38" t="s">
        <v>847</v>
      </c>
      <c r="B38">
        <f>COUNTIFS(Table2[Sub-Sector],Table4[[#This Row],[Sub-Sector]])</f>
        <v>2</v>
      </c>
      <c r="C38" s="1">
        <f>COUNTIFS(Table2[Sub-Sector],Table4[[#This Row],[Sub-Sector]],Table2[Uptrend],"Uptrend")/Table4[[#This Row],[Count]]</f>
        <v>0.5</v>
      </c>
      <c r="D38" s="1">
        <f>COUNTIFS(Table2[Sub-Sector],Table4[[#This Row],[Sub-Sector]],Table2[1W Return vs Nifty],"&gt;=5")/Table4[[#This Row],[Count]]</f>
        <v>0.5</v>
      </c>
      <c r="E38" s="1">
        <f>COUNTIFS(Table2[Sub-Sector],Table4[[#This Row],[Sub-Sector]],Table2[1M Return vs Nifty],"&gt;=5")/Table4[[#This Row],[Count]]</f>
        <v>0.5</v>
      </c>
      <c r="F38" s="1">
        <f>COUNTIFS(Table2[Sub-Sector],Table4[[#This Row],[Sub-Sector]],Table2[6M Return vs Nifty],"&gt;=10")/Table4[[#This Row],[Count]]</f>
        <v>0.5</v>
      </c>
      <c r="G38" s="1">
        <f>COUNTIFS(Table2[Sub-Sector],Table4[[#This Row],[Sub-Sector]],Table2[1Y Return vs Nifty],"&gt;=10")/Table4[[#This Row],[Count]]</f>
        <v>0.5</v>
      </c>
      <c r="H38" s="1">
        <f>COUNTIFS(Table2[Sub-Sector],Table4[[#This Row],[Sub-Sector]],Table2[RSI Exponential â€“ 14D],"&gt;=50")/Table4[[#This Row],[Count]]</f>
        <v>0</v>
      </c>
      <c r="I38" s="1">
        <f>COUNTIFS(Table2[Sub-Sector],Table4[[#This Row],[Sub-Sector]],Table2[Relative Volume],"&gt;=1")/Table4[[#This Row],[Count]]</f>
        <v>1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0.5</v>
      </c>
      <c r="M38" s="1">
        <f>COUNTIFS(Table2[Sub-Sector],Table4[[#This Row],[Sub-Sector]],Table2[% Away From Current Week High],"&lt;=0.05")/Table4[[#This Row],[Count]]</f>
        <v>1</v>
      </c>
      <c r="N38" s="1">
        <f>COUNTIFS(Table2[Sub-Sector],Table4[[#This Row],[Sub-Sector]],Table2[% Away From Current Month Low],"&gt;=0.05")/Table4[[#This Row],[Count]]</f>
        <v>0</v>
      </c>
      <c r="O38" s="1">
        <f>COUNTIFS(Table2[Sub-Sector],Table4[[#This Row],[Sub-Sector]],Table2[% Away From Current Month High],"&lt;=0.05")/Table4[[#This Row],[Count]]</f>
        <v>1</v>
      </c>
      <c r="P38" s="1">
        <f>COUNTIFS(Table2[Sub-Sector],Table4[[#This Row],[Sub-Sector]],Table2[% Away From 52W High],"&lt;=10")/Table4[[#This Row],[Count]]</f>
        <v>0.5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1</v>
      </c>
      <c r="S38" s="1">
        <f>COUNTIFS(Table2[Sub-Sector],Table4[[#This Row],[Sub-Sector]],Table2[% Price above 50 EMA],"&gt;=0")/Table4[[#This Row],[Count]]</f>
        <v>1</v>
      </c>
      <c r="T38" s="1">
        <f>COUNTIFS(Table2[Sub-Sector],Table4[[#This Row],[Sub-Sector]],Table2[% Price above 200 EMA],"&gt;=0")/Table4[[#This Row],[Count]]</f>
        <v>1</v>
      </c>
      <c r="U38" s="1">
        <f>COUNTIFS(Table2[Sub-Sector],Table4[[#This Row],[Sub-Sector]],Table2[Rate of Change - Zone],"Positive")/Table4[[#This Row],[Count]]</f>
        <v>1</v>
      </c>
      <c r="V38" s="1">
        <f>COUNTIFS(Table2[Sub-Sector],Table4[[#This Row],[Sub-Sector]],Table2[Sharpe Ratio],"&gt;=0.10")/Table4[[#This Row],[Count]]</f>
        <v>0</v>
      </c>
      <c r="W3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336.5</v>
      </c>
      <c r="X38" s="2">
        <f>_xlfn.RANK.AVG(Table4[[#This Row],[Score]],Table4[Score],1)</f>
        <v>27</v>
      </c>
      <c r="Y3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197.5</v>
      </c>
      <c r="Z38" s="2">
        <f>_xlfn.RANK.AVG(Table4[[#This Row],[Score 2 ]],Table4[[Score 2 ]],1)</f>
        <v>37</v>
      </c>
    </row>
    <row r="39" spans="1:26" x14ac:dyDescent="0.3">
      <c r="A39" t="s">
        <v>476</v>
      </c>
      <c r="B39">
        <f>COUNTIFS(Table2[Sub-Sector],Table4[[#This Row],[Sub-Sector]])</f>
        <v>2</v>
      </c>
      <c r="C39" s="1">
        <f>COUNTIFS(Table2[Sub-Sector],Table4[[#This Row],[Sub-Sector]],Table2[Uptrend],"Uptrend")/Table4[[#This Row],[Count]]</f>
        <v>1</v>
      </c>
      <c r="D39" s="1">
        <f>COUNTIFS(Table2[Sub-Sector],Table4[[#This Row],[Sub-Sector]],Table2[1W Return vs Nifty],"&gt;=5")/Table4[[#This Row],[Count]]</f>
        <v>0</v>
      </c>
      <c r="E39" s="1">
        <f>COUNTIFS(Table2[Sub-Sector],Table4[[#This Row],[Sub-Sector]],Table2[1M Return vs Nifty],"&gt;=5")/Table4[[#This Row],[Count]]</f>
        <v>1</v>
      </c>
      <c r="F39" s="1">
        <f>COUNTIFS(Table2[Sub-Sector],Table4[[#This Row],[Sub-Sector]],Table2[6M Return vs Nifty],"&gt;=10")/Table4[[#This Row],[Count]]</f>
        <v>0.5</v>
      </c>
      <c r="G39" s="1">
        <f>COUNTIFS(Table2[Sub-Sector],Table4[[#This Row],[Sub-Sector]],Table2[1Y Return vs Nifty],"&gt;=10")/Table4[[#This Row],[Count]]</f>
        <v>1</v>
      </c>
      <c r="H39" s="1">
        <f>COUNTIFS(Table2[Sub-Sector],Table4[[#This Row],[Sub-Sector]],Table2[RSI Exponential â€“ 14D],"&gt;=50")/Table4[[#This Row],[Count]]</f>
        <v>0.5</v>
      </c>
      <c r="I39" s="1">
        <f>COUNTIFS(Table2[Sub-Sector],Table4[[#This Row],[Sub-Sector]],Table2[Relative Volume],"&gt;=1")/Table4[[#This Row],[Count]]</f>
        <v>0.5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1</v>
      </c>
      <c r="L39" s="1">
        <f>COUNTIFS(Table2[Sub-Sector],Table4[[#This Row],[Sub-Sector]],Table2[% Away From Current Week Low],"&gt;=0.05")/Table4[[#This Row],[Count]]</f>
        <v>0</v>
      </c>
      <c r="M39" s="1">
        <f>COUNTIFS(Table2[Sub-Sector],Table4[[#This Row],[Sub-Sector]],Table2[% Away From Current Week High],"&lt;=0.05")/Table4[[#This Row],[Count]]</f>
        <v>1</v>
      </c>
      <c r="N39" s="1">
        <f>COUNTIFS(Table2[Sub-Sector],Table4[[#This Row],[Sub-Sector]],Table2[% Away From Current Month Low],"&gt;=0.05")/Table4[[#This Row],[Count]]</f>
        <v>0</v>
      </c>
      <c r="O39" s="1">
        <f>COUNTIFS(Table2[Sub-Sector],Table4[[#This Row],[Sub-Sector]],Table2[% Away From Current Month High],"&lt;=0.05")/Table4[[#This Row],[Count]]</f>
        <v>1</v>
      </c>
      <c r="P39" s="1">
        <f>COUNTIFS(Table2[Sub-Sector],Table4[[#This Row],[Sub-Sector]],Table2[% Away From 52W High],"&lt;=10")/Table4[[#This Row],[Count]]</f>
        <v>1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1</v>
      </c>
      <c r="S39" s="1">
        <f>COUNTIFS(Table2[Sub-Sector],Table4[[#This Row],[Sub-Sector]],Table2[% Price above 50 EMA],"&gt;=0")/Table4[[#This Row],[Count]]</f>
        <v>1</v>
      </c>
      <c r="T39" s="1">
        <f>COUNTIFS(Table2[Sub-Sector],Table4[[#This Row],[Sub-Sector]],Table2[% Price above 200 EMA],"&gt;=0")/Table4[[#This Row],[Count]]</f>
        <v>1</v>
      </c>
      <c r="U39" s="1">
        <f>COUNTIFS(Table2[Sub-Sector],Table4[[#This Row],[Sub-Sector]],Table2[Rate of Change - Zone],"Positive")/Table4[[#This Row],[Count]]</f>
        <v>1</v>
      </c>
      <c r="V39" s="1">
        <f>COUNTIFS(Table2[Sub-Sector],Table4[[#This Row],[Sub-Sector]],Table2[Sharpe Ratio],"&gt;=0.10")/Table4[[#This Row],[Count]]</f>
        <v>0.5</v>
      </c>
      <c r="W3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304.5</v>
      </c>
      <c r="X39" s="2">
        <f>_xlfn.RANK.AVG(Table4[[#This Row],[Score]],Table4[Score],1)</f>
        <v>21.5</v>
      </c>
      <c r="Y3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197.5</v>
      </c>
      <c r="Z39" s="2">
        <f>_xlfn.RANK.AVG(Table4[[#This Row],[Score 2 ]],Table4[[Score 2 ]],1)</f>
        <v>37</v>
      </c>
    </row>
    <row r="40" spans="1:26" x14ac:dyDescent="0.3">
      <c r="A40" t="s">
        <v>47</v>
      </c>
      <c r="B40">
        <f>COUNTIFS(Table2[Sub-Sector],Table4[[#This Row],[Sub-Sector]])</f>
        <v>27</v>
      </c>
      <c r="C40" s="1">
        <f>COUNTIFS(Table2[Sub-Sector],Table4[[#This Row],[Sub-Sector]],Table2[Uptrend],"Uptrend")/Table4[[#This Row],[Count]]</f>
        <v>0.88888888888888884</v>
      </c>
      <c r="D40" s="1">
        <f>COUNTIFS(Table2[Sub-Sector],Table4[[#This Row],[Sub-Sector]],Table2[1W Return vs Nifty],"&gt;=5")/Table4[[#This Row],[Count]]</f>
        <v>0.1111111111111111</v>
      </c>
      <c r="E40" s="1">
        <f>COUNTIFS(Table2[Sub-Sector],Table4[[#This Row],[Sub-Sector]],Table2[1M Return vs Nifty],"&gt;=5")/Table4[[#This Row],[Count]]</f>
        <v>0.62962962962962965</v>
      </c>
      <c r="F40" s="1">
        <f>COUNTIFS(Table2[Sub-Sector],Table4[[#This Row],[Sub-Sector]],Table2[6M Return vs Nifty],"&gt;=10")/Table4[[#This Row],[Count]]</f>
        <v>0.77777777777777779</v>
      </c>
      <c r="G40" s="1">
        <f>COUNTIFS(Table2[Sub-Sector],Table4[[#This Row],[Sub-Sector]],Table2[1Y Return vs Nifty],"&gt;=10")/Table4[[#This Row],[Count]]</f>
        <v>0.92592592592592593</v>
      </c>
      <c r="H40" s="1">
        <f>COUNTIFS(Table2[Sub-Sector],Table4[[#This Row],[Sub-Sector]],Table2[RSI Exponential â€“ 14D],"&gt;=50")/Table4[[#This Row],[Count]]</f>
        <v>0.77777777777777779</v>
      </c>
      <c r="I40" s="1">
        <f>COUNTIFS(Table2[Sub-Sector],Table4[[#This Row],[Sub-Sector]],Table2[Relative Volume],"&gt;=1")/Table4[[#This Row],[Count]]</f>
        <v>0.70370370370370372</v>
      </c>
      <c r="J40" s="1">
        <f>COUNTIFS(Table2[Sub-Sector],Table4[[#This Row],[Sub-Sector]],Table2[% Away From Day Low],"&gt;=0.05")/Table4[[#This Row],[Count]]</f>
        <v>0.1111111111111111</v>
      </c>
      <c r="K40" s="1">
        <f>COUNTIFS(Table2[Sub-Sector],Table4[[#This Row],[Sub-Sector]],Table2[% Away From Day High],"&lt;=0.05")/Table4[[#This Row],[Count]]</f>
        <v>0.96296296296296291</v>
      </c>
      <c r="L40" s="1">
        <f>COUNTIFS(Table2[Sub-Sector],Table4[[#This Row],[Sub-Sector]],Table2[% Away From Current Week Low],"&gt;=0.05")/Table4[[#This Row],[Count]]</f>
        <v>0.1111111111111111</v>
      </c>
      <c r="M40" s="1">
        <f>COUNTIFS(Table2[Sub-Sector],Table4[[#This Row],[Sub-Sector]],Table2[% Away From Current Week High],"&lt;=0.05")/Table4[[#This Row],[Count]]</f>
        <v>0.88888888888888884</v>
      </c>
      <c r="N40" s="1">
        <f>COUNTIFS(Table2[Sub-Sector],Table4[[#This Row],[Sub-Sector]],Table2[% Away From Current Month Low],"&gt;=0.05")/Table4[[#This Row],[Count]]</f>
        <v>0.1111111111111111</v>
      </c>
      <c r="O40" s="1">
        <f>COUNTIFS(Table2[Sub-Sector],Table4[[#This Row],[Sub-Sector]],Table2[% Away From Current Month High],"&lt;=0.05")/Table4[[#This Row],[Count]]</f>
        <v>0.96296296296296291</v>
      </c>
      <c r="P40" s="1">
        <f>COUNTIFS(Table2[Sub-Sector],Table4[[#This Row],[Sub-Sector]],Table2[% Away From 52W High],"&lt;=10")/Table4[[#This Row],[Count]]</f>
        <v>0.59259259259259256</v>
      </c>
      <c r="Q40" s="1">
        <f>COUNTIFS(Table2[Sub-Sector],Table4[[#This Row],[Sub-Sector]],Table2[% Away From 52W Low],"&gt;=10")/Table4[[#This Row],[Count]]</f>
        <v>0.96296296296296291</v>
      </c>
      <c r="R40" s="1">
        <f>COUNTIFS(Table2[Sub-Sector],Table4[[#This Row],[Sub-Sector]],Table2[% Price above 20 EMA],"&gt;=0")/Table4[[#This Row],[Count]]</f>
        <v>0.81481481481481477</v>
      </c>
      <c r="S40" s="1">
        <f>COUNTIFS(Table2[Sub-Sector],Table4[[#This Row],[Sub-Sector]],Table2[% Price above 50 EMA],"&gt;=0")/Table4[[#This Row],[Count]]</f>
        <v>0.88888888888888884</v>
      </c>
      <c r="T40" s="1">
        <f>COUNTIFS(Table2[Sub-Sector],Table4[[#This Row],[Sub-Sector]],Table2[% Price above 200 EMA],"&gt;=0")/Table4[[#This Row],[Count]]</f>
        <v>0.96296296296296291</v>
      </c>
      <c r="U40" s="1">
        <f>COUNTIFS(Table2[Sub-Sector],Table4[[#This Row],[Sub-Sector]],Table2[Rate of Change - Zone],"Positive")/Table4[[#This Row],[Count]]</f>
        <v>0.96296296296296291</v>
      </c>
      <c r="V40" s="1">
        <f>COUNTIFS(Table2[Sub-Sector],Table4[[#This Row],[Sub-Sector]],Table2[Sharpe Ratio],"&gt;=0.10")/Table4[[#This Row],[Count]]</f>
        <v>0.66666666666666663</v>
      </c>
      <c r="W4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294.5</v>
      </c>
      <c r="X40" s="2">
        <f>_xlfn.RANK.AVG(Table4[[#This Row],[Score]],Table4[Score],1)</f>
        <v>19.5</v>
      </c>
      <c r="Y4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199.5</v>
      </c>
      <c r="Z40" s="2">
        <f>_xlfn.RANK.AVG(Table4[[#This Row],[Score 2 ]],Table4[[Score 2 ]],1)</f>
        <v>39</v>
      </c>
    </row>
    <row r="41" spans="1:26" x14ac:dyDescent="0.3">
      <c r="A41" t="s">
        <v>212</v>
      </c>
      <c r="B41">
        <f>COUNTIFS(Table2[Sub-Sector],Table4[[#This Row],[Sub-Sector]])</f>
        <v>9</v>
      </c>
      <c r="C41" s="1">
        <f>COUNTIFS(Table2[Sub-Sector],Table4[[#This Row],[Sub-Sector]],Table2[Uptrend],"Uptrend")/Table4[[#This Row],[Count]]</f>
        <v>0.77777777777777779</v>
      </c>
      <c r="D41" s="1">
        <f>COUNTIFS(Table2[Sub-Sector],Table4[[#This Row],[Sub-Sector]],Table2[1W Return vs Nifty],"&gt;=5")/Table4[[#This Row],[Count]]</f>
        <v>0.1111111111111111</v>
      </c>
      <c r="E41" s="1">
        <f>COUNTIFS(Table2[Sub-Sector],Table4[[#This Row],[Sub-Sector]],Table2[1M Return vs Nifty],"&gt;=5")/Table4[[#This Row],[Count]]</f>
        <v>0.33333333333333331</v>
      </c>
      <c r="F41" s="1">
        <f>COUNTIFS(Table2[Sub-Sector],Table4[[#This Row],[Sub-Sector]],Table2[6M Return vs Nifty],"&gt;=10")/Table4[[#This Row],[Count]]</f>
        <v>0.77777777777777779</v>
      </c>
      <c r="G41" s="1">
        <f>COUNTIFS(Table2[Sub-Sector],Table4[[#This Row],[Sub-Sector]],Table2[1Y Return vs Nifty],"&gt;=10")/Table4[[#This Row],[Count]]</f>
        <v>0.88888888888888884</v>
      </c>
      <c r="H41" s="1">
        <f>COUNTIFS(Table2[Sub-Sector],Table4[[#This Row],[Sub-Sector]],Table2[RSI Exponential â€“ 14D],"&gt;=50")/Table4[[#This Row],[Count]]</f>
        <v>0.77777777777777779</v>
      </c>
      <c r="I41" s="1">
        <f>COUNTIFS(Table2[Sub-Sector],Table4[[#This Row],[Sub-Sector]],Table2[Relative Volume],"&gt;=1")/Table4[[#This Row],[Count]]</f>
        <v>0.44444444444444442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0.1111111111111111</v>
      </c>
      <c r="M41" s="1">
        <f>COUNTIFS(Table2[Sub-Sector],Table4[[#This Row],[Sub-Sector]],Table2[% Away From Current Week High],"&lt;=0.05")/Table4[[#This Row],[Count]]</f>
        <v>0.88888888888888884</v>
      </c>
      <c r="N41" s="1">
        <f>COUNTIFS(Table2[Sub-Sector],Table4[[#This Row],[Sub-Sector]],Table2[% Away From Current Month Low],"&gt;=0.05")/Table4[[#This Row],[Count]]</f>
        <v>0</v>
      </c>
      <c r="O41" s="1">
        <f>COUNTIFS(Table2[Sub-Sector],Table4[[#This Row],[Sub-Sector]],Table2[% Away From Current Month High],"&lt;=0.05")/Table4[[#This Row],[Count]]</f>
        <v>1</v>
      </c>
      <c r="P41" s="1">
        <f>COUNTIFS(Table2[Sub-Sector],Table4[[#This Row],[Sub-Sector]],Table2[% Away From 52W High],"&lt;=10")/Table4[[#This Row],[Count]]</f>
        <v>0.55555555555555558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0.77777777777777779</v>
      </c>
      <c r="S41" s="1">
        <f>COUNTIFS(Table2[Sub-Sector],Table4[[#This Row],[Sub-Sector]],Table2[% Price above 50 EMA],"&gt;=0")/Table4[[#This Row],[Count]]</f>
        <v>0.77777777777777779</v>
      </c>
      <c r="T41" s="1">
        <f>COUNTIFS(Table2[Sub-Sector],Table4[[#This Row],[Sub-Sector]],Table2[% Price above 200 EMA],"&gt;=0")/Table4[[#This Row],[Count]]</f>
        <v>0.88888888888888884</v>
      </c>
      <c r="U41" s="1">
        <f>COUNTIFS(Table2[Sub-Sector],Table4[[#This Row],[Sub-Sector]],Table2[Rate of Change - Zone],"Positive")/Table4[[#This Row],[Count]]</f>
        <v>1</v>
      </c>
      <c r="V41" s="1">
        <f>COUNTIFS(Table2[Sub-Sector],Table4[[#This Row],[Sub-Sector]],Table2[Sharpe Ratio],"&gt;=0.10")/Table4[[#This Row],[Count]]</f>
        <v>0.33333333333333331</v>
      </c>
      <c r="W4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354</v>
      </c>
      <c r="X41" s="2">
        <f>_xlfn.RANK.AVG(Table4[[#This Row],[Score]],Table4[Score],1)</f>
        <v>30</v>
      </c>
      <c r="Y4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205.5</v>
      </c>
      <c r="Z41" s="2">
        <f>_xlfn.RANK.AVG(Table4[[#This Row],[Score 2 ]],Table4[[Score 2 ]],1)</f>
        <v>40</v>
      </c>
    </row>
    <row r="42" spans="1:26" x14ac:dyDescent="0.3">
      <c r="A42" t="s">
        <v>274</v>
      </c>
      <c r="B42">
        <f>COUNTIFS(Table2[Sub-Sector],Table4[[#This Row],[Sub-Sector]])</f>
        <v>7</v>
      </c>
      <c r="C42" s="1">
        <f>COUNTIFS(Table2[Sub-Sector],Table4[[#This Row],[Sub-Sector]],Table2[Uptrend],"Uptrend")/Table4[[#This Row],[Count]]</f>
        <v>1</v>
      </c>
      <c r="D42" s="1">
        <f>COUNTIFS(Table2[Sub-Sector],Table4[[#This Row],[Sub-Sector]],Table2[1W Return vs Nifty],"&gt;=5")/Table4[[#This Row],[Count]]</f>
        <v>0</v>
      </c>
      <c r="E42" s="1">
        <f>COUNTIFS(Table2[Sub-Sector],Table4[[#This Row],[Sub-Sector]],Table2[1M Return vs Nifty],"&gt;=5")/Table4[[#This Row],[Count]]</f>
        <v>0.2857142857142857</v>
      </c>
      <c r="F42" s="1">
        <f>COUNTIFS(Table2[Sub-Sector],Table4[[#This Row],[Sub-Sector]],Table2[6M Return vs Nifty],"&gt;=10")/Table4[[#This Row],[Count]]</f>
        <v>0.8571428571428571</v>
      </c>
      <c r="G42" s="1">
        <f>COUNTIFS(Table2[Sub-Sector],Table4[[#This Row],[Sub-Sector]],Table2[1Y Return vs Nifty],"&gt;=10")/Table4[[#This Row],[Count]]</f>
        <v>0.8571428571428571</v>
      </c>
      <c r="H42" s="1">
        <f>COUNTIFS(Table2[Sub-Sector],Table4[[#This Row],[Sub-Sector]],Table2[RSI Exponential â€“ 14D],"&gt;=50")/Table4[[#This Row],[Count]]</f>
        <v>0.8571428571428571</v>
      </c>
      <c r="I42" s="1">
        <f>COUNTIFS(Table2[Sub-Sector],Table4[[#This Row],[Sub-Sector]],Table2[Relative Volume],"&gt;=1")/Table4[[#This Row],[Count]]</f>
        <v>0.7142857142857143</v>
      </c>
      <c r="J42" s="1">
        <f>COUNTIFS(Table2[Sub-Sector],Table4[[#This Row],[Sub-Sector]],Table2[% Away From Day Low],"&gt;=0.05")/Table4[[#This Row],[Count]]</f>
        <v>0.2857142857142857</v>
      </c>
      <c r="K42" s="1">
        <f>COUNTIFS(Table2[Sub-Sector],Table4[[#This Row],[Sub-Sector]],Table2[% Away From Day High],"&lt;=0.05")/Table4[[#This Row],[Count]]</f>
        <v>0.8571428571428571</v>
      </c>
      <c r="L42" s="1">
        <f>COUNTIFS(Table2[Sub-Sector],Table4[[#This Row],[Sub-Sector]],Table2[% Away From Current Week Low],"&gt;=0.05")/Table4[[#This Row],[Count]]</f>
        <v>0.2857142857142857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0.2857142857142857</v>
      </c>
      <c r="O42" s="1">
        <f>COUNTIFS(Table2[Sub-Sector],Table4[[#This Row],[Sub-Sector]],Table2[% Away From Current Month High],"&lt;=0.05")/Table4[[#This Row],[Count]]</f>
        <v>0.8571428571428571</v>
      </c>
      <c r="P42" s="1">
        <f>COUNTIFS(Table2[Sub-Sector],Table4[[#This Row],[Sub-Sector]],Table2[% Away From 52W High],"&lt;=10")/Table4[[#This Row],[Count]]</f>
        <v>0.7142857142857143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0.8571428571428571</v>
      </c>
      <c r="S42" s="1">
        <f>COUNTIFS(Table2[Sub-Sector],Table4[[#This Row],[Sub-Sector]],Table2[% Price above 50 EMA],"&gt;=0")/Table4[[#This Row],[Count]]</f>
        <v>0.8571428571428571</v>
      </c>
      <c r="T42" s="1">
        <f>COUNTIFS(Table2[Sub-Sector],Table4[[#This Row],[Sub-Sector]],Table2[% Price above 200 EMA],"&gt;=0")/Table4[[#This Row],[Count]]</f>
        <v>1</v>
      </c>
      <c r="U42" s="1">
        <f>COUNTIFS(Table2[Sub-Sector],Table4[[#This Row],[Sub-Sector]],Table2[Rate of Change - Zone],"Positive")/Table4[[#This Row],[Count]]</f>
        <v>0.8571428571428571</v>
      </c>
      <c r="V42" s="1">
        <f>COUNTIFS(Table2[Sub-Sector],Table4[[#This Row],[Sub-Sector]],Table2[Sharpe Ratio],"&gt;=0.10")/Table4[[#This Row],[Count]]</f>
        <v>0.2857142857142857</v>
      </c>
      <c r="W4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383</v>
      </c>
      <c r="X42" s="2">
        <f>_xlfn.RANK.AVG(Table4[[#This Row],[Score]],Table4[Score],1)</f>
        <v>42.5</v>
      </c>
      <c r="Y4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207</v>
      </c>
      <c r="Z42" s="2">
        <f>_xlfn.RANK.AVG(Table4[[#This Row],[Score 2 ]],Table4[[Score 2 ]],1)</f>
        <v>41</v>
      </c>
    </row>
    <row r="43" spans="1:26" x14ac:dyDescent="0.3">
      <c r="A43" t="s">
        <v>120</v>
      </c>
      <c r="B43">
        <f>COUNTIFS(Table2[Sub-Sector],Table4[[#This Row],[Sub-Sector]])</f>
        <v>7</v>
      </c>
      <c r="C43" s="1">
        <f>COUNTIFS(Table2[Sub-Sector],Table4[[#This Row],[Sub-Sector]],Table2[Uptrend],"Uptrend")/Table4[[#This Row],[Count]]</f>
        <v>0.8571428571428571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0.14285714285714285</v>
      </c>
      <c r="F43" s="1">
        <f>COUNTIFS(Table2[Sub-Sector],Table4[[#This Row],[Sub-Sector]],Table2[6M Return vs Nifty],"&gt;=10")/Table4[[#This Row],[Count]]</f>
        <v>0.8571428571428571</v>
      </c>
      <c r="G43" s="1">
        <f>COUNTIFS(Table2[Sub-Sector],Table4[[#This Row],[Sub-Sector]],Table2[1Y Return vs Nifty],"&gt;=10")/Table4[[#This Row],[Count]]</f>
        <v>0.8571428571428571</v>
      </c>
      <c r="H43" s="1">
        <f>COUNTIFS(Table2[Sub-Sector],Table4[[#This Row],[Sub-Sector]],Table2[RSI Exponential â€“ 14D],"&gt;=50")/Table4[[#This Row],[Count]]</f>
        <v>1</v>
      </c>
      <c r="I43" s="1">
        <f>COUNTIFS(Table2[Sub-Sector],Table4[[#This Row],[Sub-Sector]],Table2[Relative Volume],"&gt;=1")/Table4[[#This Row],[Count]]</f>
        <v>0.2857142857142857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0.14285714285714285</v>
      </c>
      <c r="M43" s="1">
        <f>COUNTIFS(Table2[Sub-Sector],Table4[[#This Row],[Sub-Sector]],Table2[% Away From Current Week High],"&lt;=0.05")/Table4[[#This Row],[Count]]</f>
        <v>0.8571428571428571</v>
      </c>
      <c r="N43" s="1">
        <f>COUNTIFS(Table2[Sub-Sector],Table4[[#This Row],[Sub-Sector]],Table2[% Away From Current Month Low],"&gt;=0.05")/Table4[[#This Row],[Count]]</f>
        <v>0</v>
      </c>
      <c r="O43" s="1">
        <f>COUNTIFS(Table2[Sub-Sector],Table4[[#This Row],[Sub-Sector]],Table2[% Away From Current Month High],"&lt;=0.05")/Table4[[#This Row],[Count]]</f>
        <v>1</v>
      </c>
      <c r="P43" s="1">
        <f>COUNTIFS(Table2[Sub-Sector],Table4[[#This Row],[Sub-Sector]],Table2[% Away From 52W High],"&lt;=10")/Table4[[#This Row],[Count]]</f>
        <v>0.2857142857142857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1</v>
      </c>
      <c r="S43" s="1">
        <f>COUNTIFS(Table2[Sub-Sector],Table4[[#This Row],[Sub-Sector]],Table2[% Price above 50 EMA],"&gt;=0")/Table4[[#This Row],[Count]]</f>
        <v>1</v>
      </c>
      <c r="T43" s="1">
        <f>COUNTIFS(Table2[Sub-Sector],Table4[[#This Row],[Sub-Sector]],Table2[% Price above 200 EMA],"&gt;=0")/Table4[[#This Row],[Count]]</f>
        <v>0.8571428571428571</v>
      </c>
      <c r="U43" s="1">
        <f>COUNTIFS(Table2[Sub-Sector],Table4[[#This Row],[Sub-Sector]],Table2[Rate of Change - Zone],"Positive")/Table4[[#This Row],[Count]]</f>
        <v>1</v>
      </c>
      <c r="V43" s="1">
        <f>COUNTIFS(Table2[Sub-Sector],Table4[[#This Row],[Sub-Sector]],Table2[Sharpe Ratio],"&gt;=0.10")/Table4[[#This Row],[Count]]</f>
        <v>0.8571428571428571</v>
      </c>
      <c r="W4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43" s="2">
        <f>_xlfn.RANK.AVG(Table4[[#This Row],[Score]],Table4[Score],1)</f>
        <v>60.5</v>
      </c>
      <c r="Y4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</v>
      </c>
      <c r="Z43" s="2">
        <f>_xlfn.RANK.AVG(Table4[[#This Row],[Score 2 ]],Table4[[Score 2 ]],1)</f>
        <v>42</v>
      </c>
    </row>
    <row r="44" spans="1:26" x14ac:dyDescent="0.3">
      <c r="A44" t="s">
        <v>1034</v>
      </c>
      <c r="B44">
        <f>COUNTIFS(Table2[Sub-Sector],Table4[[#This Row],[Sub-Sector]])</f>
        <v>6</v>
      </c>
      <c r="C44" s="1">
        <f>COUNTIFS(Table2[Sub-Sector],Table4[[#This Row],[Sub-Sector]],Table2[Uptrend],"Uptrend")/Table4[[#This Row],[Count]]</f>
        <v>0.83333333333333337</v>
      </c>
      <c r="D44" s="1">
        <f>COUNTIFS(Table2[Sub-Sector],Table4[[#This Row],[Sub-Sector]],Table2[1W Return vs Nifty],"&gt;=5")/Table4[[#This Row],[Count]]</f>
        <v>0</v>
      </c>
      <c r="E44" s="1">
        <f>COUNTIFS(Table2[Sub-Sector],Table4[[#This Row],[Sub-Sector]],Table2[1M Return vs Nifty],"&gt;=5")/Table4[[#This Row],[Count]]</f>
        <v>1</v>
      </c>
      <c r="F44" s="1">
        <f>COUNTIFS(Table2[Sub-Sector],Table4[[#This Row],[Sub-Sector]],Table2[6M Return vs Nifty],"&gt;=10")/Table4[[#This Row],[Count]]</f>
        <v>0.33333333333333331</v>
      </c>
      <c r="G44" s="1">
        <f>COUNTIFS(Table2[Sub-Sector],Table4[[#This Row],[Sub-Sector]],Table2[1Y Return vs Nifty],"&gt;=10")/Table4[[#This Row],[Count]]</f>
        <v>0.5</v>
      </c>
      <c r="H44" s="1">
        <f>COUNTIFS(Table2[Sub-Sector],Table4[[#This Row],[Sub-Sector]],Table2[RSI Exponential â€“ 14D],"&gt;=50")/Table4[[#This Row],[Count]]</f>
        <v>0.16666666666666666</v>
      </c>
      <c r="I44" s="1">
        <f>COUNTIFS(Table2[Sub-Sector],Table4[[#This Row],[Sub-Sector]],Table2[Relative Volume],"&gt;=1")/Table4[[#This Row],[Count]]</f>
        <v>1</v>
      </c>
      <c r="J44" s="1">
        <f>COUNTIFS(Table2[Sub-Sector],Table4[[#This Row],[Sub-Sector]],Table2[% Away From Day Low],"&gt;=0.05")/Table4[[#This Row],[Count]]</f>
        <v>0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</v>
      </c>
      <c r="M44" s="1">
        <f>COUNTIFS(Table2[Sub-Sector],Table4[[#This Row],[Sub-Sector]],Table2[% Away From Current Week High],"&lt;=0.05")/Table4[[#This Row],[Count]]</f>
        <v>0.66666666666666663</v>
      </c>
      <c r="N44" s="1">
        <f>COUNTIFS(Table2[Sub-Sector],Table4[[#This Row],[Sub-Sector]],Table2[% Away From Current Month Low],"&gt;=0.05")/Table4[[#This Row],[Count]]</f>
        <v>0</v>
      </c>
      <c r="O44" s="1">
        <f>COUNTIFS(Table2[Sub-Sector],Table4[[#This Row],[Sub-Sector]],Table2[% Away From Current Month High],"&lt;=0.05")/Table4[[#This Row],[Count]]</f>
        <v>1</v>
      </c>
      <c r="P44" s="1">
        <f>COUNTIFS(Table2[Sub-Sector],Table4[[#This Row],[Sub-Sector]],Table2[% Away From 52W High],"&lt;=10")/Table4[[#This Row],[Count]]</f>
        <v>0.66666666666666663</v>
      </c>
      <c r="Q44" s="1">
        <f>COUNTIFS(Table2[Sub-Sector],Table4[[#This Row],[Sub-Sector]],Table2[% Away From 52W Low],"&gt;=10")/Table4[[#This Row],[Count]]</f>
        <v>1</v>
      </c>
      <c r="R44" s="1">
        <f>COUNTIFS(Table2[Sub-Sector],Table4[[#This Row],[Sub-Sector]],Table2[% Price above 20 EMA],"&gt;=0")/Table4[[#This Row],[Count]]</f>
        <v>1</v>
      </c>
      <c r="S44" s="1">
        <f>COUNTIFS(Table2[Sub-Sector],Table4[[#This Row],[Sub-Sector]],Table2[% Price above 50 EMA],"&gt;=0")/Table4[[#This Row],[Count]]</f>
        <v>1</v>
      </c>
      <c r="T44" s="1">
        <f>COUNTIFS(Table2[Sub-Sector],Table4[[#This Row],[Sub-Sector]],Table2[% Price above 200 EMA],"&gt;=0")/Table4[[#This Row],[Count]]</f>
        <v>1</v>
      </c>
      <c r="U44" s="1">
        <f>COUNTIFS(Table2[Sub-Sector],Table4[[#This Row],[Sub-Sector]],Table2[Rate of Change - Zone],"Positive")/Table4[[#This Row],[Count]]</f>
        <v>1</v>
      </c>
      <c r="V44" s="1">
        <f>COUNTIFS(Table2[Sub-Sector],Table4[[#This Row],[Sub-Sector]],Table2[Sharpe Ratio],"&gt;=0.10")/Table4[[#This Row],[Count]]</f>
        <v>0</v>
      </c>
      <c r="W4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348</v>
      </c>
      <c r="X44" s="2">
        <f>_xlfn.RANK.AVG(Table4[[#This Row],[Score]],Table4[Score],1)</f>
        <v>28</v>
      </c>
      <c r="Y4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214.5</v>
      </c>
      <c r="Z44" s="2">
        <f>_xlfn.RANK.AVG(Table4[[#This Row],[Score 2 ]],Table4[[Score 2 ]],1)</f>
        <v>43</v>
      </c>
    </row>
    <row r="45" spans="1:26" x14ac:dyDescent="0.3">
      <c r="A45" t="s">
        <v>928</v>
      </c>
      <c r="B45">
        <f>COUNTIFS(Table2[Sub-Sector],Table4[[#This Row],[Sub-Sector]])</f>
        <v>3</v>
      </c>
      <c r="C45" s="1">
        <f>COUNTIFS(Table2[Sub-Sector],Table4[[#This Row],[Sub-Sector]],Table2[Uptrend],"Uptrend")/Table4[[#This Row],[Count]]</f>
        <v>0.66666666666666663</v>
      </c>
      <c r="D45" s="1">
        <f>COUNTIFS(Table2[Sub-Sector],Table4[[#This Row],[Sub-Sector]],Table2[1W Return vs Nifty],"&gt;=5")/Table4[[#This Row],[Count]]</f>
        <v>0</v>
      </c>
      <c r="E45" s="1">
        <f>COUNTIFS(Table2[Sub-Sector],Table4[[#This Row],[Sub-Sector]],Table2[1M Return vs Nifty],"&gt;=5")/Table4[[#This Row],[Count]]</f>
        <v>0.33333333333333331</v>
      </c>
      <c r="F45" s="1">
        <f>COUNTIFS(Table2[Sub-Sector],Table4[[#This Row],[Sub-Sector]],Table2[6M Return vs Nifty],"&gt;=10")/Table4[[#This Row],[Count]]</f>
        <v>0</v>
      </c>
      <c r="G45" s="1">
        <f>COUNTIFS(Table2[Sub-Sector],Table4[[#This Row],[Sub-Sector]],Table2[1Y Return vs Nifty],"&gt;=10")/Table4[[#This Row],[Count]]</f>
        <v>1</v>
      </c>
      <c r="H45" s="1">
        <f>COUNTIFS(Table2[Sub-Sector],Table4[[#This Row],[Sub-Sector]],Table2[RSI Exponential â€“ 14D],"&gt;=50")/Table4[[#This Row],[Count]]</f>
        <v>1</v>
      </c>
      <c r="I45" s="1">
        <f>COUNTIFS(Table2[Sub-Sector],Table4[[#This Row],[Sub-Sector]],Table2[Relative Volume],"&gt;=1")/Table4[[#This Row],[Count]]</f>
        <v>0.66666666666666663</v>
      </c>
      <c r="J45" s="1">
        <f>COUNTIFS(Table2[Sub-Sector],Table4[[#This Row],[Sub-Sector]],Table2[% Away From Day Low],"&gt;=0.05")/Table4[[#This Row],[Count]]</f>
        <v>0.33333333333333331</v>
      </c>
      <c r="K45" s="1">
        <f>COUNTIFS(Table2[Sub-Sector],Table4[[#This Row],[Sub-Sector]],Table2[% Away From Day High],"&lt;=0.05")/Table4[[#This Row],[Count]]</f>
        <v>0.66666666666666663</v>
      </c>
      <c r="L45" s="1">
        <f>COUNTIFS(Table2[Sub-Sector],Table4[[#This Row],[Sub-Sector]],Table2[% Away From Current Week Low],"&gt;=0.05")/Table4[[#This Row],[Count]]</f>
        <v>0.33333333333333331</v>
      </c>
      <c r="M45" s="1">
        <f>COUNTIFS(Table2[Sub-Sector],Table4[[#This Row],[Sub-Sector]],Table2[% Away From Current Week High],"&lt;=0.05")/Table4[[#This Row],[Count]]</f>
        <v>1</v>
      </c>
      <c r="N45" s="1">
        <f>COUNTIFS(Table2[Sub-Sector],Table4[[#This Row],[Sub-Sector]],Table2[% Away From Current Month Low],"&gt;=0.05")/Table4[[#This Row],[Count]]</f>
        <v>0.33333333333333331</v>
      </c>
      <c r="O45" s="1">
        <f>COUNTIFS(Table2[Sub-Sector],Table4[[#This Row],[Sub-Sector]],Table2[% Away From Current Month High],"&lt;=0.05")/Table4[[#This Row],[Count]]</f>
        <v>0.66666666666666663</v>
      </c>
      <c r="P45" s="1">
        <f>COUNTIFS(Table2[Sub-Sector],Table4[[#This Row],[Sub-Sector]],Table2[% Away From 52W High],"&lt;=10")/Table4[[#This Row],[Count]]</f>
        <v>0.33333333333333331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0.66666666666666663</v>
      </c>
      <c r="S45" s="1">
        <f>COUNTIFS(Table2[Sub-Sector],Table4[[#This Row],[Sub-Sector]],Table2[% Price above 50 EMA],"&gt;=0")/Table4[[#This Row],[Count]]</f>
        <v>0.66666666666666663</v>
      </c>
      <c r="T45" s="1">
        <f>COUNTIFS(Table2[Sub-Sector],Table4[[#This Row],[Sub-Sector]],Table2[% Price above 200 EMA],"&gt;=0")/Table4[[#This Row],[Count]]</f>
        <v>1</v>
      </c>
      <c r="U45" s="1">
        <f>COUNTIFS(Table2[Sub-Sector],Table4[[#This Row],[Sub-Sector]],Table2[Rate of Change - Zone],"Positive")/Table4[[#This Row],[Count]]</f>
        <v>1</v>
      </c>
      <c r="V45" s="1">
        <f>COUNTIFS(Table2[Sub-Sector],Table4[[#This Row],[Sub-Sector]],Table2[Sharpe Ratio],"&gt;=0.10")/Table4[[#This Row],[Count]]</f>
        <v>0.33333333333333331</v>
      </c>
      <c r="W4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436</v>
      </c>
      <c r="X45" s="2">
        <f>_xlfn.RANK.AVG(Table4[[#This Row],[Score]],Table4[Score],1)</f>
        <v>63</v>
      </c>
      <c r="Y4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219.5</v>
      </c>
      <c r="Z45" s="2">
        <f>_xlfn.RANK.AVG(Table4[[#This Row],[Score 2 ]],Table4[[Score 2 ]],1)</f>
        <v>44</v>
      </c>
    </row>
    <row r="46" spans="1:26" x14ac:dyDescent="0.3">
      <c r="A46" t="s">
        <v>622</v>
      </c>
      <c r="B46">
        <f>COUNTIFS(Table2[Sub-Sector],Table4[[#This Row],[Sub-Sector]])</f>
        <v>13</v>
      </c>
      <c r="C46" s="1">
        <f>COUNTIFS(Table2[Sub-Sector],Table4[[#This Row],[Sub-Sector]],Table2[Uptrend],"Uptrend")/Table4[[#This Row],[Count]]</f>
        <v>0.69230769230769229</v>
      </c>
      <c r="D46" s="1">
        <f>COUNTIFS(Table2[Sub-Sector],Table4[[#This Row],[Sub-Sector]],Table2[1W Return vs Nifty],"&gt;=5")/Table4[[#This Row],[Count]]</f>
        <v>7.6923076923076927E-2</v>
      </c>
      <c r="E46" s="1">
        <f>COUNTIFS(Table2[Sub-Sector],Table4[[#This Row],[Sub-Sector]],Table2[1M Return vs Nifty],"&gt;=5")/Table4[[#This Row],[Count]]</f>
        <v>0.53846153846153844</v>
      </c>
      <c r="F46" s="1">
        <f>COUNTIFS(Table2[Sub-Sector],Table4[[#This Row],[Sub-Sector]],Table2[6M Return vs Nifty],"&gt;=10")/Table4[[#This Row],[Count]]</f>
        <v>0.46153846153846156</v>
      </c>
      <c r="G46" s="1">
        <f>COUNTIFS(Table2[Sub-Sector],Table4[[#This Row],[Sub-Sector]],Table2[1Y Return vs Nifty],"&gt;=10")/Table4[[#This Row],[Count]]</f>
        <v>0.61538461538461542</v>
      </c>
      <c r="H46" s="1">
        <f>COUNTIFS(Table2[Sub-Sector],Table4[[#This Row],[Sub-Sector]],Table2[RSI Exponential â€“ 14D],"&gt;=50")/Table4[[#This Row],[Count]]</f>
        <v>0.38461538461538464</v>
      </c>
      <c r="I46" s="1">
        <f>COUNTIFS(Table2[Sub-Sector],Table4[[#This Row],[Sub-Sector]],Table2[Relative Volume],"&gt;=1")/Table4[[#This Row],[Count]]</f>
        <v>0.69230769230769229</v>
      </c>
      <c r="J46" s="1">
        <f>COUNTIFS(Table2[Sub-Sector],Table4[[#This Row],[Sub-Sector]],Table2[% Away From Day Low],"&gt;=0.05")/Table4[[#This Row],[Count]]</f>
        <v>7.6923076923076927E-2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7.6923076923076927E-2</v>
      </c>
      <c r="M46" s="1">
        <f>COUNTIFS(Table2[Sub-Sector],Table4[[#This Row],[Sub-Sector]],Table2[% Away From Current Week High],"&lt;=0.05")/Table4[[#This Row],[Count]]</f>
        <v>0.76923076923076927</v>
      </c>
      <c r="N46" s="1">
        <f>COUNTIFS(Table2[Sub-Sector],Table4[[#This Row],[Sub-Sector]],Table2[% Away From Current Month Low],"&gt;=0.05")/Table4[[#This Row],[Count]]</f>
        <v>7.6923076923076927E-2</v>
      </c>
      <c r="O46" s="1">
        <f>COUNTIFS(Table2[Sub-Sector],Table4[[#This Row],[Sub-Sector]],Table2[% Away From Current Month High],"&lt;=0.05")/Table4[[#This Row],[Count]]</f>
        <v>1</v>
      </c>
      <c r="P46" s="1">
        <f>COUNTIFS(Table2[Sub-Sector],Table4[[#This Row],[Sub-Sector]],Table2[% Away From 52W High],"&lt;=10")/Table4[[#This Row],[Count]]</f>
        <v>0.38461538461538464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0.92307692307692313</v>
      </c>
      <c r="S46" s="1">
        <f>COUNTIFS(Table2[Sub-Sector],Table4[[#This Row],[Sub-Sector]],Table2[% Price above 50 EMA],"&gt;=0")/Table4[[#This Row],[Count]]</f>
        <v>0.92307692307692313</v>
      </c>
      <c r="T46" s="1">
        <f>COUNTIFS(Table2[Sub-Sector],Table4[[#This Row],[Sub-Sector]],Table2[% Price above 200 EMA],"&gt;=0")/Table4[[#This Row],[Count]]</f>
        <v>0.84615384615384615</v>
      </c>
      <c r="U46" s="1">
        <f>COUNTIFS(Table2[Sub-Sector],Table4[[#This Row],[Sub-Sector]],Table2[Rate of Change - Zone],"Positive")/Table4[[#This Row],[Count]]</f>
        <v>1</v>
      </c>
      <c r="V46" s="1">
        <f>COUNTIFS(Table2[Sub-Sector],Table4[[#This Row],[Sub-Sector]],Table2[Sharpe Ratio],"&gt;=0.10")/Table4[[#This Row],[Count]]</f>
        <v>0.30769230769230771</v>
      </c>
      <c r="W4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351</v>
      </c>
      <c r="X46" s="2">
        <f>_xlfn.RANK.AVG(Table4[[#This Row],[Score]],Table4[Score],1)</f>
        <v>29</v>
      </c>
      <c r="Y4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221</v>
      </c>
      <c r="Z46" s="2">
        <f>_xlfn.RANK.AVG(Table4[[#This Row],[Score 2 ]],Table4[[Score 2 ]],1)</f>
        <v>45</v>
      </c>
    </row>
    <row r="47" spans="1:26" x14ac:dyDescent="0.3">
      <c r="A47" t="s">
        <v>256</v>
      </c>
      <c r="B47">
        <f>COUNTIFS(Table2[Sub-Sector],Table4[[#This Row],[Sub-Sector]])</f>
        <v>25</v>
      </c>
      <c r="C47" s="1">
        <f>COUNTIFS(Table2[Sub-Sector],Table4[[#This Row],[Sub-Sector]],Table2[Uptrend],"Uptrend")/Table4[[#This Row],[Count]]</f>
        <v>0.92</v>
      </c>
      <c r="D47" s="1">
        <f>COUNTIFS(Table2[Sub-Sector],Table4[[#This Row],[Sub-Sector]],Table2[1W Return vs Nifty],"&gt;=5")/Table4[[#This Row],[Count]]</f>
        <v>0.16</v>
      </c>
      <c r="E47" s="1">
        <f>COUNTIFS(Table2[Sub-Sector],Table4[[#This Row],[Sub-Sector]],Table2[1M Return vs Nifty],"&gt;=5")/Table4[[#This Row],[Count]]</f>
        <v>0.56000000000000005</v>
      </c>
      <c r="F47" s="1">
        <f>COUNTIFS(Table2[Sub-Sector],Table4[[#This Row],[Sub-Sector]],Table2[6M Return vs Nifty],"&gt;=10")/Table4[[#This Row],[Count]]</f>
        <v>0.68</v>
      </c>
      <c r="G47" s="1">
        <f>COUNTIFS(Table2[Sub-Sector],Table4[[#This Row],[Sub-Sector]],Table2[1Y Return vs Nifty],"&gt;=10")/Table4[[#This Row],[Count]]</f>
        <v>0.72</v>
      </c>
      <c r="H47" s="1">
        <f>COUNTIFS(Table2[Sub-Sector],Table4[[#This Row],[Sub-Sector]],Table2[RSI Exponential â€“ 14D],"&gt;=50")/Table4[[#This Row],[Count]]</f>
        <v>0.8</v>
      </c>
      <c r="I47" s="1">
        <f>COUNTIFS(Table2[Sub-Sector],Table4[[#This Row],[Sub-Sector]],Table2[Relative Volume],"&gt;=1")/Table4[[#This Row],[Count]]</f>
        <v>0.72</v>
      </c>
      <c r="J47" s="1">
        <f>COUNTIFS(Table2[Sub-Sector],Table4[[#This Row],[Sub-Sector]],Table2[% Away From Day Low],"&gt;=0.05")/Table4[[#This Row],[Count]]</f>
        <v>0.08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0.16</v>
      </c>
      <c r="M47" s="1">
        <f>COUNTIFS(Table2[Sub-Sector],Table4[[#This Row],[Sub-Sector]],Table2[% Away From Current Week High],"&lt;=0.05")/Table4[[#This Row],[Count]]</f>
        <v>1</v>
      </c>
      <c r="N47" s="1">
        <f>COUNTIFS(Table2[Sub-Sector],Table4[[#This Row],[Sub-Sector]],Table2[% Away From Current Month Low],"&gt;=0.05")/Table4[[#This Row],[Count]]</f>
        <v>0.08</v>
      </c>
      <c r="O47" s="1">
        <f>COUNTIFS(Table2[Sub-Sector],Table4[[#This Row],[Sub-Sector]],Table2[% Away From Current Month High],"&lt;=0.05")/Table4[[#This Row],[Count]]</f>
        <v>1</v>
      </c>
      <c r="P47" s="1">
        <f>COUNTIFS(Table2[Sub-Sector],Table4[[#This Row],[Sub-Sector]],Table2[% Away From 52W High],"&lt;=10")/Table4[[#This Row],[Count]]</f>
        <v>0.68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0.84</v>
      </c>
      <c r="S47" s="1">
        <f>COUNTIFS(Table2[Sub-Sector],Table4[[#This Row],[Sub-Sector]],Table2[% Price above 50 EMA],"&gt;=0")/Table4[[#This Row],[Count]]</f>
        <v>0.88</v>
      </c>
      <c r="T47" s="1">
        <f>COUNTIFS(Table2[Sub-Sector],Table4[[#This Row],[Sub-Sector]],Table2[% Price above 200 EMA],"&gt;=0")/Table4[[#This Row],[Count]]</f>
        <v>0.96</v>
      </c>
      <c r="U47" s="1">
        <f>COUNTIFS(Table2[Sub-Sector],Table4[[#This Row],[Sub-Sector]],Table2[Rate of Change - Zone],"Positive")/Table4[[#This Row],[Count]]</f>
        <v>0.92</v>
      </c>
      <c r="V47" s="1">
        <f>COUNTIFS(Table2[Sub-Sector],Table4[[#This Row],[Sub-Sector]],Table2[Sharpe Ratio],"&gt;=0.10")/Table4[[#This Row],[Count]]</f>
        <v>0.44</v>
      </c>
      <c r="W4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314</v>
      </c>
      <c r="X47" s="2">
        <f>_xlfn.RANK.AVG(Table4[[#This Row],[Score]],Table4[Score],1)</f>
        <v>25</v>
      </c>
      <c r="Y4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</v>
      </c>
      <c r="Z47" s="2">
        <f>_xlfn.RANK.AVG(Table4[[#This Row],[Score 2 ]],Table4[[Score 2 ]],1)</f>
        <v>46</v>
      </c>
    </row>
    <row r="48" spans="1:26" x14ac:dyDescent="0.3">
      <c r="A48" t="s">
        <v>1747</v>
      </c>
      <c r="B48">
        <f>COUNTIFS(Table2[Sub-Sector],Table4[[#This Row],[Sub-Sector]])</f>
        <v>3</v>
      </c>
      <c r="C48" s="1">
        <f>COUNTIFS(Table2[Sub-Sector],Table4[[#This Row],[Sub-Sector]],Table2[Uptrend],"Uptrend")/Table4[[#This Row],[Count]]</f>
        <v>0.66666666666666663</v>
      </c>
      <c r="D48" s="1">
        <f>COUNTIFS(Table2[Sub-Sector],Table4[[#This Row],[Sub-Sector]],Table2[1W Return vs Nifty],"&gt;=5")/Table4[[#This Row],[Count]]</f>
        <v>0</v>
      </c>
      <c r="E48" s="1">
        <f>COUNTIFS(Table2[Sub-Sector],Table4[[#This Row],[Sub-Sector]],Table2[1M Return vs Nifty],"&gt;=5")/Table4[[#This Row],[Count]]</f>
        <v>0.66666666666666663</v>
      </c>
      <c r="F48" s="1">
        <f>COUNTIFS(Table2[Sub-Sector],Table4[[#This Row],[Sub-Sector]],Table2[6M Return vs Nifty],"&gt;=10")/Table4[[#This Row],[Count]]</f>
        <v>0</v>
      </c>
      <c r="G48" s="1">
        <f>COUNTIFS(Table2[Sub-Sector],Table4[[#This Row],[Sub-Sector]],Table2[1Y Return vs Nifty],"&gt;=10")/Table4[[#This Row],[Count]]</f>
        <v>0.66666666666666663</v>
      </c>
      <c r="H48" s="1">
        <f>COUNTIFS(Table2[Sub-Sector],Table4[[#This Row],[Sub-Sector]],Table2[RSI Exponential â€“ 14D],"&gt;=50")/Table4[[#This Row],[Count]]</f>
        <v>1</v>
      </c>
      <c r="I48" s="1">
        <f>COUNTIFS(Table2[Sub-Sector],Table4[[#This Row],[Sub-Sector]],Table2[Relative Volume],"&gt;=1")/Table4[[#This Row],[Count]]</f>
        <v>1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1</v>
      </c>
      <c r="N48" s="1">
        <f>COUNTIFS(Table2[Sub-Sector],Table4[[#This Row],[Sub-Sector]],Table2[% Away From Current Month Low],"&gt;=0.05")/Table4[[#This Row],[Count]]</f>
        <v>0</v>
      </c>
      <c r="O48" s="1">
        <f>COUNTIFS(Table2[Sub-Sector],Table4[[#This Row],[Sub-Sector]],Table2[% Away From Current Month High],"&lt;=0.05")/Table4[[#This Row],[Count]]</f>
        <v>1</v>
      </c>
      <c r="P48" s="1">
        <f>COUNTIFS(Table2[Sub-Sector],Table4[[#This Row],[Sub-Sector]],Table2[% Away From 52W High],"&lt;=10")/Table4[[#This Row],[Count]]</f>
        <v>0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1</v>
      </c>
      <c r="S48" s="1">
        <f>COUNTIFS(Table2[Sub-Sector],Table4[[#This Row],[Sub-Sector]],Table2[% Price above 50 EMA],"&gt;=0")/Table4[[#This Row],[Count]]</f>
        <v>0.66666666666666663</v>
      </c>
      <c r="T48" s="1">
        <f>COUNTIFS(Table2[Sub-Sector],Table4[[#This Row],[Sub-Sector]],Table2[% Price above 200 EMA],"&gt;=0")/Table4[[#This Row],[Count]]</f>
        <v>0.66666666666666663</v>
      </c>
      <c r="U48" s="1">
        <f>COUNTIFS(Table2[Sub-Sector],Table4[[#This Row],[Sub-Sector]],Table2[Rate of Change - Zone],"Positive")/Table4[[#This Row],[Count]]</f>
        <v>1</v>
      </c>
      <c r="V48" s="1">
        <f>COUNTIFS(Table2[Sub-Sector],Table4[[#This Row],[Sub-Sector]],Table2[Sharpe Ratio],"&gt;=0.10")/Table4[[#This Row],[Count]]</f>
        <v>0</v>
      </c>
      <c r="W4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397.5</v>
      </c>
      <c r="X48" s="2">
        <f>_xlfn.RANK.AVG(Table4[[#This Row],[Score]],Table4[Score],1)</f>
        <v>52.5</v>
      </c>
      <c r="Y4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</v>
      </c>
      <c r="Z48" s="2">
        <f>_xlfn.RANK.AVG(Table4[[#This Row],[Score 2 ]],Table4[[Score 2 ]],1)</f>
        <v>47.5</v>
      </c>
    </row>
    <row r="49" spans="1:26" x14ac:dyDescent="0.3">
      <c r="A49" t="s">
        <v>946</v>
      </c>
      <c r="B49">
        <f>COUNTIFS(Table2[Sub-Sector],Table4[[#This Row],[Sub-Sector]])</f>
        <v>3</v>
      </c>
      <c r="C49" s="1">
        <f>COUNTIFS(Table2[Sub-Sector],Table4[[#This Row],[Sub-Sector]],Table2[Uptrend],"Uptrend")/Table4[[#This Row],[Count]]</f>
        <v>0.66666666666666663</v>
      </c>
      <c r="D49" s="1">
        <f>COUNTIFS(Table2[Sub-Sector],Table4[[#This Row],[Sub-Sector]],Table2[1W Return vs Nifty],"&gt;=5")/Table4[[#This Row],[Count]]</f>
        <v>0</v>
      </c>
      <c r="E49" s="1">
        <f>COUNTIFS(Table2[Sub-Sector],Table4[[#This Row],[Sub-Sector]],Table2[1M Return vs Nifty],"&gt;=5")/Table4[[#This Row],[Count]]</f>
        <v>0.33333333333333331</v>
      </c>
      <c r="F49" s="1">
        <f>COUNTIFS(Table2[Sub-Sector],Table4[[#This Row],[Sub-Sector]],Table2[6M Return vs Nifty],"&gt;=10")/Table4[[#This Row],[Count]]</f>
        <v>0</v>
      </c>
      <c r="G49" s="1">
        <f>COUNTIFS(Table2[Sub-Sector],Table4[[#This Row],[Sub-Sector]],Table2[1Y Return vs Nifty],"&gt;=10")/Table4[[#This Row],[Count]]</f>
        <v>0.66666666666666663</v>
      </c>
      <c r="H49" s="1">
        <f>COUNTIFS(Table2[Sub-Sector],Table4[[#This Row],[Sub-Sector]],Table2[RSI Exponential â€“ 14D],"&gt;=50")/Table4[[#This Row],[Count]]</f>
        <v>0</v>
      </c>
      <c r="I49" s="1">
        <f>COUNTIFS(Table2[Sub-Sector],Table4[[#This Row],[Sub-Sector]],Table2[Relative Volume],"&gt;=1")/Table4[[#This Row],[Count]]</f>
        <v>1</v>
      </c>
      <c r="J49" s="1">
        <f>COUNTIFS(Table2[Sub-Sector],Table4[[#This Row],[Sub-Sector]],Table2[% Away From Day Low],"&gt;=0.05")/Table4[[#This Row],[Count]]</f>
        <v>0.33333333333333331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0.66666666666666663</v>
      </c>
      <c r="N49" s="1">
        <f>COUNTIFS(Table2[Sub-Sector],Table4[[#This Row],[Sub-Sector]],Table2[% Away From Current Month Low],"&gt;=0.05")/Table4[[#This Row],[Count]]</f>
        <v>0.33333333333333331</v>
      </c>
      <c r="O49" s="1">
        <f>COUNTIFS(Table2[Sub-Sector],Table4[[#This Row],[Sub-Sector]],Table2[% Away From Current Month High],"&lt;=0.05")/Table4[[#This Row],[Count]]</f>
        <v>1</v>
      </c>
      <c r="P49" s="1">
        <f>COUNTIFS(Table2[Sub-Sector],Table4[[#This Row],[Sub-Sector]],Table2[% Away From 52W High],"&lt;=10")/Table4[[#This Row],[Count]]</f>
        <v>0.33333333333333331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1</v>
      </c>
      <c r="S49" s="1">
        <f>COUNTIFS(Table2[Sub-Sector],Table4[[#This Row],[Sub-Sector]],Table2[% Price above 50 EMA],"&gt;=0")/Table4[[#This Row],[Count]]</f>
        <v>1</v>
      </c>
      <c r="T49" s="1">
        <f>COUNTIFS(Table2[Sub-Sector],Table4[[#This Row],[Sub-Sector]],Table2[% Price above 200 EMA],"&gt;=0")/Table4[[#This Row],[Count]]</f>
        <v>1</v>
      </c>
      <c r="U49" s="1">
        <f>COUNTIFS(Table2[Sub-Sector],Table4[[#This Row],[Sub-Sector]],Table2[Rate of Change - Zone],"Positive")/Table4[[#This Row],[Count]]</f>
        <v>1</v>
      </c>
      <c r="V49" s="1">
        <f>COUNTIFS(Table2[Sub-Sector],Table4[[#This Row],[Sub-Sector]],Table2[Sharpe Ratio],"&gt;=0.10")/Table4[[#This Row],[Count]]</f>
        <v>0.66666666666666663</v>
      </c>
      <c r="W4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441.5</v>
      </c>
      <c r="X49" s="2">
        <f>_xlfn.RANK.AVG(Table4[[#This Row],[Score]],Table4[Score],1)</f>
        <v>67</v>
      </c>
      <c r="Y4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</v>
      </c>
      <c r="Z49" s="2">
        <f>_xlfn.RANK.AVG(Table4[[#This Row],[Score 2 ]],Table4[[Score 2 ]],1)</f>
        <v>47.5</v>
      </c>
    </row>
    <row r="50" spans="1:26" x14ac:dyDescent="0.3">
      <c r="A50" t="s">
        <v>239</v>
      </c>
      <c r="B50">
        <f>COUNTIFS(Table2[Sub-Sector],Table4[[#This Row],[Sub-Sector]])</f>
        <v>23</v>
      </c>
      <c r="C50" s="1">
        <f>COUNTIFS(Table2[Sub-Sector],Table4[[#This Row],[Sub-Sector]],Table2[Uptrend],"Uptrend")/Table4[[#This Row],[Count]]</f>
        <v>0.73913043478260865</v>
      </c>
      <c r="D50" s="1">
        <f>COUNTIFS(Table2[Sub-Sector],Table4[[#This Row],[Sub-Sector]],Table2[1W Return vs Nifty],"&gt;=5")/Table4[[#This Row],[Count]]</f>
        <v>0.13043478260869565</v>
      </c>
      <c r="E50" s="1">
        <f>COUNTIFS(Table2[Sub-Sector],Table4[[#This Row],[Sub-Sector]],Table2[1M Return vs Nifty],"&gt;=5")/Table4[[#This Row],[Count]]</f>
        <v>0.43478260869565216</v>
      </c>
      <c r="F50" s="1">
        <f>COUNTIFS(Table2[Sub-Sector],Table4[[#This Row],[Sub-Sector]],Table2[6M Return vs Nifty],"&gt;=10")/Table4[[#This Row],[Count]]</f>
        <v>0.56521739130434778</v>
      </c>
      <c r="G50" s="1">
        <f>COUNTIFS(Table2[Sub-Sector],Table4[[#This Row],[Sub-Sector]],Table2[1Y Return vs Nifty],"&gt;=10")/Table4[[#This Row],[Count]]</f>
        <v>0.52173913043478259</v>
      </c>
      <c r="H50" s="1">
        <f>COUNTIFS(Table2[Sub-Sector],Table4[[#This Row],[Sub-Sector]],Table2[RSI Exponential â€“ 14D],"&gt;=50")/Table4[[#This Row],[Count]]</f>
        <v>0.60869565217391308</v>
      </c>
      <c r="I50" s="1">
        <f>COUNTIFS(Table2[Sub-Sector],Table4[[#This Row],[Sub-Sector]],Table2[Relative Volume],"&gt;=1")/Table4[[#This Row],[Count]]</f>
        <v>0.56521739130434778</v>
      </c>
      <c r="J50" s="1">
        <f>COUNTIFS(Table2[Sub-Sector],Table4[[#This Row],[Sub-Sector]],Table2[% Away From Day Low],"&gt;=0.05")/Table4[[#This Row],[Count]]</f>
        <v>8.6956521739130432E-2</v>
      </c>
      <c r="K50" s="1">
        <f>COUNTIFS(Table2[Sub-Sector],Table4[[#This Row],[Sub-Sector]],Table2[% Away From Day High],"&lt;=0.05")/Table4[[#This Row],[Count]]</f>
        <v>0.95652173913043481</v>
      </c>
      <c r="L50" s="1">
        <f>COUNTIFS(Table2[Sub-Sector],Table4[[#This Row],[Sub-Sector]],Table2[% Away From Current Week Low],"&gt;=0.05")/Table4[[#This Row],[Count]]</f>
        <v>0.17391304347826086</v>
      </c>
      <c r="M50" s="1">
        <f>COUNTIFS(Table2[Sub-Sector],Table4[[#This Row],[Sub-Sector]],Table2[% Away From Current Week High],"&lt;=0.05")/Table4[[#This Row],[Count]]</f>
        <v>0.95652173913043481</v>
      </c>
      <c r="N50" s="1">
        <f>COUNTIFS(Table2[Sub-Sector],Table4[[#This Row],[Sub-Sector]],Table2[% Away From Current Month Low],"&gt;=0.05")/Table4[[#This Row],[Count]]</f>
        <v>8.6956521739130432E-2</v>
      </c>
      <c r="O50" s="1">
        <f>COUNTIFS(Table2[Sub-Sector],Table4[[#This Row],[Sub-Sector]],Table2[% Away From Current Month High],"&lt;=0.05")/Table4[[#This Row],[Count]]</f>
        <v>0.95652173913043481</v>
      </c>
      <c r="P50" s="1">
        <f>COUNTIFS(Table2[Sub-Sector],Table4[[#This Row],[Sub-Sector]],Table2[% Away From 52W High],"&lt;=10")/Table4[[#This Row],[Count]]</f>
        <v>0.60869565217391308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1</v>
      </c>
      <c r="S50" s="1">
        <f>COUNTIFS(Table2[Sub-Sector],Table4[[#This Row],[Sub-Sector]],Table2[% Price above 50 EMA],"&gt;=0")/Table4[[#This Row],[Count]]</f>
        <v>0.95652173913043481</v>
      </c>
      <c r="T50" s="1">
        <f>COUNTIFS(Table2[Sub-Sector],Table4[[#This Row],[Sub-Sector]],Table2[% Price above 200 EMA],"&gt;=0")/Table4[[#This Row],[Count]]</f>
        <v>0.78260869565217395</v>
      </c>
      <c r="U50" s="1">
        <f>COUNTIFS(Table2[Sub-Sector],Table4[[#This Row],[Sub-Sector]],Table2[Rate of Change - Zone],"Positive")/Table4[[#This Row],[Count]]</f>
        <v>1</v>
      </c>
      <c r="V50" s="1">
        <f>COUNTIFS(Table2[Sub-Sector],Table4[[#This Row],[Sub-Sector]],Table2[Sharpe Ratio],"&gt;=0.10")/Table4[[#This Row],[Count]]</f>
        <v>0.65217391304347827</v>
      </c>
      <c r="W5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</v>
      </c>
      <c r="X50" s="2">
        <f>_xlfn.RANK.AVG(Table4[[#This Row],[Score]],Table4[Score],1)</f>
        <v>33.5</v>
      </c>
      <c r="Y5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0" s="2">
        <f>_xlfn.RANK.AVG(Table4[[#This Row],[Score 2 ]],Table4[[Score 2 ]],1)</f>
        <v>49</v>
      </c>
    </row>
    <row r="51" spans="1:26" x14ac:dyDescent="0.3">
      <c r="A51" t="s">
        <v>601</v>
      </c>
      <c r="B51">
        <f>COUNTIFS(Table2[Sub-Sector],Table4[[#This Row],[Sub-Sector]])</f>
        <v>4</v>
      </c>
      <c r="C51" s="1">
        <f>COUNTIFS(Table2[Sub-Sector],Table4[[#This Row],[Sub-Sector]],Table2[Uptrend],"Uptrend")/Table4[[#This Row],[Count]]</f>
        <v>0.75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0.75</v>
      </c>
      <c r="F51" s="1">
        <f>COUNTIFS(Table2[Sub-Sector],Table4[[#This Row],[Sub-Sector]],Table2[6M Return vs Nifty],"&gt;=10")/Table4[[#This Row],[Count]]</f>
        <v>0.5</v>
      </c>
      <c r="G51" s="1">
        <f>COUNTIFS(Table2[Sub-Sector],Table4[[#This Row],[Sub-Sector]],Table2[1Y Return vs Nifty],"&gt;=10")/Table4[[#This Row],[Count]]</f>
        <v>0.75</v>
      </c>
      <c r="H51" s="1">
        <f>COUNTIFS(Table2[Sub-Sector],Table4[[#This Row],[Sub-Sector]],Table2[RSI Exponential â€“ 14D],"&gt;=50")/Table4[[#This Row],[Count]]</f>
        <v>0.75</v>
      </c>
      <c r="I51" s="1">
        <f>COUNTIFS(Table2[Sub-Sector],Table4[[#This Row],[Sub-Sector]],Table2[Relative Volume],"&gt;=1")/Table4[[#This Row],[Count]]</f>
        <v>0.5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</v>
      </c>
      <c r="M51" s="1">
        <f>COUNTIFS(Table2[Sub-Sector],Table4[[#This Row],[Sub-Sector]],Table2[% Away From Current Week High],"&lt;=0.05")/Table4[[#This Row],[Count]]</f>
        <v>0.75</v>
      </c>
      <c r="N51" s="1">
        <f>COUNTIFS(Table2[Sub-Sector],Table4[[#This Row],[Sub-Sector]],Table2[% Away From Current Month Low],"&gt;=0.05")/Table4[[#This Row],[Count]]</f>
        <v>0</v>
      </c>
      <c r="O51" s="1">
        <f>COUNTIFS(Table2[Sub-Sector],Table4[[#This Row],[Sub-Sector]],Table2[% Away From Current Month High],"&lt;=0.05")/Table4[[#This Row],[Count]]</f>
        <v>1</v>
      </c>
      <c r="P51" s="1">
        <f>COUNTIFS(Table2[Sub-Sector],Table4[[#This Row],[Sub-Sector]],Table2[% Away From 52W High],"&lt;=10")/Table4[[#This Row],[Count]]</f>
        <v>0.25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1</v>
      </c>
      <c r="S51" s="1">
        <f>COUNTIFS(Table2[Sub-Sector],Table4[[#This Row],[Sub-Sector]],Table2[% Price above 50 EMA],"&gt;=0")/Table4[[#This Row],[Count]]</f>
        <v>1</v>
      </c>
      <c r="T51" s="1">
        <f>COUNTIFS(Table2[Sub-Sector],Table4[[#This Row],[Sub-Sector]],Table2[% Price above 200 EMA],"&gt;=0")/Table4[[#This Row],[Count]]</f>
        <v>1</v>
      </c>
      <c r="U51" s="1">
        <f>COUNTIFS(Table2[Sub-Sector],Table4[[#This Row],[Sub-Sector]],Table2[Rate of Change - Zone],"Positive")/Table4[[#This Row],[Count]]</f>
        <v>1</v>
      </c>
      <c r="V51" s="1">
        <f>COUNTIFS(Table2[Sub-Sector],Table4[[#This Row],[Sub-Sector]],Table2[Sharpe Ratio],"&gt;=0.10")/Table4[[#This Row],[Count]]</f>
        <v>0.25</v>
      </c>
      <c r="W5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383</v>
      </c>
      <c r="X51" s="2">
        <f>_xlfn.RANK.AVG(Table4[[#This Row],[Score]],Table4[Score],1)</f>
        <v>42.5</v>
      </c>
      <c r="Y5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51" s="2">
        <f>_xlfn.RANK.AVG(Table4[[#This Row],[Score 2 ]],Table4[[Score 2 ]],1)</f>
        <v>51</v>
      </c>
    </row>
    <row r="52" spans="1:26" x14ac:dyDescent="0.3">
      <c r="A52" t="s">
        <v>203</v>
      </c>
      <c r="B52">
        <f>COUNTIFS(Table2[Sub-Sector],Table4[[#This Row],[Sub-Sector]])</f>
        <v>3</v>
      </c>
      <c r="C52" s="1">
        <f>COUNTIFS(Table2[Sub-Sector],Table4[[#This Row],[Sub-Sector]],Table2[Uptrend],"Uptrend")/Table4[[#This Row],[Count]]</f>
        <v>0.33333333333333331</v>
      </c>
      <c r="D52" s="1">
        <f>COUNTIFS(Table2[Sub-Sector],Table4[[#This Row],[Sub-Sector]],Table2[1W Return vs Nifty],"&gt;=5")/Table4[[#This Row],[Count]]</f>
        <v>0</v>
      </c>
      <c r="E52" s="1">
        <f>COUNTIFS(Table2[Sub-Sector],Table4[[#This Row],[Sub-Sector]],Table2[1M Return vs Nifty],"&gt;=5")/Table4[[#This Row],[Count]]</f>
        <v>0.33333333333333331</v>
      </c>
      <c r="F52" s="1">
        <f>COUNTIFS(Table2[Sub-Sector],Table4[[#This Row],[Sub-Sector]],Table2[6M Return vs Nifty],"&gt;=10")/Table4[[#This Row],[Count]]</f>
        <v>0.33333333333333331</v>
      </c>
      <c r="G52" s="1">
        <f>COUNTIFS(Table2[Sub-Sector],Table4[[#This Row],[Sub-Sector]],Table2[1Y Return vs Nifty],"&gt;=10")/Table4[[#This Row],[Count]]</f>
        <v>0.66666666666666663</v>
      </c>
      <c r="H52" s="1">
        <f>COUNTIFS(Table2[Sub-Sector],Table4[[#This Row],[Sub-Sector]],Table2[RSI Exponential â€“ 14D],"&gt;=50")/Table4[[#This Row],[Count]]</f>
        <v>0.66666666666666663</v>
      </c>
      <c r="I52" s="1">
        <f>COUNTIFS(Table2[Sub-Sector],Table4[[#This Row],[Sub-Sector]],Table2[Relative Volume],"&gt;=1")/Table4[[#This Row],[Count]]</f>
        <v>0.66666666666666663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0</v>
      </c>
      <c r="O52" s="1">
        <f>COUNTIFS(Table2[Sub-Sector],Table4[[#This Row],[Sub-Sector]],Table2[% Away From Current Month High],"&lt;=0.05")/Table4[[#This Row],[Count]]</f>
        <v>1</v>
      </c>
      <c r="P52" s="1">
        <f>COUNTIFS(Table2[Sub-Sector],Table4[[#This Row],[Sub-Sector]],Table2[% Away From 52W High],"&lt;=10")/Table4[[#This Row],[Count]]</f>
        <v>0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0.33333333333333331</v>
      </c>
      <c r="S52" s="1">
        <f>COUNTIFS(Table2[Sub-Sector],Table4[[#This Row],[Sub-Sector]],Table2[% Price above 50 EMA],"&gt;=0")/Table4[[#This Row],[Count]]</f>
        <v>0.66666666666666663</v>
      </c>
      <c r="T52" s="1">
        <f>COUNTIFS(Table2[Sub-Sector],Table4[[#This Row],[Sub-Sector]],Table2[% Price above 200 EMA],"&gt;=0")/Table4[[#This Row],[Count]]</f>
        <v>0.66666666666666663</v>
      </c>
      <c r="U52" s="1">
        <f>COUNTIFS(Table2[Sub-Sector],Table4[[#This Row],[Sub-Sector]],Table2[Rate of Change - Zone],"Positive")/Table4[[#This Row],[Count]]</f>
        <v>1</v>
      </c>
      <c r="V52" s="1">
        <f>COUNTIFS(Table2[Sub-Sector],Table4[[#This Row],[Sub-Sector]],Table2[Sharpe Ratio],"&gt;=0.10")/Table4[[#This Row],[Count]]</f>
        <v>0.33333333333333331</v>
      </c>
      <c r="W5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479.5</v>
      </c>
      <c r="X52" s="2">
        <f>_xlfn.RANK.AVG(Table4[[#This Row],[Score]],Table4[Score],1)</f>
        <v>77</v>
      </c>
      <c r="Y5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52" s="2">
        <f>_xlfn.RANK.AVG(Table4[[#This Row],[Score 2 ]],Table4[[Score 2 ]],1)</f>
        <v>51</v>
      </c>
    </row>
    <row r="53" spans="1:26" x14ac:dyDescent="0.3">
      <c r="A53" t="s">
        <v>481</v>
      </c>
      <c r="B53">
        <f>COUNTIFS(Table2[Sub-Sector],Table4[[#This Row],[Sub-Sector]])</f>
        <v>4</v>
      </c>
      <c r="C53" s="1">
        <f>COUNTIFS(Table2[Sub-Sector],Table4[[#This Row],[Sub-Sector]],Table2[Uptrend],"Uptrend")/Table4[[#This Row],[Count]]</f>
        <v>0.75</v>
      </c>
      <c r="D53" s="1">
        <f>COUNTIFS(Table2[Sub-Sector],Table4[[#This Row],[Sub-Sector]],Table2[1W Return vs Nifty],"&gt;=5")/Table4[[#This Row],[Count]]</f>
        <v>0</v>
      </c>
      <c r="E53" s="1">
        <f>COUNTIFS(Table2[Sub-Sector],Table4[[#This Row],[Sub-Sector]],Table2[1M Return vs Nifty],"&gt;=5")/Table4[[#This Row],[Count]]</f>
        <v>0.5</v>
      </c>
      <c r="F53" s="1">
        <f>COUNTIFS(Table2[Sub-Sector],Table4[[#This Row],[Sub-Sector]],Table2[6M Return vs Nifty],"&gt;=10")/Table4[[#This Row],[Count]]</f>
        <v>0.5</v>
      </c>
      <c r="G53" s="1">
        <f>COUNTIFS(Table2[Sub-Sector],Table4[[#This Row],[Sub-Sector]],Table2[1Y Return vs Nifty],"&gt;=10")/Table4[[#This Row],[Count]]</f>
        <v>0.75</v>
      </c>
      <c r="H53" s="1">
        <f>COUNTIFS(Table2[Sub-Sector],Table4[[#This Row],[Sub-Sector]],Table2[RSI Exponential â€“ 14D],"&gt;=50")/Table4[[#This Row],[Count]]</f>
        <v>0.5</v>
      </c>
      <c r="I53" s="1">
        <f>COUNTIFS(Table2[Sub-Sector],Table4[[#This Row],[Sub-Sector]],Table2[Relative Volume],"&gt;=1")/Table4[[#This Row],[Count]]</f>
        <v>0.5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0.75</v>
      </c>
      <c r="N53" s="1">
        <f>COUNTIFS(Table2[Sub-Sector],Table4[[#This Row],[Sub-Sector]],Table2[% Away From Current Month Low],"&gt;=0.05")/Table4[[#This Row],[Count]]</f>
        <v>0</v>
      </c>
      <c r="O53" s="1">
        <f>COUNTIFS(Table2[Sub-Sector],Table4[[#This Row],[Sub-Sector]],Table2[% Away From Current Month High],"&lt;=0.05")/Table4[[#This Row],[Count]]</f>
        <v>1</v>
      </c>
      <c r="P53" s="1">
        <f>COUNTIFS(Table2[Sub-Sector],Table4[[#This Row],[Sub-Sector]],Table2[% Away From 52W High],"&lt;=10")/Table4[[#This Row],[Count]]</f>
        <v>0.25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1</v>
      </c>
      <c r="S53" s="1">
        <f>COUNTIFS(Table2[Sub-Sector],Table4[[#This Row],[Sub-Sector]],Table2[% Price above 50 EMA],"&gt;=0")/Table4[[#This Row],[Count]]</f>
        <v>1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1</v>
      </c>
      <c r="V53" s="1">
        <f>COUNTIFS(Table2[Sub-Sector],Table4[[#This Row],[Sub-Sector]],Table2[Sharpe Ratio],"&gt;=0.10")/Table4[[#This Row],[Count]]</f>
        <v>0.5</v>
      </c>
      <c r="W5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404</v>
      </c>
      <c r="X53" s="2">
        <f>_xlfn.RANK.AVG(Table4[[#This Row],[Score]],Table4[Score],1)</f>
        <v>56</v>
      </c>
      <c r="Y5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53" s="2">
        <f>_xlfn.RANK.AVG(Table4[[#This Row],[Score 2 ]],Table4[[Score 2 ]],1)</f>
        <v>51</v>
      </c>
    </row>
    <row r="54" spans="1:26" x14ac:dyDescent="0.3">
      <c r="A54" t="s">
        <v>19</v>
      </c>
      <c r="B54">
        <f>COUNTIFS(Table2[Sub-Sector],Table4[[#This Row],[Sub-Sector]])</f>
        <v>6</v>
      </c>
      <c r="C54" s="1">
        <f>COUNTIFS(Table2[Sub-Sector],Table4[[#This Row],[Sub-Sector]],Table2[Uptrend],"Uptrend")/Table4[[#This Row],[Count]]</f>
        <v>0.83333333333333337</v>
      </c>
      <c r="D54" s="1">
        <f>COUNTIFS(Table2[Sub-Sector],Table4[[#This Row],[Sub-Sector]],Table2[1W Return vs Nifty],"&gt;=5")/Table4[[#This Row],[Count]]</f>
        <v>0</v>
      </c>
      <c r="E54" s="1">
        <f>COUNTIFS(Table2[Sub-Sector],Table4[[#This Row],[Sub-Sector]],Table2[1M Return vs Nifty],"&gt;=5")/Table4[[#This Row],[Count]]</f>
        <v>0</v>
      </c>
      <c r="F54" s="1">
        <f>COUNTIFS(Table2[Sub-Sector],Table4[[#This Row],[Sub-Sector]],Table2[6M Return vs Nifty],"&gt;=10")/Table4[[#This Row],[Count]]</f>
        <v>0.83333333333333337</v>
      </c>
      <c r="G54" s="1">
        <f>COUNTIFS(Table2[Sub-Sector],Table4[[#This Row],[Sub-Sector]],Table2[1Y Return vs Nifty],"&gt;=10")/Table4[[#This Row],[Count]]</f>
        <v>0.83333333333333337</v>
      </c>
      <c r="H54" s="1">
        <f>COUNTIFS(Table2[Sub-Sector],Table4[[#This Row],[Sub-Sector]],Table2[RSI Exponential â€“ 14D],"&gt;=50")/Table4[[#This Row],[Count]]</f>
        <v>1</v>
      </c>
      <c r="I54" s="1">
        <f>COUNTIFS(Table2[Sub-Sector],Table4[[#This Row],[Sub-Sector]],Table2[Relative Volume],"&gt;=1")/Table4[[#This Row],[Count]]</f>
        <v>0</v>
      </c>
      <c r="J54" s="1">
        <f>COUNTIFS(Table2[Sub-Sector],Table4[[#This Row],[Sub-Sector]],Table2[% Away From Day Low],"&gt;=0.05")/Table4[[#This Row],[Count]]</f>
        <v>0.16666666666666666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0.16666666666666666</v>
      </c>
      <c r="M54" s="1">
        <f>COUNTIFS(Table2[Sub-Sector],Table4[[#This Row],[Sub-Sector]],Table2[% Away From Current Week High],"&lt;=0.05")/Table4[[#This Row],[Count]]</f>
        <v>1</v>
      </c>
      <c r="N54" s="1">
        <f>COUNTIFS(Table2[Sub-Sector],Table4[[#This Row],[Sub-Sector]],Table2[% Away From Current Month Low],"&gt;=0.05")/Table4[[#This Row],[Count]]</f>
        <v>0.16666666666666666</v>
      </c>
      <c r="O54" s="1">
        <f>COUNTIFS(Table2[Sub-Sector],Table4[[#This Row],[Sub-Sector]],Table2[% Away From Current Month High],"&lt;=0.05")/Table4[[#This Row],[Count]]</f>
        <v>1</v>
      </c>
      <c r="P54" s="1">
        <f>COUNTIFS(Table2[Sub-Sector],Table4[[#This Row],[Sub-Sector]],Table2[% Away From 52W High],"&lt;=10")/Table4[[#This Row],[Count]]</f>
        <v>0.16666666666666666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0.33333333333333331</v>
      </c>
      <c r="S54" s="1">
        <f>COUNTIFS(Table2[Sub-Sector],Table4[[#This Row],[Sub-Sector]],Table2[% Price above 50 EMA],"&gt;=0")/Table4[[#This Row],[Count]]</f>
        <v>0.5</v>
      </c>
      <c r="T54" s="1">
        <f>COUNTIFS(Table2[Sub-Sector],Table4[[#This Row],[Sub-Sector]],Table2[% Price above 200 EMA],"&gt;=0")/Table4[[#This Row],[Count]]</f>
        <v>1</v>
      </c>
      <c r="U54" s="1">
        <f>COUNTIFS(Table2[Sub-Sector],Table4[[#This Row],[Sub-Sector]],Table2[Rate of Change - Zone],"Positive")/Table4[[#This Row],[Count]]</f>
        <v>1</v>
      </c>
      <c r="V54" s="1">
        <f>COUNTIFS(Table2[Sub-Sector],Table4[[#This Row],[Sub-Sector]],Table2[Sharpe Ratio],"&gt;=0.10")/Table4[[#This Row],[Count]]</f>
        <v>0.5</v>
      </c>
      <c r="W5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461</v>
      </c>
      <c r="X54" s="2">
        <f>_xlfn.RANK.AVG(Table4[[#This Row],[Score]],Table4[Score],1)</f>
        <v>72</v>
      </c>
      <c r="Y5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54" s="2">
        <f>_xlfn.RANK.AVG(Table4[[#This Row],[Score 2 ]],Table4[[Score 2 ]],1)</f>
        <v>53</v>
      </c>
    </row>
    <row r="55" spans="1:26" x14ac:dyDescent="0.3">
      <c r="A55" t="s">
        <v>692</v>
      </c>
      <c r="B55">
        <f>COUNTIFS(Table2[Sub-Sector],Table4[[#This Row],[Sub-Sector]])</f>
        <v>4</v>
      </c>
      <c r="C55" s="1">
        <f>COUNTIFS(Table2[Sub-Sector],Table4[[#This Row],[Sub-Sector]],Table2[Uptrend],"Uptrend")/Table4[[#This Row],[Count]]</f>
        <v>0.5</v>
      </c>
      <c r="D55" s="1">
        <f>COUNTIFS(Table2[Sub-Sector],Table4[[#This Row],[Sub-Sector]],Table2[1W Return vs Nifty],"&gt;=5")/Table4[[#This Row],[Count]]</f>
        <v>0</v>
      </c>
      <c r="E55" s="1">
        <f>COUNTIFS(Table2[Sub-Sector],Table4[[#This Row],[Sub-Sector]],Table2[1M Return vs Nifty],"&gt;=5")/Table4[[#This Row],[Count]]</f>
        <v>0.25</v>
      </c>
      <c r="F55" s="1">
        <f>COUNTIFS(Table2[Sub-Sector],Table4[[#This Row],[Sub-Sector]],Table2[6M Return vs Nifty],"&gt;=10")/Table4[[#This Row],[Count]]</f>
        <v>0.75</v>
      </c>
      <c r="G55" s="1">
        <f>COUNTIFS(Table2[Sub-Sector],Table4[[#This Row],[Sub-Sector]],Table2[1Y Return vs Nifty],"&gt;=10")/Table4[[#This Row],[Count]]</f>
        <v>0.75</v>
      </c>
      <c r="H55" s="1">
        <f>COUNTIFS(Table2[Sub-Sector],Table4[[#This Row],[Sub-Sector]],Table2[RSI Exponential â€“ 14D],"&gt;=50")/Table4[[#This Row],[Count]]</f>
        <v>0.25</v>
      </c>
      <c r="I55" s="1">
        <f>COUNTIFS(Table2[Sub-Sector],Table4[[#This Row],[Sub-Sector]],Table2[Relative Volume],"&gt;=1")/Table4[[#This Row],[Count]]</f>
        <v>0.75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0</v>
      </c>
      <c r="O55" s="1">
        <f>COUNTIFS(Table2[Sub-Sector],Table4[[#This Row],[Sub-Sector]],Table2[% Away From Current Month High],"&lt;=0.05")/Table4[[#This Row],[Count]]</f>
        <v>1</v>
      </c>
      <c r="P55" s="1">
        <f>COUNTIFS(Table2[Sub-Sector],Table4[[#This Row],[Sub-Sector]],Table2[% Away From 52W High],"&lt;=10")/Table4[[#This Row],[Count]]</f>
        <v>0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0.5</v>
      </c>
      <c r="S55" s="1">
        <f>COUNTIFS(Table2[Sub-Sector],Table4[[#This Row],[Sub-Sector]],Table2[% Price above 50 EMA],"&gt;=0")/Table4[[#This Row],[Count]]</f>
        <v>0.5</v>
      </c>
      <c r="T55" s="1">
        <f>COUNTIFS(Table2[Sub-Sector],Table4[[#This Row],[Sub-Sector]],Table2[% Price above 200 EMA],"&gt;=0")/Table4[[#This Row],[Count]]</f>
        <v>0.75</v>
      </c>
      <c r="U55" s="1">
        <f>COUNTIFS(Table2[Sub-Sector],Table4[[#This Row],[Sub-Sector]],Table2[Rate of Change - Zone],"Positive")/Table4[[#This Row],[Count]]</f>
        <v>0.75</v>
      </c>
      <c r="V55" s="1">
        <f>COUNTIFS(Table2[Sub-Sector],Table4[[#This Row],[Sub-Sector]],Table2[Sharpe Ratio],"&gt;=0.10")/Table4[[#This Row],[Count]]</f>
        <v>0.5</v>
      </c>
      <c r="W5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</v>
      </c>
      <c r="X55" s="2">
        <f>_xlfn.RANK.AVG(Table4[[#This Row],[Score]],Table4[Score],1)</f>
        <v>83.5</v>
      </c>
      <c r="Y5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230.5</v>
      </c>
      <c r="Z55" s="2">
        <f>_xlfn.RANK.AVG(Table4[[#This Row],[Score 2 ]],Table4[[Score 2 ]],1)</f>
        <v>54</v>
      </c>
    </row>
    <row r="56" spans="1:26" x14ac:dyDescent="0.3">
      <c r="A56" t="s">
        <v>147</v>
      </c>
      <c r="B56">
        <f>COUNTIFS(Table2[Sub-Sector],Table4[[#This Row],[Sub-Sector]])</f>
        <v>3</v>
      </c>
      <c r="C56" s="1">
        <f>COUNTIFS(Table2[Sub-Sector],Table4[[#This Row],[Sub-Sector]],Table2[Uptrend],"Uptrend")/Table4[[#This Row],[Count]]</f>
        <v>1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</v>
      </c>
      <c r="F56" s="1">
        <f>COUNTIFS(Table2[Sub-Sector],Table4[[#This Row],[Sub-Sector]],Table2[6M Return vs Nifty],"&gt;=10")/Table4[[#This Row],[Count]]</f>
        <v>0.33333333333333331</v>
      </c>
      <c r="G56" s="1">
        <f>COUNTIFS(Table2[Sub-Sector],Table4[[#This Row],[Sub-Sector]],Table2[1Y Return vs Nifty],"&gt;=10")/Table4[[#This Row],[Count]]</f>
        <v>1</v>
      </c>
      <c r="H56" s="1">
        <f>COUNTIFS(Table2[Sub-Sector],Table4[[#This Row],[Sub-Sector]],Table2[RSI Exponential â€“ 14D],"&gt;=50")/Table4[[#This Row],[Count]]</f>
        <v>0.66666666666666663</v>
      </c>
      <c r="I56" s="1">
        <f>COUNTIFS(Table2[Sub-Sector],Table4[[#This Row],[Sub-Sector]],Table2[Relative Volume],"&gt;=1")/Table4[[#This Row],[Count]]</f>
        <v>0.33333333333333331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1</v>
      </c>
      <c r="N56" s="1">
        <f>COUNTIFS(Table2[Sub-Sector],Table4[[#This Row],[Sub-Sector]],Table2[% Away From Current Month Low],"&gt;=0.05")/Table4[[#This Row],[Count]]</f>
        <v>0</v>
      </c>
      <c r="O56" s="1">
        <f>COUNTIFS(Table2[Sub-Sector],Table4[[#This Row],[Sub-Sector]],Table2[% Away From Current Month High],"&lt;=0.05")/Table4[[#This Row],[Count]]</f>
        <v>1</v>
      </c>
      <c r="P56" s="1">
        <f>COUNTIFS(Table2[Sub-Sector],Table4[[#This Row],[Sub-Sector]],Table2[% Away From 52W High],"&lt;=10")/Table4[[#This Row],[Count]]</f>
        <v>0.33333333333333331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1</v>
      </c>
      <c r="S56" s="1">
        <f>COUNTIFS(Table2[Sub-Sector],Table4[[#This Row],[Sub-Sector]],Table2[% Price above 50 EMA],"&gt;=0")/Table4[[#This Row],[Count]]</f>
        <v>1</v>
      </c>
      <c r="T56" s="1">
        <f>COUNTIFS(Table2[Sub-Sector],Table4[[#This Row],[Sub-Sector]],Table2[% Price above 200 EMA],"&gt;=0")/Table4[[#This Row],[Count]]</f>
        <v>1</v>
      </c>
      <c r="U56" s="1">
        <f>COUNTIFS(Table2[Sub-Sector],Table4[[#This Row],[Sub-Sector]],Table2[Rate of Change - Zone],"Positive")/Table4[[#This Row],[Count]]</f>
        <v>1</v>
      </c>
      <c r="V56" s="1">
        <f>COUNTIFS(Table2[Sub-Sector],Table4[[#This Row],[Sub-Sector]],Table2[Sharpe Ratio],"&gt;=0.10")/Table4[[#This Row],[Count]]</f>
        <v>0.33333333333333331</v>
      </c>
      <c r="W5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438</v>
      </c>
      <c r="X56" s="2">
        <f>_xlfn.RANK.AVG(Table4[[#This Row],[Score]],Table4[Score],1)</f>
        <v>64</v>
      </c>
      <c r="Y5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6" s="2">
        <f>_xlfn.RANK.AVG(Table4[[#This Row],[Score 2 ]],Table4[[Score 2 ]],1)</f>
        <v>55</v>
      </c>
    </row>
    <row r="57" spans="1:26" x14ac:dyDescent="0.3">
      <c r="A57" t="s">
        <v>144</v>
      </c>
      <c r="B57">
        <f>COUNTIFS(Table2[Sub-Sector],Table4[[#This Row],[Sub-Sector]])</f>
        <v>10</v>
      </c>
      <c r="C57" s="1">
        <f>COUNTIFS(Table2[Sub-Sector],Table4[[#This Row],[Sub-Sector]],Table2[Uptrend],"Uptrend")/Table4[[#This Row],[Count]]</f>
        <v>1</v>
      </c>
      <c r="D57" s="1">
        <f>COUNTIFS(Table2[Sub-Sector],Table4[[#This Row],[Sub-Sector]],Table2[1W Return vs Nifty],"&gt;=5")/Table4[[#This Row],[Count]]</f>
        <v>0.1</v>
      </c>
      <c r="E57" s="1">
        <f>COUNTIFS(Table2[Sub-Sector],Table4[[#This Row],[Sub-Sector]],Table2[1M Return vs Nifty],"&gt;=5")/Table4[[#This Row],[Count]]</f>
        <v>0.2</v>
      </c>
      <c r="F57" s="1">
        <f>COUNTIFS(Table2[Sub-Sector],Table4[[#This Row],[Sub-Sector]],Table2[6M Return vs Nifty],"&gt;=10")/Table4[[#This Row],[Count]]</f>
        <v>0.9</v>
      </c>
      <c r="G57" s="1">
        <f>COUNTIFS(Table2[Sub-Sector],Table4[[#This Row],[Sub-Sector]],Table2[1Y Return vs Nifty],"&gt;=10")/Table4[[#This Row],[Count]]</f>
        <v>1</v>
      </c>
      <c r="H57" s="1">
        <f>COUNTIFS(Table2[Sub-Sector],Table4[[#This Row],[Sub-Sector]],Table2[RSI Exponential â€“ 14D],"&gt;=50")/Table4[[#This Row],[Count]]</f>
        <v>1</v>
      </c>
      <c r="I57" s="1">
        <f>COUNTIFS(Table2[Sub-Sector],Table4[[#This Row],[Sub-Sector]],Table2[Relative Volume],"&gt;=1")/Table4[[#This Row],[Count]]</f>
        <v>0.3</v>
      </c>
      <c r="J57" s="1">
        <f>COUNTIFS(Table2[Sub-Sector],Table4[[#This Row],[Sub-Sector]],Table2[% Away From Day Low],"&gt;=0.05")/Table4[[#This Row],[Count]]</f>
        <v>0.1</v>
      </c>
      <c r="K57" s="1">
        <f>COUNTIFS(Table2[Sub-Sector],Table4[[#This Row],[Sub-Sector]],Table2[% Away From Day High],"&lt;=0.05")/Table4[[#This Row],[Count]]</f>
        <v>0.9</v>
      </c>
      <c r="L57" s="1">
        <f>COUNTIFS(Table2[Sub-Sector],Table4[[#This Row],[Sub-Sector]],Table2[% Away From Current Week Low],"&gt;=0.05")/Table4[[#This Row],[Count]]</f>
        <v>0.1</v>
      </c>
      <c r="M57" s="1">
        <f>COUNTIFS(Table2[Sub-Sector],Table4[[#This Row],[Sub-Sector]],Table2[% Away From Current Week High],"&lt;=0.05")/Table4[[#This Row],[Count]]</f>
        <v>0.8</v>
      </c>
      <c r="N57" s="1">
        <f>COUNTIFS(Table2[Sub-Sector],Table4[[#This Row],[Sub-Sector]],Table2[% Away From Current Month Low],"&gt;=0.05")/Table4[[#This Row],[Count]]</f>
        <v>0.1</v>
      </c>
      <c r="O57" s="1">
        <f>COUNTIFS(Table2[Sub-Sector],Table4[[#This Row],[Sub-Sector]],Table2[% Away From Current Month High],"&lt;=0.05")/Table4[[#This Row],[Count]]</f>
        <v>0.9</v>
      </c>
      <c r="P57" s="1">
        <f>COUNTIFS(Table2[Sub-Sector],Table4[[#This Row],[Sub-Sector]],Table2[% Away From 52W High],"&lt;=10")/Table4[[#This Row],[Count]]</f>
        <v>0.8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0.9</v>
      </c>
      <c r="S57" s="1">
        <f>COUNTIFS(Table2[Sub-Sector],Table4[[#This Row],[Sub-Sector]],Table2[% Price above 50 EMA],"&gt;=0")/Table4[[#This Row],[Count]]</f>
        <v>0.9</v>
      </c>
      <c r="T57" s="1">
        <f>COUNTIFS(Table2[Sub-Sector],Table4[[#This Row],[Sub-Sector]],Table2[% Price above 200 EMA],"&gt;=0")/Table4[[#This Row],[Count]]</f>
        <v>1</v>
      </c>
      <c r="U57" s="1">
        <f>COUNTIFS(Table2[Sub-Sector],Table4[[#This Row],[Sub-Sector]],Table2[Rate of Change - Zone],"Positive")/Table4[[#This Row],[Count]]</f>
        <v>0.9</v>
      </c>
      <c r="V57" s="1">
        <f>COUNTIFS(Table2[Sub-Sector],Table4[[#This Row],[Sub-Sector]],Table2[Sharpe Ratio],"&gt;=0.10")/Table4[[#This Row],[Count]]</f>
        <v>1</v>
      </c>
      <c r="W5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373</v>
      </c>
      <c r="X57" s="2">
        <f>_xlfn.RANK.AVG(Table4[[#This Row],[Score]],Table4[Score],1)</f>
        <v>38.5</v>
      </c>
      <c r="Y5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235.5</v>
      </c>
      <c r="Z57" s="2">
        <f>_xlfn.RANK.AVG(Table4[[#This Row],[Score 2 ]],Table4[[Score 2 ]],1)</f>
        <v>56</v>
      </c>
    </row>
    <row r="58" spans="1:26" x14ac:dyDescent="0.3">
      <c r="A58" t="s">
        <v>152</v>
      </c>
      <c r="B58">
        <f>COUNTIFS(Table2[Sub-Sector],Table4[[#This Row],[Sub-Sector]])</f>
        <v>3</v>
      </c>
      <c r="C58" s="1">
        <f>COUNTIFS(Table2[Sub-Sector],Table4[[#This Row],[Sub-Sector]],Table2[Uptrend],"Uptrend")/Table4[[#This Row],[Count]]</f>
        <v>1</v>
      </c>
      <c r="D58" s="1">
        <f>COUNTIFS(Table2[Sub-Sector],Table4[[#This Row],[Sub-Sector]],Table2[1W Return vs Nifty],"&gt;=5")/Table4[[#This Row],[Count]]</f>
        <v>0.33333333333333331</v>
      </c>
      <c r="E58" s="1">
        <f>COUNTIFS(Table2[Sub-Sector],Table4[[#This Row],[Sub-Sector]],Table2[1M Return vs Nifty],"&gt;=5")/Table4[[#This Row],[Count]]</f>
        <v>1</v>
      </c>
      <c r="F58" s="1">
        <f>COUNTIFS(Table2[Sub-Sector],Table4[[#This Row],[Sub-Sector]],Table2[6M Return vs Nifty],"&gt;=10")/Table4[[#This Row],[Count]]</f>
        <v>1</v>
      </c>
      <c r="G58" s="1">
        <f>COUNTIFS(Table2[Sub-Sector],Table4[[#This Row],[Sub-Sector]],Table2[1Y Return vs Nifty],"&gt;=10")/Table4[[#This Row],[Count]]</f>
        <v>1</v>
      </c>
      <c r="H58" s="1">
        <f>COUNTIFS(Table2[Sub-Sector],Table4[[#This Row],[Sub-Sector]],Table2[RSI Exponential â€“ 14D],"&gt;=50")/Table4[[#This Row],[Count]]</f>
        <v>0.66666666666666663</v>
      </c>
      <c r="I58" s="1">
        <f>COUNTIFS(Table2[Sub-Sector],Table4[[#This Row],[Sub-Sector]],Table2[Relative Volume],"&gt;=1")/Table4[[#This Row],[Count]]</f>
        <v>0.33333333333333331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</v>
      </c>
      <c r="M58" s="1">
        <f>COUNTIFS(Table2[Sub-Sector],Table4[[#This Row],[Sub-Sector]],Table2[% Away From Current Week High],"&lt;=0.05")/Table4[[#This Row],[Count]]</f>
        <v>0.66666666666666663</v>
      </c>
      <c r="N58" s="1">
        <f>COUNTIFS(Table2[Sub-Sector],Table4[[#This Row],[Sub-Sector]],Table2[% Away From Current Month Low],"&gt;=0.05")/Table4[[#This Row],[Count]]</f>
        <v>0</v>
      </c>
      <c r="O58" s="1">
        <f>COUNTIFS(Table2[Sub-Sector],Table4[[#This Row],[Sub-Sector]],Table2[% Away From Current Month High],"&lt;=0.05")/Table4[[#This Row],[Count]]</f>
        <v>1</v>
      </c>
      <c r="P58" s="1">
        <f>COUNTIFS(Table2[Sub-Sector],Table4[[#This Row],[Sub-Sector]],Table2[% Away From 52W High],"&lt;=10")/Table4[[#This Row],[Count]]</f>
        <v>1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1</v>
      </c>
      <c r="S58" s="1">
        <f>COUNTIFS(Table2[Sub-Sector],Table4[[#This Row],[Sub-Sector]],Table2[% Price above 50 EMA],"&gt;=0")/Table4[[#This Row],[Count]]</f>
        <v>1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0.66666666666666663</v>
      </c>
      <c r="V58" s="1">
        <f>COUNTIFS(Table2[Sub-Sector],Table4[[#This Row],[Sub-Sector]],Table2[Sharpe Ratio],"&gt;=0.10")/Table4[[#This Row],[Count]]</f>
        <v>0.33333333333333331</v>
      </c>
      <c r="W5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282</v>
      </c>
      <c r="X58" s="2">
        <f>_xlfn.RANK.AVG(Table4[[#This Row],[Score]],Table4[Score],1)</f>
        <v>14</v>
      </c>
      <c r="Y5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</v>
      </c>
      <c r="Z58" s="2">
        <f>_xlfn.RANK.AVG(Table4[[#This Row],[Score 2 ]],Table4[[Score 2 ]],1)</f>
        <v>57</v>
      </c>
    </row>
    <row r="59" spans="1:26" x14ac:dyDescent="0.3">
      <c r="A59" t="s">
        <v>355</v>
      </c>
      <c r="B59">
        <f>COUNTIFS(Table2[Sub-Sector],Table4[[#This Row],[Sub-Sector]])</f>
        <v>14</v>
      </c>
      <c r="C59" s="1">
        <f>COUNTIFS(Table2[Sub-Sector],Table4[[#This Row],[Sub-Sector]],Table2[Uptrend],"Uptrend")/Table4[[#This Row],[Count]]</f>
        <v>0.6428571428571429</v>
      </c>
      <c r="D59" s="1">
        <f>COUNTIFS(Table2[Sub-Sector],Table4[[#This Row],[Sub-Sector]],Table2[1W Return vs Nifty],"&gt;=5")/Table4[[#This Row],[Count]]</f>
        <v>0.14285714285714285</v>
      </c>
      <c r="E59" s="1">
        <f>COUNTIFS(Table2[Sub-Sector],Table4[[#This Row],[Sub-Sector]],Table2[1M Return vs Nifty],"&gt;=5")/Table4[[#This Row],[Count]]</f>
        <v>0.42857142857142855</v>
      </c>
      <c r="F59" s="1">
        <f>COUNTIFS(Table2[Sub-Sector],Table4[[#This Row],[Sub-Sector]],Table2[6M Return vs Nifty],"&gt;=10")/Table4[[#This Row],[Count]]</f>
        <v>0.5</v>
      </c>
      <c r="G59" s="1">
        <f>COUNTIFS(Table2[Sub-Sector],Table4[[#This Row],[Sub-Sector]],Table2[1Y Return vs Nifty],"&gt;=10")/Table4[[#This Row],[Count]]</f>
        <v>0.6428571428571429</v>
      </c>
      <c r="H59" s="1">
        <f>COUNTIFS(Table2[Sub-Sector],Table4[[#This Row],[Sub-Sector]],Table2[RSI Exponential â€“ 14D],"&gt;=50")/Table4[[#This Row],[Count]]</f>
        <v>0.6428571428571429</v>
      </c>
      <c r="I59" s="1">
        <f>COUNTIFS(Table2[Sub-Sector],Table4[[#This Row],[Sub-Sector]],Table2[Relative Volume],"&gt;=1")/Table4[[#This Row],[Count]]</f>
        <v>0.5</v>
      </c>
      <c r="J59" s="1">
        <f>COUNTIFS(Table2[Sub-Sector],Table4[[#This Row],[Sub-Sector]],Table2[% Away From Day Low],"&gt;=0.05")/Table4[[#This Row],[Count]]</f>
        <v>7.1428571428571425E-2</v>
      </c>
      <c r="K59" s="1">
        <f>COUNTIFS(Table2[Sub-Sector],Table4[[#This Row],[Sub-Sector]],Table2[% Away From Day High],"&lt;=0.05")/Table4[[#This Row],[Count]]</f>
        <v>0.9285714285714286</v>
      </c>
      <c r="L59" s="1">
        <f>COUNTIFS(Table2[Sub-Sector],Table4[[#This Row],[Sub-Sector]],Table2[% Away From Current Week Low],"&gt;=0.05")/Table4[[#This Row],[Count]]</f>
        <v>7.1428571428571425E-2</v>
      </c>
      <c r="M59" s="1">
        <f>COUNTIFS(Table2[Sub-Sector],Table4[[#This Row],[Sub-Sector]],Table2[% Away From Current Week High],"&lt;=0.05")/Table4[[#This Row],[Count]]</f>
        <v>0.8571428571428571</v>
      </c>
      <c r="N59" s="1">
        <f>COUNTIFS(Table2[Sub-Sector],Table4[[#This Row],[Sub-Sector]],Table2[% Away From Current Month Low],"&gt;=0.05")/Table4[[#This Row],[Count]]</f>
        <v>7.1428571428571425E-2</v>
      </c>
      <c r="O59" s="1">
        <f>COUNTIFS(Table2[Sub-Sector],Table4[[#This Row],[Sub-Sector]],Table2[% Away From Current Month High],"&lt;=0.05")/Table4[[#This Row],[Count]]</f>
        <v>0.9285714285714286</v>
      </c>
      <c r="P59" s="1">
        <f>COUNTIFS(Table2[Sub-Sector],Table4[[#This Row],[Sub-Sector]],Table2[% Away From 52W High],"&lt;=10")/Table4[[#This Row],[Count]]</f>
        <v>0.2857142857142857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1</v>
      </c>
      <c r="S59" s="1">
        <f>COUNTIFS(Table2[Sub-Sector],Table4[[#This Row],[Sub-Sector]],Table2[% Price above 50 EMA],"&gt;=0")/Table4[[#This Row],[Count]]</f>
        <v>0.8571428571428571</v>
      </c>
      <c r="T59" s="1">
        <f>COUNTIFS(Table2[Sub-Sector],Table4[[#This Row],[Sub-Sector]],Table2[% Price above 200 EMA],"&gt;=0")/Table4[[#This Row],[Count]]</f>
        <v>0.8571428571428571</v>
      </c>
      <c r="U59" s="1">
        <f>COUNTIFS(Table2[Sub-Sector],Table4[[#This Row],[Sub-Sector]],Table2[Rate of Change - Zone],"Positive")/Table4[[#This Row],[Count]]</f>
        <v>1</v>
      </c>
      <c r="V59" s="1">
        <f>COUNTIFS(Table2[Sub-Sector],Table4[[#This Row],[Sub-Sector]],Table2[Sharpe Ratio],"&gt;=0.10")/Table4[[#This Row],[Count]]</f>
        <v>0.21428571428571427</v>
      </c>
      <c r="W5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396.5</v>
      </c>
      <c r="X59" s="2">
        <f>_xlfn.RANK.AVG(Table4[[#This Row],[Score]],Table4[Score],1)</f>
        <v>51</v>
      </c>
      <c r="Y5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242.5</v>
      </c>
      <c r="Z59" s="2">
        <f>_xlfn.RANK.AVG(Table4[[#This Row],[Score 2 ]],Table4[[Score 2 ]],1)</f>
        <v>58</v>
      </c>
    </row>
    <row r="60" spans="1:26" x14ac:dyDescent="0.3">
      <c r="A60" t="s">
        <v>517</v>
      </c>
      <c r="B60">
        <f>COUNTIFS(Table2[Sub-Sector],Table4[[#This Row],[Sub-Sector]])</f>
        <v>7</v>
      </c>
      <c r="C60" s="1">
        <f>COUNTIFS(Table2[Sub-Sector],Table4[[#This Row],[Sub-Sector]],Table2[Uptrend],"Uptrend")/Table4[[#This Row],[Count]]</f>
        <v>1</v>
      </c>
      <c r="D60" s="1">
        <f>COUNTIFS(Table2[Sub-Sector],Table4[[#This Row],[Sub-Sector]],Table2[1W Return vs Nifty],"&gt;=5")/Table4[[#This Row],[Count]]</f>
        <v>0</v>
      </c>
      <c r="E60" s="1">
        <f>COUNTIFS(Table2[Sub-Sector],Table4[[#This Row],[Sub-Sector]],Table2[1M Return vs Nifty],"&gt;=5")/Table4[[#This Row],[Count]]</f>
        <v>0.7142857142857143</v>
      </c>
      <c r="F60" s="1">
        <f>COUNTIFS(Table2[Sub-Sector],Table4[[#This Row],[Sub-Sector]],Table2[6M Return vs Nifty],"&gt;=10")/Table4[[#This Row],[Count]]</f>
        <v>0.2857142857142857</v>
      </c>
      <c r="G60" s="1">
        <f>COUNTIFS(Table2[Sub-Sector],Table4[[#This Row],[Sub-Sector]],Table2[1Y Return vs Nifty],"&gt;=10")/Table4[[#This Row],[Count]]</f>
        <v>0.42857142857142855</v>
      </c>
      <c r="H60" s="1">
        <f>COUNTIFS(Table2[Sub-Sector],Table4[[#This Row],[Sub-Sector]],Table2[RSI Exponential â€“ 14D],"&gt;=50")/Table4[[#This Row],[Count]]</f>
        <v>0.5714285714285714</v>
      </c>
      <c r="I60" s="1">
        <f>COUNTIFS(Table2[Sub-Sector],Table4[[#This Row],[Sub-Sector]],Table2[Relative Volume],"&gt;=1")/Table4[[#This Row],[Count]]</f>
        <v>0.8571428571428571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0.8571428571428571</v>
      </c>
      <c r="N60" s="1">
        <f>COUNTIFS(Table2[Sub-Sector],Table4[[#This Row],[Sub-Sector]],Table2[% Away From Current Month Low],"&gt;=0.05")/Table4[[#This Row],[Count]]</f>
        <v>0</v>
      </c>
      <c r="O60" s="1">
        <f>COUNTIFS(Table2[Sub-Sector],Table4[[#This Row],[Sub-Sector]],Table2[% Away From Current Month High],"&lt;=0.05")/Table4[[#This Row],[Count]]</f>
        <v>1</v>
      </c>
      <c r="P60" s="1">
        <f>COUNTIFS(Table2[Sub-Sector],Table4[[#This Row],[Sub-Sector]],Table2[% Away From 52W High],"&lt;=10")/Table4[[#This Row],[Count]]</f>
        <v>0.5714285714285714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0.8571428571428571</v>
      </c>
      <c r="S60" s="1">
        <f>COUNTIFS(Table2[Sub-Sector],Table4[[#This Row],[Sub-Sector]],Table2[% Price above 50 EMA],"&gt;=0")/Table4[[#This Row],[Count]]</f>
        <v>1</v>
      </c>
      <c r="T60" s="1">
        <f>COUNTIFS(Table2[Sub-Sector],Table4[[#This Row],[Sub-Sector]],Table2[% Price above 200 EMA],"&gt;=0")/Table4[[#This Row],[Count]]</f>
        <v>1</v>
      </c>
      <c r="U60" s="1">
        <f>COUNTIFS(Table2[Sub-Sector],Table4[[#This Row],[Sub-Sector]],Table2[Rate of Change - Zone],"Positive")/Table4[[#This Row],[Count]]</f>
        <v>1</v>
      </c>
      <c r="V60" s="1">
        <f>COUNTIFS(Table2[Sub-Sector],Table4[[#This Row],[Sub-Sector]],Table2[Sharpe Ratio],"&gt;=0.10")/Table4[[#This Row],[Count]]</f>
        <v>0</v>
      </c>
      <c r="W6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</v>
      </c>
      <c r="X60" s="2">
        <f>_xlfn.RANK.AVG(Table4[[#This Row],[Score]],Table4[Score],1)</f>
        <v>33.5</v>
      </c>
      <c r="Y6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</v>
      </c>
      <c r="Z60" s="2">
        <f>_xlfn.RANK.AVG(Table4[[#This Row],[Score 2 ]],Table4[[Score 2 ]],1)</f>
        <v>60</v>
      </c>
    </row>
    <row r="61" spans="1:26" x14ac:dyDescent="0.3">
      <c r="A61" t="s">
        <v>1074</v>
      </c>
      <c r="B61">
        <f>COUNTIFS(Table2[Sub-Sector],Table4[[#This Row],[Sub-Sector]])</f>
        <v>2</v>
      </c>
      <c r="C61" s="1">
        <f>COUNTIFS(Table2[Sub-Sector],Table4[[#This Row],[Sub-Sector]],Table2[Uptrend],"Uptrend")/Table4[[#This Row],[Count]]</f>
        <v>0.5</v>
      </c>
      <c r="D61" s="1">
        <f>COUNTIFS(Table2[Sub-Sector],Table4[[#This Row],[Sub-Sector]],Table2[1W Return vs Nifty],"&gt;=5")/Table4[[#This Row],[Count]]</f>
        <v>0</v>
      </c>
      <c r="E61" s="1">
        <f>COUNTIFS(Table2[Sub-Sector],Table4[[#This Row],[Sub-Sector]],Table2[1M Return vs Nifty],"&gt;=5")/Table4[[#This Row],[Count]]</f>
        <v>0.5</v>
      </c>
      <c r="F61" s="1">
        <f>COUNTIFS(Table2[Sub-Sector],Table4[[#This Row],[Sub-Sector]],Table2[6M Return vs Nifty],"&gt;=10")/Table4[[#This Row],[Count]]</f>
        <v>0</v>
      </c>
      <c r="G61" s="1">
        <f>COUNTIFS(Table2[Sub-Sector],Table4[[#This Row],[Sub-Sector]],Table2[1Y Return vs Nifty],"&gt;=10")/Table4[[#This Row],[Count]]</f>
        <v>0.5</v>
      </c>
      <c r="H61" s="1">
        <f>COUNTIFS(Table2[Sub-Sector],Table4[[#This Row],[Sub-Sector]],Table2[RSI Exponential â€“ 14D],"&gt;=50")/Table4[[#This Row],[Count]]</f>
        <v>0</v>
      </c>
      <c r="I61" s="1">
        <f>COUNTIFS(Table2[Sub-Sector],Table4[[#This Row],[Sub-Sector]],Table2[Relative Volume],"&gt;=1")/Table4[[#This Row],[Count]]</f>
        <v>1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0</v>
      </c>
      <c r="O61" s="1">
        <f>COUNTIFS(Table2[Sub-Sector],Table4[[#This Row],[Sub-Sector]],Table2[% Away From Current Month High],"&lt;=0.05")/Table4[[#This Row],[Count]]</f>
        <v>1</v>
      </c>
      <c r="P61" s="1">
        <f>COUNTIFS(Table2[Sub-Sector],Table4[[#This Row],[Sub-Sector]],Table2[% Away From 52W High],"&lt;=10")/Table4[[#This Row],[Count]]</f>
        <v>0.5</v>
      </c>
      <c r="Q61" s="1">
        <f>COUNTIFS(Table2[Sub-Sector],Table4[[#This Row],[Sub-Sector]],Table2[% Away From 52W Low],"&gt;=10")/Table4[[#This Row],[Count]]</f>
        <v>1</v>
      </c>
      <c r="R61" s="1">
        <f>COUNTIFS(Table2[Sub-Sector],Table4[[#This Row],[Sub-Sector]],Table2[% Price above 20 EMA],"&gt;=0")/Table4[[#This Row],[Count]]</f>
        <v>0.5</v>
      </c>
      <c r="S61" s="1">
        <f>COUNTIFS(Table2[Sub-Sector],Table4[[#This Row],[Sub-Sector]],Table2[% Price above 50 EMA],"&gt;=0")/Table4[[#This Row],[Count]]</f>
        <v>0.5</v>
      </c>
      <c r="T61" s="1">
        <f>COUNTIFS(Table2[Sub-Sector],Table4[[#This Row],[Sub-Sector]],Table2[% Price above 200 EMA],"&gt;=0")/Table4[[#This Row],[Count]]</f>
        <v>0.5</v>
      </c>
      <c r="U61" s="1">
        <f>COUNTIFS(Table2[Sub-Sector],Table4[[#This Row],[Sub-Sector]],Table2[Rate of Change - Zone],"Positive")/Table4[[#This Row],[Count]]</f>
        <v>1</v>
      </c>
      <c r="V61" s="1">
        <f>COUNTIFS(Table2[Sub-Sector],Table4[[#This Row],[Sub-Sector]],Table2[Sharpe Ratio],"&gt;=0.10")/Table4[[#This Row],[Count]]</f>
        <v>0</v>
      </c>
      <c r="W6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61" s="2">
        <f>_xlfn.RANK.AVG(Table4[[#This Row],[Score]],Table4[Score],1)</f>
        <v>71</v>
      </c>
      <c r="Y6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</v>
      </c>
      <c r="Z61" s="2">
        <f>_xlfn.RANK.AVG(Table4[[#This Row],[Score 2 ]],Table4[[Score 2 ]],1)</f>
        <v>60</v>
      </c>
    </row>
    <row r="62" spans="1:26" x14ac:dyDescent="0.3">
      <c r="A62" t="s">
        <v>1557</v>
      </c>
      <c r="B62">
        <f>COUNTIFS(Table2[Sub-Sector],Table4[[#This Row],[Sub-Sector]])</f>
        <v>2</v>
      </c>
      <c r="C62" s="1">
        <f>COUNTIFS(Table2[Sub-Sector],Table4[[#This Row],[Sub-Sector]],Table2[Uptrend],"Uptrend")/Table4[[#This Row],[Count]]</f>
        <v>1</v>
      </c>
      <c r="D62" s="1">
        <f>COUNTIFS(Table2[Sub-Sector],Table4[[#This Row],[Sub-Sector]],Table2[1W Return vs Nifty],"&gt;=5")/Table4[[#This Row],[Count]]</f>
        <v>0</v>
      </c>
      <c r="E62" s="1">
        <f>COUNTIFS(Table2[Sub-Sector],Table4[[#This Row],[Sub-Sector]],Table2[1M Return vs Nifty],"&gt;=5")/Table4[[#This Row],[Count]]</f>
        <v>0</v>
      </c>
      <c r="F62" s="1">
        <f>COUNTIFS(Table2[Sub-Sector],Table4[[#This Row],[Sub-Sector]],Table2[6M Return vs Nifty],"&gt;=10")/Table4[[#This Row],[Count]]</f>
        <v>0</v>
      </c>
      <c r="G62" s="1">
        <f>COUNTIFS(Table2[Sub-Sector],Table4[[#This Row],[Sub-Sector]],Table2[1Y Return vs Nifty],"&gt;=10")/Table4[[#This Row],[Count]]</f>
        <v>0.5</v>
      </c>
      <c r="H62" s="1">
        <f>COUNTIFS(Table2[Sub-Sector],Table4[[#This Row],[Sub-Sector]],Table2[RSI Exponential â€“ 14D],"&gt;=50")/Table4[[#This Row],[Count]]</f>
        <v>1</v>
      </c>
      <c r="I62" s="1">
        <f>COUNTIFS(Table2[Sub-Sector],Table4[[#This Row],[Sub-Sector]],Table2[Relative Volume],"&gt;=1")/Table4[[#This Row],[Count]]</f>
        <v>1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1</v>
      </c>
      <c r="N62" s="1">
        <f>COUNTIFS(Table2[Sub-Sector],Table4[[#This Row],[Sub-Sector]],Table2[% Away From Current Month Low],"&gt;=0.05")/Table4[[#This Row],[Count]]</f>
        <v>0</v>
      </c>
      <c r="O62" s="1">
        <f>COUNTIFS(Table2[Sub-Sector],Table4[[#This Row],[Sub-Sector]],Table2[% Away From Current Month High],"&lt;=0.05")/Table4[[#This Row],[Count]]</f>
        <v>1</v>
      </c>
      <c r="P62" s="1">
        <f>COUNTIFS(Table2[Sub-Sector],Table4[[#This Row],[Sub-Sector]],Table2[% Away From 52W High],"&lt;=10")/Table4[[#This Row],[Count]]</f>
        <v>0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1</v>
      </c>
      <c r="S62" s="1">
        <f>COUNTIFS(Table2[Sub-Sector],Table4[[#This Row],[Sub-Sector]],Table2[% Price above 50 EMA],"&gt;=0")/Table4[[#This Row],[Count]]</f>
        <v>1</v>
      </c>
      <c r="T62" s="1">
        <f>COUNTIFS(Table2[Sub-Sector],Table4[[#This Row],[Sub-Sector]],Table2[% Price above 200 EMA],"&gt;=0")/Table4[[#This Row],[Count]]</f>
        <v>1</v>
      </c>
      <c r="U62" s="1">
        <f>COUNTIFS(Table2[Sub-Sector],Table4[[#This Row],[Sub-Sector]],Table2[Rate of Change - Zone],"Positive")/Table4[[#This Row],[Count]]</f>
        <v>1</v>
      </c>
      <c r="V62" s="1">
        <f>COUNTIFS(Table2[Sub-Sector],Table4[[#This Row],[Sub-Sector]],Table2[Sharpe Ratio],"&gt;=0.10")/Table4[[#This Row],[Count]]</f>
        <v>0.5</v>
      </c>
      <c r="W6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62" s="2">
        <f>_xlfn.RANK.AVG(Table4[[#This Row],[Score]],Table4[Score],1)</f>
        <v>70</v>
      </c>
      <c r="Y6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</v>
      </c>
      <c r="Z62" s="2">
        <f>_xlfn.RANK.AVG(Table4[[#This Row],[Score 2 ]],Table4[[Score 2 ]],1)</f>
        <v>60</v>
      </c>
    </row>
    <row r="63" spans="1:26" x14ac:dyDescent="0.3">
      <c r="A63" t="s">
        <v>61</v>
      </c>
      <c r="B63">
        <f>COUNTIFS(Table2[Sub-Sector],Table4[[#This Row],[Sub-Sector]])</f>
        <v>6</v>
      </c>
      <c r="C63" s="1">
        <f>COUNTIFS(Table2[Sub-Sector],Table4[[#This Row],[Sub-Sector]],Table2[Uptrend],"Uptrend")/Table4[[#This Row],[Count]]</f>
        <v>1</v>
      </c>
      <c r="D63" s="1">
        <f>COUNTIFS(Table2[Sub-Sector],Table4[[#This Row],[Sub-Sector]],Table2[1W Return vs Nifty],"&gt;=5")/Table4[[#This Row],[Count]]</f>
        <v>0</v>
      </c>
      <c r="E63" s="1">
        <f>COUNTIFS(Table2[Sub-Sector],Table4[[#This Row],[Sub-Sector]],Table2[1M Return vs Nifty],"&gt;=5")/Table4[[#This Row],[Count]]</f>
        <v>0.5</v>
      </c>
      <c r="F63" s="1">
        <f>COUNTIFS(Table2[Sub-Sector],Table4[[#This Row],[Sub-Sector]],Table2[6M Return vs Nifty],"&gt;=10")/Table4[[#This Row],[Count]]</f>
        <v>0.83333333333333337</v>
      </c>
      <c r="G63" s="1">
        <f>COUNTIFS(Table2[Sub-Sector],Table4[[#This Row],[Sub-Sector]],Table2[1Y Return vs Nifty],"&gt;=10")/Table4[[#This Row],[Count]]</f>
        <v>1</v>
      </c>
      <c r="H63" s="1">
        <f>COUNTIFS(Table2[Sub-Sector],Table4[[#This Row],[Sub-Sector]],Table2[RSI Exponential â€“ 14D],"&gt;=50")/Table4[[#This Row],[Count]]</f>
        <v>1</v>
      </c>
      <c r="I63" s="1">
        <f>COUNTIFS(Table2[Sub-Sector],Table4[[#This Row],[Sub-Sector]],Table2[Relative Volume],"&gt;=1")/Table4[[#This Row],[Count]]</f>
        <v>0.16666666666666666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0.16666666666666666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0</v>
      </c>
      <c r="O63" s="1">
        <f>COUNTIFS(Table2[Sub-Sector],Table4[[#This Row],[Sub-Sector]],Table2[% Away From Current Month High],"&lt;=0.05")/Table4[[#This Row],[Count]]</f>
        <v>1</v>
      </c>
      <c r="P63" s="1">
        <f>COUNTIFS(Table2[Sub-Sector],Table4[[#This Row],[Sub-Sector]],Table2[% Away From 52W High],"&lt;=10")/Table4[[#This Row],[Count]]</f>
        <v>0.5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1</v>
      </c>
      <c r="S63" s="1">
        <f>COUNTIFS(Table2[Sub-Sector],Table4[[#This Row],[Sub-Sector]],Table2[% Price above 50 EMA],"&gt;=0")/Table4[[#This Row],[Count]]</f>
        <v>1</v>
      </c>
      <c r="T63" s="1">
        <f>COUNTIFS(Table2[Sub-Sector],Table4[[#This Row],[Sub-Sector]],Table2[% Price above 200 EMA],"&gt;=0")/Table4[[#This Row],[Count]]</f>
        <v>1</v>
      </c>
      <c r="U63" s="1">
        <f>COUNTIFS(Table2[Sub-Sector],Table4[[#This Row],[Sub-Sector]],Table2[Rate of Change - Zone],"Positive")/Table4[[#This Row],[Count]]</f>
        <v>0.83333333333333337</v>
      </c>
      <c r="V63" s="1">
        <f>COUNTIFS(Table2[Sub-Sector],Table4[[#This Row],[Sub-Sector]],Table2[Sharpe Ratio],"&gt;=0.10")/Table4[[#This Row],[Count]]</f>
        <v>0.83333333333333337</v>
      </c>
      <c r="W6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387.5</v>
      </c>
      <c r="X63" s="2">
        <f>_xlfn.RANK.AVG(Table4[[#This Row],[Score]],Table4[Score],1)</f>
        <v>44</v>
      </c>
      <c r="Y6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249.5</v>
      </c>
      <c r="Z63" s="2">
        <f>_xlfn.RANK.AVG(Table4[[#This Row],[Score 2 ]],Table4[[Score 2 ]],1)</f>
        <v>62</v>
      </c>
    </row>
    <row r="64" spans="1:26" x14ac:dyDescent="0.3">
      <c r="A64" t="s">
        <v>598</v>
      </c>
      <c r="B64">
        <f>COUNTIFS(Table2[Sub-Sector],Table4[[#This Row],[Sub-Sector]])</f>
        <v>9</v>
      </c>
      <c r="C64" s="1">
        <f>COUNTIFS(Table2[Sub-Sector],Table4[[#This Row],[Sub-Sector]],Table2[Uptrend],"Uptrend")/Table4[[#This Row],[Count]]</f>
        <v>0.44444444444444442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0.44444444444444442</v>
      </c>
      <c r="F64" s="1">
        <f>COUNTIFS(Table2[Sub-Sector],Table4[[#This Row],[Sub-Sector]],Table2[6M Return vs Nifty],"&gt;=10")/Table4[[#This Row],[Count]]</f>
        <v>0.33333333333333331</v>
      </c>
      <c r="G64" s="1">
        <f>COUNTIFS(Table2[Sub-Sector],Table4[[#This Row],[Sub-Sector]],Table2[1Y Return vs Nifty],"&gt;=10")/Table4[[#This Row],[Count]]</f>
        <v>0.55555555555555558</v>
      </c>
      <c r="H64" s="1">
        <f>COUNTIFS(Table2[Sub-Sector],Table4[[#This Row],[Sub-Sector]],Table2[RSI Exponential â€“ 14D],"&gt;=50")/Table4[[#This Row],[Count]]</f>
        <v>0.22222222222222221</v>
      </c>
      <c r="I64" s="1">
        <f>COUNTIFS(Table2[Sub-Sector],Table4[[#This Row],[Sub-Sector]],Table2[Relative Volume],"&gt;=1")/Table4[[#This Row],[Count]]</f>
        <v>0.55555555555555558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0</v>
      </c>
      <c r="O64" s="1">
        <f>COUNTIFS(Table2[Sub-Sector],Table4[[#This Row],[Sub-Sector]],Table2[% Away From Current Month High],"&lt;=0.05")/Table4[[#This Row],[Count]]</f>
        <v>1</v>
      </c>
      <c r="P64" s="1">
        <f>COUNTIFS(Table2[Sub-Sector],Table4[[#This Row],[Sub-Sector]],Table2[% Away From 52W High],"&lt;=10")/Table4[[#This Row],[Count]]</f>
        <v>0.22222222222222221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0.77777777777777779</v>
      </c>
      <c r="S64" s="1">
        <f>COUNTIFS(Table2[Sub-Sector],Table4[[#This Row],[Sub-Sector]],Table2[% Price above 50 EMA],"&gt;=0")/Table4[[#This Row],[Count]]</f>
        <v>0.77777777777777779</v>
      </c>
      <c r="T64" s="1">
        <f>COUNTIFS(Table2[Sub-Sector],Table4[[#This Row],[Sub-Sector]],Table2[% Price above 200 EMA],"&gt;=0")/Table4[[#This Row],[Count]]</f>
        <v>0.55555555555555558</v>
      </c>
      <c r="U64" s="1">
        <f>COUNTIFS(Table2[Sub-Sector],Table4[[#This Row],[Sub-Sector]],Table2[Rate of Change - Zone],"Positive")/Table4[[#This Row],[Count]]</f>
        <v>1</v>
      </c>
      <c r="V64" s="1">
        <f>COUNTIFS(Table2[Sub-Sector],Table4[[#This Row],[Sub-Sector]],Table2[Sharpe Ratio],"&gt;=0.10")/Table4[[#This Row],[Count]]</f>
        <v>0.44444444444444442</v>
      </c>
      <c r="W6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64" s="2">
        <f>_xlfn.RANK.AVG(Table4[[#This Row],[Score]],Table4[Score],1)</f>
        <v>78</v>
      </c>
      <c r="Y6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251.5</v>
      </c>
      <c r="Z64" s="2">
        <f>_xlfn.RANK.AVG(Table4[[#This Row],[Score 2 ]],Table4[[Score 2 ]],1)</f>
        <v>63</v>
      </c>
    </row>
    <row r="65" spans="1:26" x14ac:dyDescent="0.3">
      <c r="A65" t="s">
        <v>138</v>
      </c>
      <c r="B65">
        <f>COUNTIFS(Table2[Sub-Sector],Table4[[#This Row],[Sub-Sector]])</f>
        <v>19</v>
      </c>
      <c r="C65" s="1">
        <f>COUNTIFS(Table2[Sub-Sector],Table4[[#This Row],[Sub-Sector]],Table2[Uptrend],"Uptrend")/Table4[[#This Row],[Count]]</f>
        <v>0.78947368421052633</v>
      </c>
      <c r="D65" s="1">
        <f>COUNTIFS(Table2[Sub-Sector],Table4[[#This Row],[Sub-Sector]],Table2[1W Return vs Nifty],"&gt;=5")/Table4[[#This Row],[Count]]</f>
        <v>0.10526315789473684</v>
      </c>
      <c r="E65" s="1">
        <f>COUNTIFS(Table2[Sub-Sector],Table4[[#This Row],[Sub-Sector]],Table2[1M Return vs Nifty],"&gt;=5")/Table4[[#This Row],[Count]]</f>
        <v>0.57894736842105265</v>
      </c>
      <c r="F65" s="1">
        <f>COUNTIFS(Table2[Sub-Sector],Table4[[#This Row],[Sub-Sector]],Table2[6M Return vs Nifty],"&gt;=10")/Table4[[#This Row],[Count]]</f>
        <v>0.73684210526315785</v>
      </c>
      <c r="G65" s="1">
        <f>COUNTIFS(Table2[Sub-Sector],Table4[[#This Row],[Sub-Sector]],Table2[1Y Return vs Nifty],"&gt;=10")/Table4[[#This Row],[Count]]</f>
        <v>0.94736842105263153</v>
      </c>
      <c r="H65" s="1">
        <f>COUNTIFS(Table2[Sub-Sector],Table4[[#This Row],[Sub-Sector]],Table2[RSI Exponential â€“ 14D],"&gt;=50")/Table4[[#This Row],[Count]]</f>
        <v>0.63157894736842102</v>
      </c>
      <c r="I65" s="1">
        <f>COUNTIFS(Table2[Sub-Sector],Table4[[#This Row],[Sub-Sector]],Table2[Relative Volume],"&gt;=1")/Table4[[#This Row],[Count]]</f>
        <v>0.42105263157894735</v>
      </c>
      <c r="J65" s="1">
        <f>COUNTIFS(Table2[Sub-Sector],Table4[[#This Row],[Sub-Sector]],Table2[% Away From Day Low],"&gt;=0.05")/Table4[[#This Row],[Count]]</f>
        <v>0.21052631578947367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0.10526315789473684</v>
      </c>
      <c r="M65" s="1">
        <f>COUNTIFS(Table2[Sub-Sector],Table4[[#This Row],[Sub-Sector]],Table2[% Away From Current Week High],"&lt;=0.05")/Table4[[#This Row],[Count]]</f>
        <v>0.94736842105263153</v>
      </c>
      <c r="N65" s="1">
        <f>COUNTIFS(Table2[Sub-Sector],Table4[[#This Row],[Sub-Sector]],Table2[% Away From Current Month Low],"&gt;=0.05")/Table4[[#This Row],[Count]]</f>
        <v>0.21052631578947367</v>
      </c>
      <c r="O65" s="1">
        <f>COUNTIFS(Table2[Sub-Sector],Table4[[#This Row],[Sub-Sector]],Table2[% Away From Current Month High],"&lt;=0.05")/Table4[[#This Row],[Count]]</f>
        <v>1</v>
      </c>
      <c r="P65" s="1">
        <f>COUNTIFS(Table2[Sub-Sector],Table4[[#This Row],[Sub-Sector]],Table2[% Away From 52W High],"&lt;=10")/Table4[[#This Row],[Count]]</f>
        <v>0.73684210526315785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0.78947368421052633</v>
      </c>
      <c r="S65" s="1">
        <f>COUNTIFS(Table2[Sub-Sector],Table4[[#This Row],[Sub-Sector]],Table2[% Price above 50 EMA],"&gt;=0")/Table4[[#This Row],[Count]]</f>
        <v>0.78947368421052633</v>
      </c>
      <c r="T65" s="1">
        <f>COUNTIFS(Table2[Sub-Sector],Table4[[#This Row],[Sub-Sector]],Table2[% Price above 200 EMA],"&gt;=0")/Table4[[#This Row],[Count]]</f>
        <v>0.94736842105263153</v>
      </c>
      <c r="U65" s="1">
        <f>COUNTIFS(Table2[Sub-Sector],Table4[[#This Row],[Sub-Sector]],Table2[Rate of Change - Zone],"Positive")/Table4[[#This Row],[Count]]</f>
        <v>0.94736842105263153</v>
      </c>
      <c r="V65" s="1">
        <f>COUNTIFS(Table2[Sub-Sector],Table4[[#This Row],[Sub-Sector]],Table2[Sharpe Ratio],"&gt;=0.10")/Table4[[#This Row],[Count]]</f>
        <v>0.68421052631578949</v>
      </c>
      <c r="W6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363.5</v>
      </c>
      <c r="X65" s="2">
        <f>_xlfn.RANK.AVG(Table4[[#This Row],[Score]],Table4[Score],1)</f>
        <v>32</v>
      </c>
      <c r="Y6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252.5</v>
      </c>
      <c r="Z65" s="2">
        <f>_xlfn.RANK.AVG(Table4[[#This Row],[Score 2 ]],Table4[[Score 2 ]],1)</f>
        <v>64</v>
      </c>
    </row>
    <row r="66" spans="1:26" x14ac:dyDescent="0.3">
      <c r="A66" t="s">
        <v>130</v>
      </c>
      <c r="B66">
        <f>COUNTIFS(Table2[Sub-Sector],Table4[[#This Row],[Sub-Sector]])</f>
        <v>21</v>
      </c>
      <c r="C66" s="1">
        <f>COUNTIFS(Table2[Sub-Sector],Table4[[#This Row],[Sub-Sector]],Table2[Uptrend],"Uptrend")/Table4[[#This Row],[Count]]</f>
        <v>0.7142857142857143</v>
      </c>
      <c r="D66" s="1">
        <f>COUNTIFS(Table2[Sub-Sector],Table4[[#This Row],[Sub-Sector]],Table2[1W Return vs Nifty],"&gt;=5")/Table4[[#This Row],[Count]]</f>
        <v>4.7619047619047616E-2</v>
      </c>
      <c r="E66" s="1">
        <f>COUNTIFS(Table2[Sub-Sector],Table4[[#This Row],[Sub-Sector]],Table2[1M Return vs Nifty],"&gt;=5")/Table4[[#This Row],[Count]]</f>
        <v>0.33333333333333331</v>
      </c>
      <c r="F66" s="1">
        <f>COUNTIFS(Table2[Sub-Sector],Table4[[#This Row],[Sub-Sector]],Table2[6M Return vs Nifty],"&gt;=10")/Table4[[#This Row],[Count]]</f>
        <v>0.42857142857142855</v>
      </c>
      <c r="G66" s="1">
        <f>COUNTIFS(Table2[Sub-Sector],Table4[[#This Row],[Sub-Sector]],Table2[1Y Return vs Nifty],"&gt;=10")/Table4[[#This Row],[Count]]</f>
        <v>0.7142857142857143</v>
      </c>
      <c r="H66" s="1">
        <f>COUNTIFS(Table2[Sub-Sector],Table4[[#This Row],[Sub-Sector]],Table2[RSI Exponential â€“ 14D],"&gt;=50")/Table4[[#This Row],[Count]]</f>
        <v>0.66666666666666663</v>
      </c>
      <c r="I66" s="1">
        <f>COUNTIFS(Table2[Sub-Sector],Table4[[#This Row],[Sub-Sector]],Table2[Relative Volume],"&gt;=1")/Table4[[#This Row],[Count]]</f>
        <v>0.47619047619047616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4.7619047619047616E-2</v>
      </c>
      <c r="M66" s="1">
        <f>COUNTIFS(Table2[Sub-Sector],Table4[[#This Row],[Sub-Sector]],Table2[% Away From Current Week High],"&lt;=0.05")/Table4[[#This Row],[Count]]</f>
        <v>0.95238095238095233</v>
      </c>
      <c r="N66" s="1">
        <f>COUNTIFS(Table2[Sub-Sector],Table4[[#This Row],[Sub-Sector]],Table2[% Away From Current Month Low],"&gt;=0.05")/Table4[[#This Row],[Count]]</f>
        <v>0</v>
      </c>
      <c r="O66" s="1">
        <f>COUNTIFS(Table2[Sub-Sector],Table4[[#This Row],[Sub-Sector]],Table2[% Away From Current Month High],"&lt;=0.05")/Table4[[#This Row],[Count]]</f>
        <v>1</v>
      </c>
      <c r="P66" s="1">
        <f>COUNTIFS(Table2[Sub-Sector],Table4[[#This Row],[Sub-Sector]],Table2[% Away From 52W High],"&lt;=10")/Table4[[#This Row],[Count]]</f>
        <v>0.42857142857142855</v>
      </c>
      <c r="Q66" s="1">
        <f>COUNTIFS(Table2[Sub-Sector],Table4[[#This Row],[Sub-Sector]],Table2[% Away From 52W Low],"&gt;=10")/Table4[[#This Row],[Count]]</f>
        <v>1</v>
      </c>
      <c r="R66" s="1">
        <f>COUNTIFS(Table2[Sub-Sector],Table4[[#This Row],[Sub-Sector]],Table2[% Price above 20 EMA],"&gt;=0")/Table4[[#This Row],[Count]]</f>
        <v>0.76190476190476186</v>
      </c>
      <c r="S66" s="1">
        <f>COUNTIFS(Table2[Sub-Sector],Table4[[#This Row],[Sub-Sector]],Table2[% Price above 50 EMA],"&gt;=0")/Table4[[#This Row],[Count]]</f>
        <v>0.66666666666666663</v>
      </c>
      <c r="T66" s="1">
        <f>COUNTIFS(Table2[Sub-Sector],Table4[[#This Row],[Sub-Sector]],Table2[% Price above 200 EMA],"&gt;=0")/Table4[[#This Row],[Count]]</f>
        <v>0.90476190476190477</v>
      </c>
      <c r="U66" s="1">
        <f>COUNTIFS(Table2[Sub-Sector],Table4[[#This Row],[Sub-Sector]],Table2[Rate of Change - Zone],"Positive")/Table4[[#This Row],[Count]]</f>
        <v>1</v>
      </c>
      <c r="V66" s="1">
        <f>COUNTIFS(Table2[Sub-Sector],Table4[[#This Row],[Sub-Sector]],Table2[Sharpe Ratio],"&gt;=0.10")/Table4[[#This Row],[Count]]</f>
        <v>0.5714285714285714</v>
      </c>
      <c r="W6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417.5</v>
      </c>
      <c r="X66" s="2">
        <f>_xlfn.RANK.AVG(Table4[[#This Row],[Score]],Table4[Score],1)</f>
        <v>58</v>
      </c>
      <c r="Y6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</v>
      </c>
      <c r="Z66" s="2">
        <f>_xlfn.RANK.AVG(Table4[[#This Row],[Score 2 ]],Table4[[Score 2 ]],1)</f>
        <v>65</v>
      </c>
    </row>
    <row r="67" spans="1:26" x14ac:dyDescent="0.3">
      <c r="A67" t="s">
        <v>90</v>
      </c>
      <c r="B67">
        <f>COUNTIFS(Table2[Sub-Sector],Table4[[#This Row],[Sub-Sector]])</f>
        <v>5</v>
      </c>
      <c r="C67" s="1">
        <f>COUNTIFS(Table2[Sub-Sector],Table4[[#This Row],[Sub-Sector]],Table2[Uptrend],"Uptrend")/Table4[[#This Row],[Count]]</f>
        <v>0.8</v>
      </c>
      <c r="D67" s="1">
        <f>COUNTIFS(Table2[Sub-Sector],Table4[[#This Row],[Sub-Sector]],Table2[1W Return vs Nifty],"&gt;=5")/Table4[[#This Row],[Count]]</f>
        <v>0</v>
      </c>
      <c r="E67" s="1">
        <f>COUNTIFS(Table2[Sub-Sector],Table4[[#This Row],[Sub-Sector]],Table2[1M Return vs Nifty],"&gt;=5")/Table4[[#This Row],[Count]]</f>
        <v>0</v>
      </c>
      <c r="F67" s="1">
        <f>COUNTIFS(Table2[Sub-Sector],Table4[[#This Row],[Sub-Sector]],Table2[6M Return vs Nifty],"&gt;=10")/Table4[[#This Row],[Count]]</f>
        <v>0.8</v>
      </c>
      <c r="G67" s="1">
        <f>COUNTIFS(Table2[Sub-Sector],Table4[[#This Row],[Sub-Sector]],Table2[1Y Return vs Nifty],"&gt;=10")/Table4[[#This Row],[Count]]</f>
        <v>1</v>
      </c>
      <c r="H67" s="1">
        <f>COUNTIFS(Table2[Sub-Sector],Table4[[#This Row],[Sub-Sector]],Table2[RSI Exponential â€“ 14D],"&gt;=50")/Table4[[#This Row],[Count]]</f>
        <v>0.8</v>
      </c>
      <c r="I67" s="1">
        <f>COUNTIFS(Table2[Sub-Sector],Table4[[#This Row],[Sub-Sector]],Table2[Relative Volume],"&gt;=1")/Table4[[#This Row],[Count]]</f>
        <v>0.2</v>
      </c>
      <c r="J67" s="1">
        <f>COUNTIFS(Table2[Sub-Sector],Table4[[#This Row],[Sub-Sector]],Table2[% Away From Day Low],"&gt;=0.05")/Table4[[#This Row],[Count]]</f>
        <v>0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0.2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0</v>
      </c>
      <c r="O67" s="1">
        <f>COUNTIFS(Table2[Sub-Sector],Table4[[#This Row],[Sub-Sector]],Table2[% Away From Current Month High],"&lt;=0.05")/Table4[[#This Row],[Count]]</f>
        <v>1</v>
      </c>
      <c r="P67" s="1">
        <f>COUNTIFS(Table2[Sub-Sector],Table4[[#This Row],[Sub-Sector]],Table2[% Away From 52W High],"&lt;=10")/Table4[[#This Row],[Count]]</f>
        <v>0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0.2</v>
      </c>
      <c r="S67" s="1">
        <f>COUNTIFS(Table2[Sub-Sector],Table4[[#This Row],[Sub-Sector]],Table2[% Price above 50 EMA],"&gt;=0")/Table4[[#This Row],[Count]]</f>
        <v>0.4</v>
      </c>
      <c r="T67" s="1">
        <f>COUNTIFS(Table2[Sub-Sector],Table4[[#This Row],[Sub-Sector]],Table2[% Price above 200 EMA],"&gt;=0")/Table4[[#This Row],[Count]]</f>
        <v>1</v>
      </c>
      <c r="U67" s="1">
        <f>COUNTIFS(Table2[Sub-Sector],Table4[[#This Row],[Sub-Sector]],Table2[Rate of Change - Zone],"Positive")/Table4[[#This Row],[Count]]</f>
        <v>0.8</v>
      </c>
      <c r="V67" s="1">
        <f>COUNTIFS(Table2[Sub-Sector],Table4[[#This Row],[Sub-Sector]],Table2[Sharpe Ratio],"&gt;=0.10")/Table4[[#This Row],[Count]]</f>
        <v>0.8</v>
      </c>
      <c r="W6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490.5</v>
      </c>
      <c r="X67" s="2">
        <f>_xlfn.RANK.AVG(Table4[[#This Row],[Score]],Table4[Score],1)</f>
        <v>87</v>
      </c>
      <c r="Y6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</v>
      </c>
      <c r="Z67" s="2">
        <f>_xlfn.RANK.AVG(Table4[[#This Row],[Score 2 ]],Table4[[Score 2 ]],1)</f>
        <v>66</v>
      </c>
    </row>
    <row r="68" spans="1:26" x14ac:dyDescent="0.3">
      <c r="A68" t="s">
        <v>115</v>
      </c>
      <c r="B68">
        <f>COUNTIFS(Table2[Sub-Sector],Table4[[#This Row],[Sub-Sector]])</f>
        <v>3</v>
      </c>
      <c r="C68" s="1">
        <f>COUNTIFS(Table2[Sub-Sector],Table4[[#This Row],[Sub-Sector]],Table2[Uptrend],"Uptrend")/Table4[[#This Row],[Count]]</f>
        <v>1</v>
      </c>
      <c r="D68" s="1">
        <f>COUNTIFS(Table2[Sub-Sector],Table4[[#This Row],[Sub-Sector]],Table2[1W Return vs Nifty],"&gt;=5")/Table4[[#This Row],[Count]]</f>
        <v>0</v>
      </c>
      <c r="E68" s="1">
        <f>COUNTIFS(Table2[Sub-Sector],Table4[[#This Row],[Sub-Sector]],Table2[1M Return vs Nifty],"&gt;=5")/Table4[[#This Row],[Count]]</f>
        <v>0.33333333333333331</v>
      </c>
      <c r="F68" s="1">
        <f>COUNTIFS(Table2[Sub-Sector],Table4[[#This Row],[Sub-Sector]],Table2[6M Return vs Nifty],"&gt;=10")/Table4[[#This Row],[Count]]</f>
        <v>1</v>
      </c>
      <c r="G68" s="1">
        <f>COUNTIFS(Table2[Sub-Sector],Table4[[#This Row],[Sub-Sector]],Table2[1Y Return vs Nifty],"&gt;=10")/Table4[[#This Row],[Count]]</f>
        <v>1</v>
      </c>
      <c r="H68" s="1">
        <f>COUNTIFS(Table2[Sub-Sector],Table4[[#This Row],[Sub-Sector]],Table2[RSI Exponential â€“ 14D],"&gt;=50")/Table4[[#This Row],[Count]]</f>
        <v>1</v>
      </c>
      <c r="I68" s="1">
        <f>COUNTIFS(Table2[Sub-Sector],Table4[[#This Row],[Sub-Sector]],Table2[Relative Volume],"&gt;=1")/Table4[[#This Row],[Count]]</f>
        <v>0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</v>
      </c>
      <c r="M68" s="1">
        <f>COUNTIFS(Table2[Sub-Sector],Table4[[#This Row],[Sub-Sector]],Table2[% Away From Current Week High],"&lt;=0.05")/Table4[[#This Row],[Count]]</f>
        <v>1</v>
      </c>
      <c r="N68" s="1">
        <f>COUNTIFS(Table2[Sub-Sector],Table4[[#This Row],[Sub-Sector]],Table2[% Away From Current Month Low],"&gt;=0.05")/Table4[[#This Row],[Count]]</f>
        <v>0</v>
      </c>
      <c r="O68" s="1">
        <f>COUNTIFS(Table2[Sub-Sector],Table4[[#This Row],[Sub-Sector]],Table2[% Away From Current Month High],"&lt;=0.05")/Table4[[#This Row],[Count]]</f>
        <v>1</v>
      </c>
      <c r="P68" s="1">
        <f>COUNTIFS(Table2[Sub-Sector],Table4[[#This Row],[Sub-Sector]],Table2[% Away From 52W High],"&lt;=10")/Table4[[#This Row],[Count]]</f>
        <v>1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1</v>
      </c>
      <c r="S68" s="1">
        <f>COUNTIFS(Table2[Sub-Sector],Table4[[#This Row],[Sub-Sector]],Table2[% Price above 50 EMA],"&gt;=0")/Table4[[#This Row],[Count]]</f>
        <v>1</v>
      </c>
      <c r="T68" s="1">
        <f>COUNTIFS(Table2[Sub-Sector],Table4[[#This Row],[Sub-Sector]],Table2[% Price above 200 EMA],"&gt;=0")/Table4[[#This Row],[Count]]</f>
        <v>1</v>
      </c>
      <c r="U68" s="1">
        <f>COUNTIFS(Table2[Sub-Sector],Table4[[#This Row],[Sub-Sector]],Table2[Rate of Change - Zone],"Positive")/Table4[[#This Row],[Count]]</f>
        <v>0.66666666666666663</v>
      </c>
      <c r="V68" s="1">
        <f>COUNTIFS(Table2[Sub-Sector],Table4[[#This Row],[Sub-Sector]],Table2[Sharpe Ratio],"&gt;=0.10")/Table4[[#This Row],[Count]]</f>
        <v>0.33333333333333331</v>
      </c>
      <c r="W6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422.5</v>
      </c>
      <c r="X68" s="2">
        <f>_xlfn.RANK.AVG(Table4[[#This Row],[Score]],Table4[Score],1)</f>
        <v>59</v>
      </c>
      <c r="Y6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</v>
      </c>
      <c r="Z68" s="2">
        <f>_xlfn.RANK.AVG(Table4[[#This Row],[Score 2 ]],Table4[[Score 2 ]],1)</f>
        <v>67</v>
      </c>
    </row>
    <row r="69" spans="1:26" x14ac:dyDescent="0.3">
      <c r="A69" t="s">
        <v>888</v>
      </c>
      <c r="B69">
        <f>COUNTIFS(Table2[Sub-Sector],Table4[[#This Row],[Sub-Sector]])</f>
        <v>2</v>
      </c>
      <c r="C69" s="1">
        <f>COUNTIFS(Table2[Sub-Sector],Table4[[#This Row],[Sub-Sector]],Table2[Uptrend],"Uptrend")/Table4[[#This Row],[Count]]</f>
        <v>0.5</v>
      </c>
      <c r="D69" s="1">
        <f>COUNTIFS(Table2[Sub-Sector],Table4[[#This Row],[Sub-Sector]],Table2[1W Return vs Nifty],"&gt;=5")/Table4[[#This Row],[Count]]</f>
        <v>0.5</v>
      </c>
      <c r="E69" s="1">
        <f>COUNTIFS(Table2[Sub-Sector],Table4[[#This Row],[Sub-Sector]],Table2[1M Return vs Nifty],"&gt;=5")/Table4[[#This Row],[Count]]</f>
        <v>0.5</v>
      </c>
      <c r="F69" s="1">
        <f>COUNTIFS(Table2[Sub-Sector],Table4[[#This Row],[Sub-Sector]],Table2[6M Return vs Nifty],"&gt;=10")/Table4[[#This Row],[Count]]</f>
        <v>0.5</v>
      </c>
      <c r="G69" s="1">
        <f>COUNTIFS(Table2[Sub-Sector],Table4[[#This Row],[Sub-Sector]],Table2[1Y Return vs Nifty],"&gt;=10")/Table4[[#This Row],[Count]]</f>
        <v>0.5</v>
      </c>
      <c r="H69" s="1">
        <f>COUNTIFS(Table2[Sub-Sector],Table4[[#This Row],[Sub-Sector]],Table2[RSI Exponential â€“ 14D],"&gt;=50")/Table4[[#This Row],[Count]]</f>
        <v>0</v>
      </c>
      <c r="I69" s="1">
        <f>COUNTIFS(Table2[Sub-Sector],Table4[[#This Row],[Sub-Sector]],Table2[Relative Volume],"&gt;=1")/Table4[[#This Row],[Count]]</f>
        <v>0.5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0</v>
      </c>
      <c r="O69" s="1">
        <f>COUNTIFS(Table2[Sub-Sector],Table4[[#This Row],[Sub-Sector]],Table2[% Away From Current Month High],"&lt;=0.05")/Table4[[#This Row],[Count]]</f>
        <v>1</v>
      </c>
      <c r="P69" s="1">
        <f>COUNTIFS(Table2[Sub-Sector],Table4[[#This Row],[Sub-Sector]],Table2[% Away From 52W High],"&lt;=10")/Table4[[#This Row],[Count]]</f>
        <v>0.5</v>
      </c>
      <c r="Q69" s="1">
        <f>COUNTIFS(Table2[Sub-Sector],Table4[[#This Row],[Sub-Sector]],Table2[% Away From 52W Low],"&gt;=10")/Table4[[#This Row],[Count]]</f>
        <v>1</v>
      </c>
      <c r="R69" s="1">
        <f>COUNTIFS(Table2[Sub-Sector],Table4[[#This Row],[Sub-Sector]],Table2[% Price above 20 EMA],"&gt;=0")/Table4[[#This Row],[Count]]</f>
        <v>0.5</v>
      </c>
      <c r="S69" s="1">
        <f>COUNTIFS(Table2[Sub-Sector],Table4[[#This Row],[Sub-Sector]],Table2[% Price above 50 EMA],"&gt;=0")/Table4[[#This Row],[Count]]</f>
        <v>0.5</v>
      </c>
      <c r="T69" s="1">
        <f>COUNTIFS(Table2[Sub-Sector],Table4[[#This Row],[Sub-Sector]],Table2[% Price above 200 EMA],"&gt;=0")/Table4[[#This Row],[Count]]</f>
        <v>0.5</v>
      </c>
      <c r="U69" s="1">
        <f>COUNTIFS(Table2[Sub-Sector],Table4[[#This Row],[Sub-Sector]],Table2[Rate of Change - Zone],"Positive")/Table4[[#This Row],[Count]]</f>
        <v>1</v>
      </c>
      <c r="V69" s="1">
        <f>COUNTIFS(Table2[Sub-Sector],Table4[[#This Row],[Sub-Sector]],Table2[Sharpe Ratio],"&gt;=0.10")/Table4[[#This Row],[Count]]</f>
        <v>0.5</v>
      </c>
      <c r="W6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397.5</v>
      </c>
      <c r="X69" s="2">
        <f>_xlfn.RANK.AVG(Table4[[#This Row],[Score]],Table4[Score],1)</f>
        <v>52.5</v>
      </c>
      <c r="Y6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69" s="2">
        <f>_xlfn.RANK.AVG(Table4[[#This Row],[Score 2 ]],Table4[[Score 2 ]],1)</f>
        <v>68.5</v>
      </c>
    </row>
    <row r="70" spans="1:26" x14ac:dyDescent="0.3">
      <c r="A70" t="s">
        <v>28</v>
      </c>
      <c r="B70">
        <f>COUNTIFS(Table2[Sub-Sector],Table4[[#This Row],[Sub-Sector]])</f>
        <v>4</v>
      </c>
      <c r="C70" s="1">
        <f>COUNTIFS(Table2[Sub-Sector],Table4[[#This Row],[Sub-Sector]],Table2[Uptrend],"Uptrend")/Table4[[#This Row],[Count]]</f>
        <v>0.75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0.25</v>
      </c>
      <c r="F70" s="1">
        <f>COUNTIFS(Table2[Sub-Sector],Table4[[#This Row],[Sub-Sector]],Table2[6M Return vs Nifty],"&gt;=10")/Table4[[#This Row],[Count]]</f>
        <v>0.5</v>
      </c>
      <c r="G70" s="1">
        <f>COUNTIFS(Table2[Sub-Sector],Table4[[#This Row],[Sub-Sector]],Table2[1Y Return vs Nifty],"&gt;=10")/Table4[[#This Row],[Count]]</f>
        <v>0.5</v>
      </c>
      <c r="H70" s="1">
        <f>COUNTIFS(Table2[Sub-Sector],Table4[[#This Row],[Sub-Sector]],Table2[RSI Exponential â€“ 14D],"&gt;=50")/Table4[[#This Row],[Count]]</f>
        <v>0.75</v>
      </c>
      <c r="I70" s="1">
        <f>COUNTIFS(Table2[Sub-Sector],Table4[[#This Row],[Sub-Sector]],Table2[Relative Volume],"&gt;=1")/Table4[[#This Row],[Count]]</f>
        <v>0.5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1</v>
      </c>
      <c r="N70" s="1">
        <f>COUNTIFS(Table2[Sub-Sector],Table4[[#This Row],[Sub-Sector]],Table2[% Away From Current Month Low],"&gt;=0.05")/Table4[[#This Row],[Count]]</f>
        <v>0</v>
      </c>
      <c r="O70" s="1">
        <f>COUNTIFS(Table2[Sub-Sector],Table4[[#This Row],[Sub-Sector]],Table2[% Away From Current Month High],"&lt;=0.05")/Table4[[#This Row],[Count]]</f>
        <v>1</v>
      </c>
      <c r="P70" s="1">
        <f>COUNTIFS(Table2[Sub-Sector],Table4[[#This Row],[Sub-Sector]],Table2[% Away From 52W High],"&lt;=10")/Table4[[#This Row],[Count]]</f>
        <v>0.5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1</v>
      </c>
      <c r="S70" s="1">
        <f>COUNTIFS(Table2[Sub-Sector],Table4[[#This Row],[Sub-Sector]],Table2[% Price above 50 EMA],"&gt;=0")/Table4[[#This Row],[Count]]</f>
        <v>0.75</v>
      </c>
      <c r="T70" s="1">
        <f>COUNTIFS(Table2[Sub-Sector],Table4[[#This Row],[Sub-Sector]],Table2[% Price above 200 EMA],"&gt;=0")/Table4[[#This Row],[Count]]</f>
        <v>0.75</v>
      </c>
      <c r="U70" s="1">
        <f>COUNTIFS(Table2[Sub-Sector],Table4[[#This Row],[Sub-Sector]],Table2[Rate of Change - Zone],"Positive")/Table4[[#This Row],[Count]]</f>
        <v>1</v>
      </c>
      <c r="V70" s="1">
        <f>COUNTIFS(Table2[Sub-Sector],Table4[[#This Row],[Sub-Sector]],Table2[Sharpe Ratio],"&gt;=0.10")/Table4[[#This Row],[Count]]</f>
        <v>0.5</v>
      </c>
      <c r="W7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</v>
      </c>
      <c r="X70" s="2">
        <f>_xlfn.RANK.AVG(Table4[[#This Row],[Score]],Table4[Score],1)</f>
        <v>74</v>
      </c>
      <c r="Y7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70" s="2">
        <f>_xlfn.RANK.AVG(Table4[[#This Row],[Score 2 ]],Table4[[Score 2 ]],1)</f>
        <v>68.5</v>
      </c>
    </row>
    <row r="71" spans="1:26" x14ac:dyDescent="0.3">
      <c r="A71" t="s">
        <v>455</v>
      </c>
      <c r="B71">
        <f>COUNTIFS(Table2[Sub-Sector],Table4[[#This Row],[Sub-Sector]])</f>
        <v>3</v>
      </c>
      <c r="C71" s="1">
        <f>COUNTIFS(Table2[Sub-Sector],Table4[[#This Row],[Sub-Sector]],Table2[Uptrend],"Uptrend")/Table4[[#This Row],[Count]]</f>
        <v>0.66666666666666663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0.33333333333333331</v>
      </c>
      <c r="F71" s="1">
        <f>COUNTIFS(Table2[Sub-Sector],Table4[[#This Row],[Sub-Sector]],Table2[6M Return vs Nifty],"&gt;=10")/Table4[[#This Row],[Count]]</f>
        <v>0.66666666666666663</v>
      </c>
      <c r="G71" s="1">
        <f>COUNTIFS(Table2[Sub-Sector],Table4[[#This Row],[Sub-Sector]],Table2[1Y Return vs Nifty],"&gt;=10")/Table4[[#This Row],[Count]]</f>
        <v>0.66666666666666663</v>
      </c>
      <c r="H71" s="1">
        <f>COUNTIFS(Table2[Sub-Sector],Table4[[#This Row],[Sub-Sector]],Table2[RSI Exponential â€“ 14D],"&gt;=50")/Table4[[#This Row],[Count]]</f>
        <v>0</v>
      </c>
      <c r="I71" s="1">
        <f>COUNTIFS(Table2[Sub-Sector],Table4[[#This Row],[Sub-Sector]],Table2[Relative Volume],"&gt;=1")/Table4[[#This Row],[Count]]</f>
        <v>0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0</v>
      </c>
      <c r="O71" s="1">
        <f>COUNTIFS(Table2[Sub-Sector],Table4[[#This Row],[Sub-Sector]],Table2[% Away From Current Month High],"&lt;=0.05")/Table4[[#This Row],[Count]]</f>
        <v>1</v>
      </c>
      <c r="P71" s="1">
        <f>COUNTIFS(Table2[Sub-Sector],Table4[[#This Row],[Sub-Sector]],Table2[% Away From 52W High],"&lt;=10")/Table4[[#This Row],[Count]]</f>
        <v>0.66666666666666663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1</v>
      </c>
      <c r="S71" s="1">
        <f>COUNTIFS(Table2[Sub-Sector],Table4[[#This Row],[Sub-Sector]],Table2[% Price above 50 EMA],"&gt;=0")/Table4[[#This Row],[Count]]</f>
        <v>0.66666666666666663</v>
      </c>
      <c r="T71" s="1">
        <f>COUNTIFS(Table2[Sub-Sector],Table4[[#This Row],[Sub-Sector]],Table2[% Price above 200 EMA],"&gt;=0")/Table4[[#This Row],[Count]]</f>
        <v>0.66666666666666663</v>
      </c>
      <c r="U71" s="1">
        <f>COUNTIFS(Table2[Sub-Sector],Table4[[#This Row],[Sub-Sector]],Table2[Rate of Change - Zone],"Positive")/Table4[[#This Row],[Count]]</f>
        <v>1</v>
      </c>
      <c r="V71" s="1">
        <f>COUNTIFS(Table2[Sub-Sector],Table4[[#This Row],[Sub-Sector]],Table2[Sharpe Ratio],"&gt;=0.10")/Table4[[#This Row],[Count]]</f>
        <v>0</v>
      </c>
      <c r="W7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71" s="2">
        <f>_xlfn.RANK.AVG(Table4[[#This Row],[Score]],Table4[Score],1)</f>
        <v>75</v>
      </c>
      <c r="Y7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71" s="2">
        <f>_xlfn.RANK.AVG(Table4[[#This Row],[Score 2 ]],Table4[[Score 2 ]],1)</f>
        <v>70.5</v>
      </c>
    </row>
    <row r="72" spans="1:26" x14ac:dyDescent="0.3">
      <c r="A72" t="s">
        <v>269</v>
      </c>
      <c r="B72">
        <f>COUNTIFS(Table2[Sub-Sector],Table4[[#This Row],[Sub-Sector]])</f>
        <v>21</v>
      </c>
      <c r="C72" s="1">
        <f>COUNTIFS(Table2[Sub-Sector],Table4[[#This Row],[Sub-Sector]],Table2[Uptrend],"Uptrend")/Table4[[#This Row],[Count]]</f>
        <v>0.76190476190476186</v>
      </c>
      <c r="D72" s="1">
        <f>COUNTIFS(Table2[Sub-Sector],Table4[[#This Row],[Sub-Sector]],Table2[1W Return vs Nifty],"&gt;=5")/Table4[[#This Row],[Count]]</f>
        <v>0.2857142857142857</v>
      </c>
      <c r="E72" s="1">
        <f>COUNTIFS(Table2[Sub-Sector],Table4[[#This Row],[Sub-Sector]],Table2[1M Return vs Nifty],"&gt;=5")/Table4[[#This Row],[Count]]</f>
        <v>0.61904761904761907</v>
      </c>
      <c r="F72" s="1">
        <f>COUNTIFS(Table2[Sub-Sector],Table4[[#This Row],[Sub-Sector]],Table2[6M Return vs Nifty],"&gt;=10")/Table4[[#This Row],[Count]]</f>
        <v>0.47619047619047616</v>
      </c>
      <c r="G72" s="1">
        <f>COUNTIFS(Table2[Sub-Sector],Table4[[#This Row],[Sub-Sector]],Table2[1Y Return vs Nifty],"&gt;=10")/Table4[[#This Row],[Count]]</f>
        <v>0.52380952380952384</v>
      </c>
      <c r="H72" s="1">
        <f>COUNTIFS(Table2[Sub-Sector],Table4[[#This Row],[Sub-Sector]],Table2[RSI Exponential â€“ 14D],"&gt;=50")/Table4[[#This Row],[Count]]</f>
        <v>0.42857142857142855</v>
      </c>
      <c r="I72" s="1">
        <f>COUNTIFS(Table2[Sub-Sector],Table4[[#This Row],[Sub-Sector]],Table2[Relative Volume],"&gt;=1")/Table4[[#This Row],[Count]]</f>
        <v>0.76190476190476186</v>
      </c>
      <c r="J72" s="1">
        <f>COUNTIFS(Table2[Sub-Sector],Table4[[#This Row],[Sub-Sector]],Table2[% Away From Day Low],"&gt;=0.05")/Table4[[#This Row],[Count]]</f>
        <v>9.5238095238095233E-2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0.23809523809523808</v>
      </c>
      <c r="M72" s="1">
        <f>COUNTIFS(Table2[Sub-Sector],Table4[[#This Row],[Sub-Sector]],Table2[% Away From Current Week High],"&lt;=0.05")/Table4[[#This Row],[Count]]</f>
        <v>0.66666666666666663</v>
      </c>
      <c r="N72" s="1">
        <f>COUNTIFS(Table2[Sub-Sector],Table4[[#This Row],[Sub-Sector]],Table2[% Away From Current Month Low],"&gt;=0.05")/Table4[[#This Row],[Count]]</f>
        <v>9.5238095238095233E-2</v>
      </c>
      <c r="O72" s="1">
        <f>COUNTIFS(Table2[Sub-Sector],Table4[[#This Row],[Sub-Sector]],Table2[% Away From Current Month High],"&lt;=0.05")/Table4[[#This Row],[Count]]</f>
        <v>1</v>
      </c>
      <c r="P72" s="1">
        <f>COUNTIFS(Table2[Sub-Sector],Table4[[#This Row],[Sub-Sector]],Table2[% Away From 52W High],"&lt;=10")/Table4[[#This Row],[Count]]</f>
        <v>0.61904761904761907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0.90476190476190477</v>
      </c>
      <c r="S72" s="1">
        <f>COUNTIFS(Table2[Sub-Sector],Table4[[#This Row],[Sub-Sector]],Table2[% Price above 50 EMA],"&gt;=0")/Table4[[#This Row],[Count]]</f>
        <v>0.95238095238095233</v>
      </c>
      <c r="T72" s="1">
        <f>COUNTIFS(Table2[Sub-Sector],Table4[[#This Row],[Sub-Sector]],Table2[% Price above 200 EMA],"&gt;=0")/Table4[[#This Row],[Count]]</f>
        <v>0.95238095238095233</v>
      </c>
      <c r="U72" s="1">
        <f>COUNTIFS(Table2[Sub-Sector],Table4[[#This Row],[Sub-Sector]],Table2[Rate of Change - Zone],"Positive")/Table4[[#This Row],[Count]]</f>
        <v>0.95238095238095233</v>
      </c>
      <c r="V72" s="1">
        <f>COUNTIFS(Table2[Sub-Sector],Table4[[#This Row],[Sub-Sector]],Table2[Sharpe Ratio],"&gt;=0.10")/Table4[[#This Row],[Count]]</f>
        <v>0.19047619047619047</v>
      </c>
      <c r="W7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358</v>
      </c>
      <c r="X72" s="2">
        <f>_xlfn.RANK.AVG(Table4[[#This Row],[Score]],Table4[Score],1)</f>
        <v>31</v>
      </c>
      <c r="Y7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72" s="2">
        <f>_xlfn.RANK.AVG(Table4[[#This Row],[Score 2 ]],Table4[[Score 2 ]],1)</f>
        <v>70.5</v>
      </c>
    </row>
    <row r="73" spans="1:26" x14ac:dyDescent="0.3">
      <c r="A73" t="s">
        <v>79</v>
      </c>
      <c r="B73">
        <f>COUNTIFS(Table2[Sub-Sector],Table4[[#This Row],[Sub-Sector]])</f>
        <v>4</v>
      </c>
      <c r="C73" s="1">
        <f>COUNTIFS(Table2[Sub-Sector],Table4[[#This Row],[Sub-Sector]],Table2[Uptrend],"Uptrend")/Table4[[#This Row],[Count]]</f>
        <v>0.75</v>
      </c>
      <c r="D73" s="1">
        <f>COUNTIFS(Table2[Sub-Sector],Table4[[#This Row],[Sub-Sector]],Table2[1W Return vs Nifty],"&gt;=5")/Table4[[#This Row],[Count]]</f>
        <v>0.5</v>
      </c>
      <c r="E73" s="1">
        <f>COUNTIFS(Table2[Sub-Sector],Table4[[#This Row],[Sub-Sector]],Table2[1M Return vs Nifty],"&gt;=5")/Table4[[#This Row],[Count]]</f>
        <v>0.5</v>
      </c>
      <c r="F73" s="1">
        <f>COUNTIFS(Table2[Sub-Sector],Table4[[#This Row],[Sub-Sector]],Table2[6M Return vs Nifty],"&gt;=10")/Table4[[#This Row],[Count]]</f>
        <v>0.5</v>
      </c>
      <c r="G73" s="1">
        <f>COUNTIFS(Table2[Sub-Sector],Table4[[#This Row],[Sub-Sector]],Table2[1Y Return vs Nifty],"&gt;=10")/Table4[[#This Row],[Count]]</f>
        <v>1</v>
      </c>
      <c r="H73" s="1">
        <f>COUNTIFS(Table2[Sub-Sector],Table4[[#This Row],[Sub-Sector]],Table2[RSI Exponential â€“ 14D],"&gt;=50")/Table4[[#This Row],[Count]]</f>
        <v>0.5</v>
      </c>
      <c r="I73" s="1">
        <f>COUNTIFS(Table2[Sub-Sector],Table4[[#This Row],[Sub-Sector]],Table2[Relative Volume],"&gt;=1")/Table4[[#This Row],[Count]]</f>
        <v>0.5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0</v>
      </c>
      <c r="O73" s="1">
        <f>COUNTIFS(Table2[Sub-Sector],Table4[[#This Row],[Sub-Sector]],Table2[% Away From Current Month High],"&lt;=0.05")/Table4[[#This Row],[Count]]</f>
        <v>1</v>
      </c>
      <c r="P73" s="1">
        <f>COUNTIFS(Table2[Sub-Sector],Table4[[#This Row],[Sub-Sector]],Table2[% Away From 52W High],"&lt;=10")/Table4[[#This Row],[Count]]</f>
        <v>0.25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1</v>
      </c>
      <c r="S73" s="1">
        <f>COUNTIFS(Table2[Sub-Sector],Table4[[#This Row],[Sub-Sector]],Table2[% Price above 50 EMA],"&gt;=0")/Table4[[#This Row],[Count]]</f>
        <v>0.75</v>
      </c>
      <c r="T73" s="1">
        <f>COUNTIFS(Table2[Sub-Sector],Table4[[#This Row],[Sub-Sector]],Table2[% Price above 200 EMA],"&gt;=0")/Table4[[#This Row],[Count]]</f>
        <v>1</v>
      </c>
      <c r="U73" s="1">
        <f>COUNTIFS(Table2[Sub-Sector],Table4[[#This Row],[Sub-Sector]],Table2[Rate of Change - Zone],"Positive")/Table4[[#This Row],[Count]]</f>
        <v>0.75</v>
      </c>
      <c r="V73" s="1">
        <f>COUNTIFS(Table2[Sub-Sector],Table4[[#This Row],[Sub-Sector]],Table2[Sharpe Ratio],"&gt;=0.10")/Table4[[#This Row],[Count]]</f>
        <v>0.25</v>
      </c>
      <c r="W7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364.5</v>
      </c>
      <c r="X73" s="2">
        <f>_xlfn.RANK.AVG(Table4[[#This Row],[Score]],Table4[Score],1)</f>
        <v>35</v>
      </c>
      <c r="Y7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261.5</v>
      </c>
      <c r="Z73" s="2">
        <f>_xlfn.RANK.AVG(Table4[[#This Row],[Score 2 ]],Table4[[Score 2 ]],1)</f>
        <v>72</v>
      </c>
    </row>
    <row r="74" spans="1:26" x14ac:dyDescent="0.3">
      <c r="A74" t="s">
        <v>401</v>
      </c>
      <c r="B74">
        <f>COUNTIFS(Table2[Sub-Sector],Table4[[#This Row],[Sub-Sector]])</f>
        <v>10</v>
      </c>
      <c r="C74" s="1">
        <f>COUNTIFS(Table2[Sub-Sector],Table4[[#This Row],[Sub-Sector]],Table2[Uptrend],"Uptrend")/Table4[[#This Row],[Count]]</f>
        <v>0.9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0.8</v>
      </c>
      <c r="F74" s="1">
        <f>COUNTIFS(Table2[Sub-Sector],Table4[[#This Row],[Sub-Sector]],Table2[6M Return vs Nifty],"&gt;=10")/Table4[[#This Row],[Count]]</f>
        <v>0.7</v>
      </c>
      <c r="G74" s="1">
        <f>COUNTIFS(Table2[Sub-Sector],Table4[[#This Row],[Sub-Sector]],Table2[1Y Return vs Nifty],"&gt;=10")/Table4[[#This Row],[Count]]</f>
        <v>0.7</v>
      </c>
      <c r="H74" s="1">
        <f>COUNTIFS(Table2[Sub-Sector],Table4[[#This Row],[Sub-Sector]],Table2[RSI Exponential â€“ 14D],"&gt;=50")/Table4[[#This Row],[Count]]</f>
        <v>0.7</v>
      </c>
      <c r="I74" s="1">
        <f>COUNTIFS(Table2[Sub-Sector],Table4[[#This Row],[Sub-Sector]],Table2[Relative Volume],"&gt;=1")/Table4[[#This Row],[Count]]</f>
        <v>0.5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0.9</v>
      </c>
      <c r="N74" s="1">
        <f>COUNTIFS(Table2[Sub-Sector],Table4[[#This Row],[Sub-Sector]],Table2[% Away From Current Month Low],"&gt;=0.05")/Table4[[#This Row],[Count]]</f>
        <v>0</v>
      </c>
      <c r="O74" s="1">
        <f>COUNTIFS(Table2[Sub-Sector],Table4[[#This Row],[Sub-Sector]],Table2[% Away From Current Month High],"&lt;=0.05")/Table4[[#This Row],[Count]]</f>
        <v>1</v>
      </c>
      <c r="P74" s="1">
        <f>COUNTIFS(Table2[Sub-Sector],Table4[[#This Row],[Sub-Sector]],Table2[% Away From 52W High],"&lt;=10")/Table4[[#This Row],[Count]]</f>
        <v>0.8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1</v>
      </c>
      <c r="S74" s="1">
        <f>COUNTIFS(Table2[Sub-Sector],Table4[[#This Row],[Sub-Sector]],Table2[% Price above 50 EMA],"&gt;=0")/Table4[[#This Row],[Count]]</f>
        <v>1</v>
      </c>
      <c r="T74" s="1">
        <f>COUNTIFS(Table2[Sub-Sector],Table4[[#This Row],[Sub-Sector]],Table2[% Price above 200 EMA],"&gt;=0")/Table4[[#This Row],[Count]]</f>
        <v>1</v>
      </c>
      <c r="U74" s="1">
        <f>COUNTIFS(Table2[Sub-Sector],Table4[[#This Row],[Sub-Sector]],Table2[Rate of Change - Zone],"Positive")/Table4[[#This Row],[Count]]</f>
        <v>0.9</v>
      </c>
      <c r="V74" s="1">
        <f>COUNTIFS(Table2[Sub-Sector],Table4[[#This Row],[Sub-Sector]],Table2[Sharpe Ratio],"&gt;=0.10")/Table4[[#This Row],[Count]]</f>
        <v>0.1</v>
      </c>
      <c r="W7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399</v>
      </c>
      <c r="X74" s="2">
        <f>_xlfn.RANK.AVG(Table4[[#This Row],[Score]],Table4[Score],1)</f>
        <v>54</v>
      </c>
      <c r="Y7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262.5</v>
      </c>
      <c r="Z74" s="2">
        <f>_xlfn.RANK.AVG(Table4[[#This Row],[Score 2 ]],Table4[[Score 2 ]],1)</f>
        <v>73.5</v>
      </c>
    </row>
    <row r="75" spans="1:26" x14ac:dyDescent="0.3">
      <c r="A75" t="s">
        <v>631</v>
      </c>
      <c r="B75">
        <f>COUNTIFS(Table2[Sub-Sector],Table4[[#This Row],[Sub-Sector]])</f>
        <v>3</v>
      </c>
      <c r="C75" s="1">
        <f>COUNTIFS(Table2[Sub-Sector],Table4[[#This Row],[Sub-Sector]],Table2[Uptrend],"Uptrend")/Table4[[#This Row],[Count]]</f>
        <v>0.33333333333333331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0.33333333333333331</v>
      </c>
      <c r="F75" s="1">
        <f>COUNTIFS(Table2[Sub-Sector],Table4[[#This Row],[Sub-Sector]],Table2[6M Return vs Nifty],"&gt;=10")/Table4[[#This Row],[Count]]</f>
        <v>0</v>
      </c>
      <c r="G75" s="1">
        <f>COUNTIFS(Table2[Sub-Sector],Table4[[#This Row],[Sub-Sector]],Table2[1Y Return vs Nifty],"&gt;=10")/Table4[[#This Row],[Count]]</f>
        <v>0.33333333333333331</v>
      </c>
      <c r="H75" s="1">
        <f>COUNTIFS(Table2[Sub-Sector],Table4[[#This Row],[Sub-Sector]],Table2[RSI Exponential â€“ 14D],"&gt;=50")/Table4[[#This Row],[Count]]</f>
        <v>1</v>
      </c>
      <c r="I75" s="1">
        <f>COUNTIFS(Table2[Sub-Sector],Table4[[#This Row],[Sub-Sector]],Table2[Relative Volume],"&gt;=1")/Table4[[#This Row],[Count]]</f>
        <v>1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1</v>
      </c>
      <c r="N75" s="1">
        <f>COUNTIFS(Table2[Sub-Sector],Table4[[#This Row],[Sub-Sector]],Table2[% Away From Current Month Low],"&gt;=0.05")/Table4[[#This Row],[Count]]</f>
        <v>0</v>
      </c>
      <c r="O75" s="1">
        <f>COUNTIFS(Table2[Sub-Sector],Table4[[#This Row],[Sub-Sector]],Table2[% Away From Current Month High],"&lt;=0.05")/Table4[[#This Row],[Count]]</f>
        <v>1</v>
      </c>
      <c r="P75" s="1">
        <f>COUNTIFS(Table2[Sub-Sector],Table4[[#This Row],[Sub-Sector]],Table2[% Away From 52W High],"&lt;=10")/Table4[[#This Row],[Count]]</f>
        <v>0.33333333333333331</v>
      </c>
      <c r="Q75" s="1">
        <f>COUNTIFS(Table2[Sub-Sector],Table4[[#This Row],[Sub-Sector]],Table2[% Away From 52W Low],"&gt;=10")/Table4[[#This Row],[Count]]</f>
        <v>1</v>
      </c>
      <c r="R75" s="1">
        <f>COUNTIFS(Table2[Sub-Sector],Table4[[#This Row],[Sub-Sector]],Table2[% Price above 20 EMA],"&gt;=0")/Table4[[#This Row],[Count]]</f>
        <v>0.66666666666666663</v>
      </c>
      <c r="S75" s="1">
        <f>COUNTIFS(Table2[Sub-Sector],Table4[[#This Row],[Sub-Sector]],Table2[% Price above 50 EMA],"&gt;=0")/Table4[[#This Row],[Count]]</f>
        <v>0.66666666666666663</v>
      </c>
      <c r="T75" s="1">
        <f>COUNTIFS(Table2[Sub-Sector],Table4[[#This Row],[Sub-Sector]],Table2[% Price above 200 EMA],"&gt;=0")/Table4[[#This Row],[Count]]</f>
        <v>0.33333333333333331</v>
      </c>
      <c r="U75" s="1">
        <f>COUNTIFS(Table2[Sub-Sector],Table4[[#This Row],[Sub-Sector]],Table2[Rate of Change - Zone],"Positive")/Table4[[#This Row],[Count]]</f>
        <v>1</v>
      </c>
      <c r="V75" s="1">
        <f>COUNTIFS(Table2[Sub-Sector],Table4[[#This Row],[Sub-Sector]],Table2[Sharpe Ratio],"&gt;=0.10")/Table4[[#This Row],[Count]]</f>
        <v>0</v>
      </c>
      <c r="W7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</v>
      </c>
      <c r="X75" s="2">
        <f>_xlfn.RANK.AVG(Table4[[#This Row],[Score]],Table4[Score],1)</f>
        <v>92.5</v>
      </c>
      <c r="Y7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262.5</v>
      </c>
      <c r="Z75" s="2">
        <f>_xlfn.RANK.AVG(Table4[[#This Row],[Score 2 ]],Table4[[Score 2 ]],1)</f>
        <v>73.5</v>
      </c>
    </row>
    <row r="76" spans="1:26" x14ac:dyDescent="0.3">
      <c r="A76" t="s">
        <v>418</v>
      </c>
      <c r="B76">
        <f>COUNTIFS(Table2[Sub-Sector],Table4[[#This Row],[Sub-Sector]])</f>
        <v>6</v>
      </c>
      <c r="C76" s="1">
        <f>COUNTIFS(Table2[Sub-Sector],Table4[[#This Row],[Sub-Sector]],Table2[Uptrend],"Uptrend")/Table4[[#This Row],[Count]]</f>
        <v>0.5</v>
      </c>
      <c r="D76" s="1">
        <f>COUNTIFS(Table2[Sub-Sector],Table4[[#This Row],[Sub-Sector]],Table2[1W Return vs Nifty],"&gt;=5")/Table4[[#This Row],[Count]]</f>
        <v>0</v>
      </c>
      <c r="E76" s="1">
        <f>COUNTIFS(Table2[Sub-Sector],Table4[[#This Row],[Sub-Sector]],Table2[1M Return vs Nifty],"&gt;=5")/Table4[[#This Row],[Count]]</f>
        <v>0.5</v>
      </c>
      <c r="F76" s="1">
        <f>COUNTIFS(Table2[Sub-Sector],Table4[[#This Row],[Sub-Sector]],Table2[6M Return vs Nifty],"&gt;=10")/Table4[[#This Row],[Count]]</f>
        <v>0.33333333333333331</v>
      </c>
      <c r="G76" s="1">
        <f>COUNTIFS(Table2[Sub-Sector],Table4[[#This Row],[Sub-Sector]],Table2[1Y Return vs Nifty],"&gt;=10")/Table4[[#This Row],[Count]]</f>
        <v>0.33333333333333331</v>
      </c>
      <c r="H76" s="1">
        <f>COUNTIFS(Table2[Sub-Sector],Table4[[#This Row],[Sub-Sector]],Table2[RSI Exponential â€“ 14D],"&gt;=50")/Table4[[#This Row],[Count]]</f>
        <v>0.33333333333333331</v>
      </c>
      <c r="I76" s="1">
        <f>COUNTIFS(Table2[Sub-Sector],Table4[[#This Row],[Sub-Sector]],Table2[Relative Volume],"&gt;=1")/Table4[[#This Row],[Count]]</f>
        <v>0.66666666666666663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0</v>
      </c>
      <c r="O76" s="1">
        <f>COUNTIFS(Table2[Sub-Sector],Table4[[#This Row],[Sub-Sector]],Table2[% Away From Current Month High],"&lt;=0.05")/Table4[[#This Row],[Count]]</f>
        <v>1</v>
      </c>
      <c r="P76" s="1">
        <f>COUNTIFS(Table2[Sub-Sector],Table4[[#This Row],[Sub-Sector]],Table2[% Away From 52W High],"&lt;=10")/Table4[[#This Row],[Count]]</f>
        <v>0.33333333333333331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1</v>
      </c>
      <c r="S76" s="1">
        <f>COUNTIFS(Table2[Sub-Sector],Table4[[#This Row],[Sub-Sector]],Table2[% Price above 50 EMA],"&gt;=0")/Table4[[#This Row],[Count]]</f>
        <v>0.83333333333333337</v>
      </c>
      <c r="T76" s="1">
        <f>COUNTIFS(Table2[Sub-Sector],Table4[[#This Row],[Sub-Sector]],Table2[% Price above 200 EMA],"&gt;=0")/Table4[[#This Row],[Count]]</f>
        <v>0.66666666666666663</v>
      </c>
      <c r="U76" s="1">
        <f>COUNTIFS(Table2[Sub-Sector],Table4[[#This Row],[Sub-Sector]],Table2[Rate of Change - Zone],"Positive")/Table4[[#This Row],[Count]]</f>
        <v>1</v>
      </c>
      <c r="V76" s="1">
        <f>COUNTIFS(Table2[Sub-Sector],Table4[[#This Row],[Sub-Sector]],Table2[Sharpe Ratio],"&gt;=0.10")/Table4[[#This Row],[Count]]</f>
        <v>0.16666666666666666</v>
      </c>
      <c r="W7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477.5</v>
      </c>
      <c r="X76" s="2">
        <f>_xlfn.RANK.AVG(Table4[[#This Row],[Score]],Table4[Score],1)</f>
        <v>76</v>
      </c>
      <c r="Y7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265.5</v>
      </c>
      <c r="Z76" s="2">
        <f>_xlfn.RANK.AVG(Table4[[#This Row],[Score 2 ]],Table4[[Score 2 ]],1)</f>
        <v>75.5</v>
      </c>
    </row>
    <row r="77" spans="1:26" x14ac:dyDescent="0.3">
      <c r="A77" t="s">
        <v>913</v>
      </c>
      <c r="B77">
        <f>COUNTIFS(Table2[Sub-Sector],Table4[[#This Row],[Sub-Sector]])</f>
        <v>3</v>
      </c>
      <c r="C77" s="1">
        <f>COUNTIFS(Table2[Sub-Sector],Table4[[#This Row],[Sub-Sector]],Table2[Uptrend],"Uptrend")/Table4[[#This Row],[Count]]</f>
        <v>0.66666666666666663</v>
      </c>
      <c r="D77" s="1">
        <f>COUNTIFS(Table2[Sub-Sector],Table4[[#This Row],[Sub-Sector]],Table2[1W Return vs Nifty],"&gt;=5")/Table4[[#This Row],[Count]]</f>
        <v>0.33333333333333331</v>
      </c>
      <c r="E77" s="1">
        <f>COUNTIFS(Table2[Sub-Sector],Table4[[#This Row],[Sub-Sector]],Table2[1M Return vs Nifty],"&gt;=5")/Table4[[#This Row],[Count]]</f>
        <v>0.33333333333333331</v>
      </c>
      <c r="F77" s="1">
        <f>COUNTIFS(Table2[Sub-Sector],Table4[[#This Row],[Sub-Sector]],Table2[6M Return vs Nifty],"&gt;=10")/Table4[[#This Row],[Count]]</f>
        <v>0.33333333333333331</v>
      </c>
      <c r="G77" s="1">
        <f>COUNTIFS(Table2[Sub-Sector],Table4[[#This Row],[Sub-Sector]],Table2[1Y Return vs Nifty],"&gt;=10")/Table4[[#This Row],[Count]]</f>
        <v>0.33333333333333331</v>
      </c>
      <c r="H77" s="1">
        <f>COUNTIFS(Table2[Sub-Sector],Table4[[#This Row],[Sub-Sector]],Table2[RSI Exponential â€“ 14D],"&gt;=50")/Table4[[#This Row],[Count]]</f>
        <v>0.66666666666666663</v>
      </c>
      <c r="I77" s="1">
        <f>COUNTIFS(Table2[Sub-Sector],Table4[[#This Row],[Sub-Sector]],Table2[Relative Volume],"&gt;=1")/Table4[[#This Row],[Count]]</f>
        <v>0.66666666666666663</v>
      </c>
      <c r="J77" s="1">
        <f>COUNTIFS(Table2[Sub-Sector],Table4[[#This Row],[Sub-Sector]],Table2[% Away From Day Low],"&gt;=0.05")/Table4[[#This Row],[Count]]</f>
        <v>0.33333333333333331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0.33333333333333331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0.33333333333333331</v>
      </c>
      <c r="O77" s="1">
        <f>COUNTIFS(Table2[Sub-Sector],Table4[[#This Row],[Sub-Sector]],Table2[% Away From Current Month High],"&lt;=0.05")/Table4[[#This Row],[Count]]</f>
        <v>1</v>
      </c>
      <c r="P77" s="1">
        <f>COUNTIFS(Table2[Sub-Sector],Table4[[#This Row],[Sub-Sector]],Table2[% Away From 52W High],"&lt;=10")/Table4[[#This Row],[Count]]</f>
        <v>0.33333333333333331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0.66666666666666663</v>
      </c>
      <c r="S77" s="1">
        <f>COUNTIFS(Table2[Sub-Sector],Table4[[#This Row],[Sub-Sector]],Table2[% Price above 50 EMA],"&gt;=0")/Table4[[#This Row],[Count]]</f>
        <v>0.66666666666666663</v>
      </c>
      <c r="T77" s="1">
        <f>COUNTIFS(Table2[Sub-Sector],Table4[[#This Row],[Sub-Sector]],Table2[% Price above 200 EMA],"&gt;=0")/Table4[[#This Row],[Count]]</f>
        <v>0.66666666666666663</v>
      </c>
      <c r="U77" s="1">
        <f>COUNTIFS(Table2[Sub-Sector],Table4[[#This Row],[Sub-Sector]],Table2[Rate of Change - Zone],"Positive")/Table4[[#This Row],[Count]]</f>
        <v>1</v>
      </c>
      <c r="V77" s="1">
        <f>COUNTIFS(Table2[Sub-Sector],Table4[[#This Row],[Sub-Sector]],Table2[Sharpe Ratio],"&gt;=0.10")/Table4[[#This Row],[Count]]</f>
        <v>0</v>
      </c>
      <c r="W7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417</v>
      </c>
      <c r="X77" s="2">
        <f>_xlfn.RANK.AVG(Table4[[#This Row],[Score]],Table4[Score],1)</f>
        <v>57</v>
      </c>
      <c r="Y7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265.5</v>
      </c>
      <c r="Z77" s="2">
        <f>_xlfn.RANK.AVG(Table4[[#This Row],[Score 2 ]],Table4[[Score 2 ]],1)</f>
        <v>75.5</v>
      </c>
    </row>
    <row r="78" spans="1:26" x14ac:dyDescent="0.3">
      <c r="A78" t="s">
        <v>53</v>
      </c>
      <c r="B78">
        <f>COUNTIFS(Table2[Sub-Sector],Table4[[#This Row],[Sub-Sector]])</f>
        <v>4</v>
      </c>
      <c r="C78" s="1">
        <f>COUNTIFS(Table2[Sub-Sector],Table4[[#This Row],[Sub-Sector]],Table2[Uptrend],"Uptrend")/Table4[[#This Row],[Count]]</f>
        <v>1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0.25</v>
      </c>
      <c r="F78" s="1">
        <f>COUNTIFS(Table2[Sub-Sector],Table4[[#This Row],[Sub-Sector]],Table2[6M Return vs Nifty],"&gt;=10")/Table4[[#This Row],[Count]]</f>
        <v>0.75</v>
      </c>
      <c r="G78" s="1">
        <f>COUNTIFS(Table2[Sub-Sector],Table4[[#This Row],[Sub-Sector]],Table2[1Y Return vs Nifty],"&gt;=10")/Table4[[#This Row],[Count]]</f>
        <v>0.75</v>
      </c>
      <c r="H78" s="1">
        <f>COUNTIFS(Table2[Sub-Sector],Table4[[#This Row],[Sub-Sector]],Table2[RSI Exponential â€“ 14D],"&gt;=50")/Table4[[#This Row],[Count]]</f>
        <v>0.5</v>
      </c>
      <c r="I78" s="1">
        <f>COUNTIFS(Table2[Sub-Sector],Table4[[#This Row],[Sub-Sector]],Table2[Relative Volume],"&gt;=1")/Table4[[#This Row],[Count]]</f>
        <v>0.5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0</v>
      </c>
      <c r="O78" s="1">
        <f>COUNTIFS(Table2[Sub-Sector],Table4[[#This Row],[Sub-Sector]],Table2[% Away From Current Month High],"&lt;=0.05")/Table4[[#This Row],[Count]]</f>
        <v>1</v>
      </c>
      <c r="P78" s="1">
        <f>COUNTIFS(Table2[Sub-Sector],Table4[[#This Row],[Sub-Sector]],Table2[% Away From 52W High],"&lt;=10")/Table4[[#This Row],[Count]]</f>
        <v>0.5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0.25</v>
      </c>
      <c r="S78" s="1">
        <f>COUNTIFS(Table2[Sub-Sector],Table4[[#This Row],[Sub-Sector]],Table2[% Price above 50 EMA],"&gt;=0")/Table4[[#This Row],[Count]]</f>
        <v>0.25</v>
      </c>
      <c r="T78" s="1">
        <f>COUNTIFS(Table2[Sub-Sector],Table4[[#This Row],[Sub-Sector]],Table2[% Price above 200 EMA],"&gt;=0")/Table4[[#This Row],[Count]]</f>
        <v>1</v>
      </c>
      <c r="U78" s="1">
        <f>COUNTIFS(Table2[Sub-Sector],Table4[[#This Row],[Sub-Sector]],Table2[Rate of Change - Zone],"Positive")/Table4[[#This Row],[Count]]</f>
        <v>0.75</v>
      </c>
      <c r="V78" s="1">
        <f>COUNTIFS(Table2[Sub-Sector],Table4[[#This Row],[Sub-Sector]],Table2[Sharpe Ratio],"&gt;=0.10")/Table4[[#This Row],[Count]]</f>
        <v>0.75</v>
      </c>
      <c r="W7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449</v>
      </c>
      <c r="X78" s="2">
        <f>_xlfn.RANK.AVG(Table4[[#This Row],[Score]],Table4[Score],1)</f>
        <v>69</v>
      </c>
      <c r="Y7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269.5</v>
      </c>
      <c r="Z78" s="2">
        <f>_xlfn.RANK.AVG(Table4[[#This Row],[Score 2 ]],Table4[[Score 2 ]],1)</f>
        <v>77</v>
      </c>
    </row>
    <row r="79" spans="1:26" x14ac:dyDescent="0.3">
      <c r="A79" t="s">
        <v>372</v>
      </c>
      <c r="B79">
        <f>COUNTIFS(Table2[Sub-Sector],Table4[[#This Row],[Sub-Sector]])</f>
        <v>10</v>
      </c>
      <c r="C79" s="1">
        <f>COUNTIFS(Table2[Sub-Sector],Table4[[#This Row],[Sub-Sector]],Table2[Uptrend],"Uptrend")/Table4[[#This Row],[Count]]</f>
        <v>0.7</v>
      </c>
      <c r="D79" s="1">
        <f>COUNTIFS(Table2[Sub-Sector],Table4[[#This Row],[Sub-Sector]],Table2[1W Return vs Nifty],"&gt;=5")/Table4[[#This Row],[Count]]</f>
        <v>0.1</v>
      </c>
      <c r="E79" s="1">
        <f>COUNTIFS(Table2[Sub-Sector],Table4[[#This Row],[Sub-Sector]],Table2[1M Return vs Nifty],"&gt;=5")/Table4[[#This Row],[Count]]</f>
        <v>0.4</v>
      </c>
      <c r="F79" s="1">
        <f>COUNTIFS(Table2[Sub-Sector],Table4[[#This Row],[Sub-Sector]],Table2[6M Return vs Nifty],"&gt;=10")/Table4[[#This Row],[Count]]</f>
        <v>0.5</v>
      </c>
      <c r="G79" s="1">
        <f>COUNTIFS(Table2[Sub-Sector],Table4[[#This Row],[Sub-Sector]],Table2[1Y Return vs Nifty],"&gt;=10")/Table4[[#This Row],[Count]]</f>
        <v>0.5</v>
      </c>
      <c r="H79" s="1">
        <f>COUNTIFS(Table2[Sub-Sector],Table4[[#This Row],[Sub-Sector]],Table2[RSI Exponential â€“ 14D],"&gt;=50")/Table4[[#This Row],[Count]]</f>
        <v>0.5</v>
      </c>
      <c r="I79" s="1">
        <f>COUNTIFS(Table2[Sub-Sector],Table4[[#This Row],[Sub-Sector]],Table2[Relative Volume],"&gt;=1")/Table4[[#This Row],[Count]]</f>
        <v>0.4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0.1</v>
      </c>
      <c r="M79" s="1">
        <f>COUNTIFS(Table2[Sub-Sector],Table4[[#This Row],[Sub-Sector]],Table2[% Away From Current Week High],"&lt;=0.05")/Table4[[#This Row],[Count]]</f>
        <v>0.9</v>
      </c>
      <c r="N79" s="1">
        <f>COUNTIFS(Table2[Sub-Sector],Table4[[#This Row],[Sub-Sector]],Table2[% Away From Current Month Low],"&gt;=0.05")/Table4[[#This Row],[Count]]</f>
        <v>0</v>
      </c>
      <c r="O79" s="1">
        <f>COUNTIFS(Table2[Sub-Sector],Table4[[#This Row],[Sub-Sector]],Table2[% Away From Current Month High],"&lt;=0.05")/Table4[[#This Row],[Count]]</f>
        <v>1</v>
      </c>
      <c r="P79" s="1">
        <f>COUNTIFS(Table2[Sub-Sector],Table4[[#This Row],[Sub-Sector]],Table2[% Away From 52W High],"&lt;=10")/Table4[[#This Row],[Count]]</f>
        <v>0.4</v>
      </c>
      <c r="Q79" s="1">
        <f>COUNTIFS(Table2[Sub-Sector],Table4[[#This Row],[Sub-Sector]],Table2[% Away From 52W Low],"&gt;=10")/Table4[[#This Row],[Count]]</f>
        <v>1</v>
      </c>
      <c r="R79" s="1">
        <f>COUNTIFS(Table2[Sub-Sector],Table4[[#This Row],[Sub-Sector]],Table2[% Price above 20 EMA],"&gt;=0")/Table4[[#This Row],[Count]]</f>
        <v>0.8</v>
      </c>
      <c r="S79" s="1">
        <f>COUNTIFS(Table2[Sub-Sector],Table4[[#This Row],[Sub-Sector]],Table2[% Price above 50 EMA],"&gt;=0")/Table4[[#This Row],[Count]]</f>
        <v>0.8</v>
      </c>
      <c r="T79" s="1">
        <f>COUNTIFS(Table2[Sub-Sector],Table4[[#This Row],[Sub-Sector]],Table2[% Price above 200 EMA],"&gt;=0")/Table4[[#This Row],[Count]]</f>
        <v>0.7</v>
      </c>
      <c r="U79" s="1">
        <f>COUNTIFS(Table2[Sub-Sector],Table4[[#This Row],[Sub-Sector]],Table2[Rate of Change - Zone],"Positive")/Table4[[#This Row],[Count]]</f>
        <v>1</v>
      </c>
      <c r="V79" s="1">
        <f>COUNTIFS(Table2[Sub-Sector],Table4[[#This Row],[Sub-Sector]],Table2[Sharpe Ratio],"&gt;=0.10")/Table4[[#This Row],[Count]]</f>
        <v>0</v>
      </c>
      <c r="W7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79" s="2">
        <f>_xlfn.RANK.AVG(Table4[[#This Row],[Score]],Table4[Score],1)</f>
        <v>60.5</v>
      </c>
      <c r="Y7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272.5</v>
      </c>
      <c r="Z79" s="2">
        <f>_xlfn.RANK.AVG(Table4[[#This Row],[Score 2 ]],Table4[[Score 2 ]],1)</f>
        <v>78</v>
      </c>
    </row>
    <row r="80" spans="1:26" x14ac:dyDescent="0.3">
      <c r="A80" t="s">
        <v>36</v>
      </c>
      <c r="B80">
        <f>COUNTIFS(Table2[Sub-Sector],Table4[[#This Row],[Sub-Sector]])</f>
        <v>10</v>
      </c>
      <c r="C80" s="1">
        <f>COUNTIFS(Table2[Sub-Sector],Table4[[#This Row],[Sub-Sector]],Table2[Uptrend],"Uptrend")/Table4[[#This Row],[Count]]</f>
        <v>0.5</v>
      </c>
      <c r="D80" s="1">
        <f>COUNTIFS(Table2[Sub-Sector],Table4[[#This Row],[Sub-Sector]],Table2[1W Return vs Nifty],"&gt;=5")/Table4[[#This Row],[Count]]</f>
        <v>0</v>
      </c>
      <c r="E80" s="1">
        <f>COUNTIFS(Table2[Sub-Sector],Table4[[#This Row],[Sub-Sector]],Table2[1M Return vs Nifty],"&gt;=5")/Table4[[#This Row],[Count]]</f>
        <v>0.1</v>
      </c>
      <c r="F80" s="1">
        <f>COUNTIFS(Table2[Sub-Sector],Table4[[#This Row],[Sub-Sector]],Table2[6M Return vs Nifty],"&gt;=10")/Table4[[#This Row],[Count]]</f>
        <v>0.3</v>
      </c>
      <c r="G80" s="1">
        <f>COUNTIFS(Table2[Sub-Sector],Table4[[#This Row],[Sub-Sector]],Table2[1Y Return vs Nifty],"&gt;=10")/Table4[[#This Row],[Count]]</f>
        <v>0.4</v>
      </c>
      <c r="H80" s="1">
        <f>COUNTIFS(Table2[Sub-Sector],Table4[[#This Row],[Sub-Sector]],Table2[RSI Exponential â€“ 14D],"&gt;=50")/Table4[[#This Row],[Count]]</f>
        <v>0.4</v>
      </c>
      <c r="I80" s="1">
        <f>COUNTIFS(Table2[Sub-Sector],Table4[[#This Row],[Sub-Sector]],Table2[Relative Volume],"&gt;=1")/Table4[[#This Row],[Count]]</f>
        <v>0.6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</v>
      </c>
      <c r="M80" s="1">
        <f>COUNTIFS(Table2[Sub-Sector],Table4[[#This Row],[Sub-Sector]],Table2[% Away From Current Week High],"&lt;=0.05")/Table4[[#This Row],[Count]]</f>
        <v>0.8</v>
      </c>
      <c r="N80" s="1">
        <f>COUNTIFS(Table2[Sub-Sector],Table4[[#This Row],[Sub-Sector]],Table2[% Away From Current Month Low],"&gt;=0.05")/Table4[[#This Row],[Count]]</f>
        <v>0</v>
      </c>
      <c r="O80" s="1">
        <f>COUNTIFS(Table2[Sub-Sector],Table4[[#This Row],[Sub-Sector]],Table2[% Away From Current Month High],"&lt;=0.05")/Table4[[#This Row],[Count]]</f>
        <v>1</v>
      </c>
      <c r="P80" s="1">
        <f>COUNTIFS(Table2[Sub-Sector],Table4[[#This Row],[Sub-Sector]],Table2[% Away From 52W High],"&lt;=10")/Table4[[#This Row],[Count]]</f>
        <v>0.4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0.9</v>
      </c>
      <c r="S80" s="1">
        <f>COUNTIFS(Table2[Sub-Sector],Table4[[#This Row],[Sub-Sector]],Table2[% Price above 50 EMA],"&gt;=0")/Table4[[#This Row],[Count]]</f>
        <v>0.9</v>
      </c>
      <c r="T80" s="1">
        <f>COUNTIFS(Table2[Sub-Sector],Table4[[#This Row],[Sub-Sector]],Table2[% Price above 200 EMA],"&gt;=0")/Table4[[#This Row],[Count]]</f>
        <v>0.7</v>
      </c>
      <c r="U80" s="1">
        <f>COUNTIFS(Table2[Sub-Sector],Table4[[#This Row],[Sub-Sector]],Table2[Rate of Change - Zone],"Positive")/Table4[[#This Row],[Count]]</f>
        <v>1</v>
      </c>
      <c r="V80" s="1">
        <f>COUNTIFS(Table2[Sub-Sector],Table4[[#This Row],[Sub-Sector]],Table2[Sharpe Ratio],"&gt;=0.10")/Table4[[#This Row],[Count]]</f>
        <v>0</v>
      </c>
      <c r="W8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535</v>
      </c>
      <c r="X80" s="2">
        <f>_xlfn.RANK.AVG(Table4[[#This Row],[Score]],Table4[Score],1)</f>
        <v>98</v>
      </c>
      <c r="Y8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274</v>
      </c>
      <c r="Z80" s="2">
        <f>_xlfn.RANK.AVG(Table4[[#This Row],[Score 2 ]],Table4[[Score 2 ]],1)</f>
        <v>79</v>
      </c>
    </row>
    <row r="81" spans="1:26" x14ac:dyDescent="0.3">
      <c r="A81" t="s">
        <v>716</v>
      </c>
      <c r="B81">
        <f>COUNTIFS(Table2[Sub-Sector],Table4[[#This Row],[Sub-Sector]])</f>
        <v>2</v>
      </c>
      <c r="C81" s="1">
        <f>COUNTIFS(Table2[Sub-Sector],Table4[[#This Row],[Sub-Sector]],Table2[Uptrend],"Uptrend")/Table4[[#This Row],[Count]]</f>
        <v>0</v>
      </c>
      <c r="D81" s="1">
        <f>COUNTIFS(Table2[Sub-Sector],Table4[[#This Row],[Sub-Sector]],Table2[1W Return vs Nifty],"&gt;=5")/Table4[[#This Row],[Count]]</f>
        <v>0.5</v>
      </c>
      <c r="E81" s="1">
        <f>COUNTIFS(Table2[Sub-Sector],Table4[[#This Row],[Sub-Sector]],Table2[1M Return vs Nifty],"&gt;=5")/Table4[[#This Row],[Count]]</f>
        <v>0.5</v>
      </c>
      <c r="F81" s="1">
        <f>COUNTIFS(Table2[Sub-Sector],Table4[[#This Row],[Sub-Sector]],Table2[6M Return vs Nifty],"&gt;=10")/Table4[[#This Row],[Count]]</f>
        <v>0</v>
      </c>
      <c r="G81" s="1">
        <f>COUNTIFS(Table2[Sub-Sector],Table4[[#This Row],[Sub-Sector]],Table2[1Y Return vs Nifty],"&gt;=10")/Table4[[#This Row],[Count]]</f>
        <v>0</v>
      </c>
      <c r="H81" s="1">
        <f>COUNTIFS(Table2[Sub-Sector],Table4[[#This Row],[Sub-Sector]],Table2[RSI Exponential â€“ 14D],"&gt;=50")/Table4[[#This Row],[Count]]</f>
        <v>1</v>
      </c>
      <c r="I81" s="1">
        <f>COUNTIFS(Table2[Sub-Sector],Table4[[#This Row],[Sub-Sector]],Table2[Relative Volume],"&gt;=1")/Table4[[#This Row],[Count]]</f>
        <v>1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0.5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0</v>
      </c>
      <c r="O81" s="1">
        <f>COUNTIFS(Table2[Sub-Sector],Table4[[#This Row],[Sub-Sector]],Table2[% Away From Current Month High],"&lt;=0.05")/Table4[[#This Row],[Count]]</f>
        <v>1</v>
      </c>
      <c r="P81" s="1">
        <f>COUNTIFS(Table2[Sub-Sector],Table4[[#This Row],[Sub-Sector]],Table2[% Away From 52W High],"&lt;=10")/Table4[[#This Row],[Count]]</f>
        <v>1</v>
      </c>
      <c r="Q81" s="1">
        <f>COUNTIFS(Table2[Sub-Sector],Table4[[#This Row],[Sub-Sector]],Table2[% Away From 52W Low],"&gt;=10")/Table4[[#This Row],[Count]]</f>
        <v>1</v>
      </c>
      <c r="R81" s="1">
        <f>COUNTIFS(Table2[Sub-Sector],Table4[[#This Row],[Sub-Sector]],Table2[% Price above 20 EMA],"&gt;=0")/Table4[[#This Row],[Count]]</f>
        <v>1</v>
      </c>
      <c r="S81" s="1">
        <f>COUNTIFS(Table2[Sub-Sector],Table4[[#This Row],[Sub-Sector]],Table2[% Price above 50 EMA],"&gt;=0")/Table4[[#This Row],[Count]]</f>
        <v>1</v>
      </c>
      <c r="T81" s="1">
        <f>COUNTIFS(Table2[Sub-Sector],Table4[[#This Row],[Sub-Sector]],Table2[% Price above 200 EMA],"&gt;=0")/Table4[[#This Row],[Count]]</f>
        <v>1</v>
      </c>
      <c r="U81" s="1">
        <f>COUNTIFS(Table2[Sub-Sector],Table4[[#This Row],[Sub-Sector]],Table2[Rate of Change - Zone],"Positive")/Table4[[#This Row],[Count]]</f>
        <v>1</v>
      </c>
      <c r="V81" s="1">
        <f>COUNTIFS(Table2[Sub-Sector],Table4[[#This Row],[Sub-Sector]],Table2[Sharpe Ratio],"&gt;=0.10")/Table4[[#This Row],[Count]]</f>
        <v>0</v>
      </c>
      <c r="W8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440</v>
      </c>
      <c r="X81" s="2">
        <f>_xlfn.RANK.AVG(Table4[[#This Row],[Score]],Table4[Score],1)</f>
        <v>65.5</v>
      </c>
      <c r="Y8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1" s="2">
        <f>_xlfn.RANK.AVG(Table4[[#This Row],[Score 2 ]],Table4[[Score 2 ]],1)</f>
        <v>83.5</v>
      </c>
    </row>
    <row r="82" spans="1:26" x14ac:dyDescent="0.3">
      <c r="A82" t="s">
        <v>1113</v>
      </c>
      <c r="B82">
        <f>COUNTIFS(Table2[Sub-Sector],Table4[[#This Row],[Sub-Sector]])</f>
        <v>2</v>
      </c>
      <c r="C82" s="1">
        <f>COUNTIFS(Table2[Sub-Sector],Table4[[#This Row],[Sub-Sector]],Table2[Uptrend],"Uptrend")/Table4[[#This Row],[Count]]</f>
        <v>0</v>
      </c>
      <c r="D82" s="1">
        <f>COUNTIFS(Table2[Sub-Sector],Table4[[#This Row],[Sub-Sector]],Table2[1W Return vs Nifty],"&gt;=5")/Table4[[#This Row],[Count]]</f>
        <v>0.5</v>
      </c>
      <c r="E82" s="1">
        <f>COUNTIFS(Table2[Sub-Sector],Table4[[#This Row],[Sub-Sector]],Table2[1M Return vs Nifty],"&gt;=5")/Table4[[#This Row],[Count]]</f>
        <v>0.5</v>
      </c>
      <c r="F82" s="1">
        <f>COUNTIFS(Table2[Sub-Sector],Table4[[#This Row],[Sub-Sector]],Table2[6M Return vs Nifty],"&gt;=10")/Table4[[#This Row],[Count]]</f>
        <v>0</v>
      </c>
      <c r="G82" s="1">
        <f>COUNTIFS(Table2[Sub-Sector],Table4[[#This Row],[Sub-Sector]],Table2[1Y Return vs Nifty],"&gt;=10")/Table4[[#This Row],[Count]]</f>
        <v>0</v>
      </c>
      <c r="H82" s="1">
        <f>COUNTIFS(Table2[Sub-Sector],Table4[[#This Row],[Sub-Sector]],Table2[RSI Exponential â€“ 14D],"&gt;=50")/Table4[[#This Row],[Count]]</f>
        <v>0.5</v>
      </c>
      <c r="I82" s="1">
        <f>COUNTIFS(Table2[Sub-Sector],Table4[[#This Row],[Sub-Sector]],Table2[Relative Volume],"&gt;=1")/Table4[[#This Row],[Count]]</f>
        <v>1</v>
      </c>
      <c r="J82" s="1">
        <f>COUNTIFS(Table2[Sub-Sector],Table4[[#This Row],[Sub-Sector]],Table2[% Away From Day Low],"&gt;=0.05")/Table4[[#This Row],[Count]]</f>
        <v>0.5</v>
      </c>
      <c r="K82" s="1">
        <f>COUNTIFS(Table2[Sub-Sector],Table4[[#This Row],[Sub-Sector]],Table2[% Away From Day High],"&lt;=0.05")/Table4[[#This Row],[Count]]</f>
        <v>1</v>
      </c>
      <c r="L82" s="1">
        <f>COUNTIFS(Table2[Sub-Sector],Table4[[#This Row],[Sub-Sector]],Table2[% Away From Current Week Low],"&gt;=0.05")/Table4[[#This Row],[Count]]</f>
        <v>0.5</v>
      </c>
      <c r="M82" s="1">
        <f>COUNTIFS(Table2[Sub-Sector],Table4[[#This Row],[Sub-Sector]],Table2[% Away From Current Week High],"&lt;=0.05")/Table4[[#This Row],[Count]]</f>
        <v>0.5</v>
      </c>
      <c r="N82" s="1">
        <f>COUNTIFS(Table2[Sub-Sector],Table4[[#This Row],[Sub-Sector]],Table2[% Away From Current Month Low],"&gt;=0.05")/Table4[[#This Row],[Count]]</f>
        <v>0.5</v>
      </c>
      <c r="O82" s="1">
        <f>COUNTIFS(Table2[Sub-Sector],Table4[[#This Row],[Sub-Sector]],Table2[% Away From Current Month High],"&lt;=0.05")/Table4[[#This Row],[Count]]</f>
        <v>1</v>
      </c>
      <c r="P82" s="1">
        <f>COUNTIFS(Table2[Sub-Sector],Table4[[#This Row],[Sub-Sector]],Table2[% Away From 52W High],"&lt;=10")/Table4[[#This Row],[Count]]</f>
        <v>0</v>
      </c>
      <c r="Q82" s="1">
        <f>COUNTIFS(Table2[Sub-Sector],Table4[[#This Row],[Sub-Sector]],Table2[% Away From 52W Low],"&gt;=10")/Table4[[#This Row],[Count]]</f>
        <v>0.5</v>
      </c>
      <c r="R82" s="1">
        <f>COUNTIFS(Table2[Sub-Sector],Table4[[#This Row],[Sub-Sector]],Table2[% Price above 20 EMA],"&gt;=0")/Table4[[#This Row],[Count]]</f>
        <v>0.5</v>
      </c>
      <c r="S82" s="1">
        <f>COUNTIFS(Table2[Sub-Sector],Table4[[#This Row],[Sub-Sector]],Table2[% Price above 50 EMA],"&gt;=0")/Table4[[#This Row],[Count]]</f>
        <v>0.5</v>
      </c>
      <c r="T82" s="1">
        <f>COUNTIFS(Table2[Sub-Sector],Table4[[#This Row],[Sub-Sector]],Table2[% Price above 200 EMA],"&gt;=0")/Table4[[#This Row],[Count]]</f>
        <v>0.5</v>
      </c>
      <c r="U82" s="1">
        <f>COUNTIFS(Table2[Sub-Sector],Table4[[#This Row],[Sub-Sector]],Table2[Rate of Change - Zone],"Positive")/Table4[[#This Row],[Count]]</f>
        <v>1</v>
      </c>
      <c r="V82" s="1">
        <f>COUNTIFS(Table2[Sub-Sector],Table4[[#This Row],[Sub-Sector]],Table2[Sharpe Ratio],"&gt;=0.10")/Table4[[#This Row],[Count]]</f>
        <v>0</v>
      </c>
      <c r="W8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440</v>
      </c>
      <c r="X82" s="2">
        <f>_xlfn.RANK.AVG(Table4[[#This Row],[Score]],Table4[Score],1)</f>
        <v>65.5</v>
      </c>
      <c r="Y8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2" s="2">
        <f>_xlfn.RANK.AVG(Table4[[#This Row],[Score 2 ]],Table4[[Score 2 ]],1)</f>
        <v>83.5</v>
      </c>
    </row>
    <row r="83" spans="1:26" x14ac:dyDescent="0.3">
      <c r="A83" t="s">
        <v>317</v>
      </c>
      <c r="B83">
        <f>COUNTIFS(Table2[Sub-Sector],Table4[[#This Row],[Sub-Sector]])</f>
        <v>1</v>
      </c>
      <c r="C83" s="1">
        <f>COUNTIFS(Table2[Sub-Sector],Table4[[#This Row],[Sub-Sector]],Table2[Uptrend],"Uptrend")/Table4[[#This Row],[Count]]</f>
        <v>1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</v>
      </c>
      <c r="F83" s="1">
        <f>COUNTIFS(Table2[Sub-Sector],Table4[[#This Row],[Sub-Sector]],Table2[6M Return vs Nifty],"&gt;=10")/Table4[[#This Row],[Count]]</f>
        <v>0</v>
      </c>
      <c r="G83" s="1">
        <f>COUNTIFS(Table2[Sub-Sector],Table4[[#This Row],[Sub-Sector]],Table2[1Y Return vs Nifty],"&gt;=10")/Table4[[#This Row],[Count]]</f>
        <v>0</v>
      </c>
      <c r="H83" s="1">
        <f>COUNTIFS(Table2[Sub-Sector],Table4[[#This Row],[Sub-Sector]],Table2[RSI Exponential â€“ 14D],"&gt;=50")/Table4[[#This Row],[Count]]</f>
        <v>1</v>
      </c>
      <c r="I83" s="1">
        <f>COUNTIFS(Table2[Sub-Sector],Table4[[#This Row],[Sub-Sector]],Table2[Relative Volume],"&gt;=1")/Table4[[#This Row],[Count]]</f>
        <v>1</v>
      </c>
      <c r="J83" s="1">
        <f>COUNTIFS(Table2[Sub-Sector],Table4[[#This Row],[Sub-Sector]],Table2[% Away From Day Low],"&gt;=0.05")/Table4[[#This Row],[Count]]</f>
        <v>1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1</v>
      </c>
      <c r="M83" s="1">
        <f>COUNTIFS(Table2[Sub-Sector],Table4[[#This Row],[Sub-Sector]],Table2[% Away From Current Week High],"&lt;=0.05")/Table4[[#This Row],[Count]]</f>
        <v>1</v>
      </c>
      <c r="N83" s="1">
        <f>COUNTIFS(Table2[Sub-Sector],Table4[[#This Row],[Sub-Sector]],Table2[% Away From Current Month Low],"&gt;=0.05")/Table4[[#This Row],[Count]]</f>
        <v>1</v>
      </c>
      <c r="O83" s="1">
        <f>COUNTIFS(Table2[Sub-Sector],Table4[[#This Row],[Sub-Sector]],Table2[% Away From Current Month High],"&lt;=0.05")/Table4[[#This Row],[Count]]</f>
        <v>1</v>
      </c>
      <c r="P83" s="1">
        <f>COUNTIFS(Table2[Sub-Sector],Table4[[#This Row],[Sub-Sector]],Table2[% Away From 52W High],"&lt;=10")/Table4[[#This Row],[Count]]</f>
        <v>1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1</v>
      </c>
      <c r="S83" s="1">
        <f>COUNTIFS(Table2[Sub-Sector],Table4[[#This Row],[Sub-Sector]],Table2[% Price above 50 EMA],"&gt;=0")/Table4[[#This Row],[Count]]</f>
        <v>1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1</v>
      </c>
      <c r="V83" s="1">
        <f>COUNTIFS(Table2[Sub-Sector],Table4[[#This Row],[Sub-Sector]],Table2[Sharpe Ratio],"&gt;=0.10")/Table4[[#This Row],[Count]]</f>
        <v>1</v>
      </c>
      <c r="W8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483.5</v>
      </c>
      <c r="X83" s="2">
        <f>_xlfn.RANK.AVG(Table4[[#This Row],[Score]],Table4[Score],1)</f>
        <v>81</v>
      </c>
      <c r="Y8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3" s="2">
        <f>_xlfn.RANK.AVG(Table4[[#This Row],[Score 2 ]],Table4[[Score 2 ]],1)</f>
        <v>83.5</v>
      </c>
    </row>
    <row r="84" spans="1:26" x14ac:dyDescent="0.3">
      <c r="A84" t="s">
        <v>820</v>
      </c>
      <c r="B84">
        <f>COUNTIFS(Table2[Sub-Sector],Table4[[#This Row],[Sub-Sector]])</f>
        <v>1</v>
      </c>
      <c r="C84" s="1">
        <f>COUNTIFS(Table2[Sub-Sector],Table4[[#This Row],[Sub-Sector]],Table2[Uptrend],"Uptrend")/Table4[[#This Row],[Count]]</f>
        <v>1</v>
      </c>
      <c r="D84" s="1">
        <f>COUNTIFS(Table2[Sub-Sector],Table4[[#This Row],[Sub-Sector]],Table2[1W Return vs Nifty],"&gt;=5")/Table4[[#This Row],[Count]]</f>
        <v>0</v>
      </c>
      <c r="E84" s="1">
        <f>COUNTIFS(Table2[Sub-Sector],Table4[[#This Row],[Sub-Sector]],Table2[1M Return vs Nifty],"&gt;=5")/Table4[[#This Row],[Count]]</f>
        <v>0</v>
      </c>
      <c r="F84" s="1">
        <f>COUNTIFS(Table2[Sub-Sector],Table4[[#This Row],[Sub-Sector]],Table2[6M Return vs Nifty],"&gt;=10")/Table4[[#This Row],[Count]]</f>
        <v>0</v>
      </c>
      <c r="G84" s="1">
        <f>COUNTIFS(Table2[Sub-Sector],Table4[[#This Row],[Sub-Sector]],Table2[1Y Return vs Nifty],"&gt;=10")/Table4[[#This Row],[Count]]</f>
        <v>0</v>
      </c>
      <c r="H84" s="1">
        <f>COUNTIFS(Table2[Sub-Sector],Table4[[#This Row],[Sub-Sector]],Table2[RSI Exponential â€“ 14D],"&gt;=50")/Table4[[#This Row],[Count]]</f>
        <v>1</v>
      </c>
      <c r="I84" s="1">
        <f>COUNTIFS(Table2[Sub-Sector],Table4[[#This Row],[Sub-Sector]],Table2[Relative Volume],"&gt;=1")/Table4[[#This Row],[Count]]</f>
        <v>1</v>
      </c>
      <c r="J84" s="1">
        <f>COUNTIFS(Table2[Sub-Sector],Table4[[#This Row],[Sub-Sector]],Table2[% Away From Day Low],"&gt;=0.05")/Table4[[#This Row],[Count]]</f>
        <v>1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1</v>
      </c>
      <c r="M84" s="1">
        <f>COUNTIFS(Table2[Sub-Sector],Table4[[#This Row],[Sub-Sector]],Table2[% Away From Current Week High],"&lt;=0.05")/Table4[[#This Row],[Count]]</f>
        <v>1</v>
      </c>
      <c r="N84" s="1">
        <f>COUNTIFS(Table2[Sub-Sector],Table4[[#This Row],[Sub-Sector]],Table2[% Away From Current Month Low],"&gt;=0.05")/Table4[[#This Row],[Count]]</f>
        <v>1</v>
      </c>
      <c r="O84" s="1">
        <f>COUNTIFS(Table2[Sub-Sector],Table4[[#This Row],[Sub-Sector]],Table2[% Away From Current Month High],"&lt;=0.05")/Table4[[#This Row],[Count]]</f>
        <v>1</v>
      </c>
      <c r="P84" s="1">
        <f>COUNTIFS(Table2[Sub-Sector],Table4[[#This Row],[Sub-Sector]],Table2[% Away From 52W High],"&lt;=10")/Table4[[#This Row],[Count]]</f>
        <v>1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1</v>
      </c>
      <c r="S84" s="1">
        <f>COUNTIFS(Table2[Sub-Sector],Table4[[#This Row],[Sub-Sector]],Table2[% Price above 50 EMA],"&gt;=0")/Table4[[#This Row],[Count]]</f>
        <v>1</v>
      </c>
      <c r="T84" s="1">
        <f>COUNTIFS(Table2[Sub-Sector],Table4[[#This Row],[Sub-Sector]],Table2[% Price above 200 EMA],"&gt;=0")/Table4[[#This Row],[Count]]</f>
        <v>1</v>
      </c>
      <c r="U84" s="1">
        <f>COUNTIFS(Table2[Sub-Sector],Table4[[#This Row],[Sub-Sector]],Table2[Rate of Change - Zone],"Positive")/Table4[[#This Row],[Count]]</f>
        <v>1</v>
      </c>
      <c r="V84" s="1">
        <f>COUNTIFS(Table2[Sub-Sector],Table4[[#This Row],[Sub-Sector]],Table2[Sharpe Ratio],"&gt;=0.10")/Table4[[#This Row],[Count]]</f>
        <v>0</v>
      </c>
      <c r="W8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483.5</v>
      </c>
      <c r="X84" s="2">
        <f>_xlfn.RANK.AVG(Table4[[#This Row],[Score]],Table4[Score],1)</f>
        <v>81</v>
      </c>
      <c r="Y8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4" s="2">
        <f>_xlfn.RANK.AVG(Table4[[#This Row],[Score 2 ]],Table4[[Score 2 ]],1)</f>
        <v>83.5</v>
      </c>
    </row>
    <row r="85" spans="1:26" x14ac:dyDescent="0.3">
      <c r="A85" t="s">
        <v>439</v>
      </c>
      <c r="B85">
        <f>COUNTIFS(Table2[Sub-Sector],Table4[[#This Row],[Sub-Sector]])</f>
        <v>1</v>
      </c>
      <c r="C85" s="1">
        <f>COUNTIFS(Table2[Sub-Sector],Table4[[#This Row],[Sub-Sector]],Table2[Uptrend],"Uptrend")/Table4[[#This Row],[Count]]</f>
        <v>1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0</v>
      </c>
      <c r="G85" s="1">
        <f>COUNTIFS(Table2[Sub-Sector],Table4[[#This Row],[Sub-Sector]],Table2[1Y Return vs Nifty],"&gt;=10")/Table4[[#This Row],[Count]]</f>
        <v>0</v>
      </c>
      <c r="H85" s="1">
        <f>COUNTIFS(Table2[Sub-Sector],Table4[[#This Row],[Sub-Sector]],Table2[RSI Exponential â€“ 14D],"&gt;=50")/Table4[[#This Row],[Count]]</f>
        <v>0</v>
      </c>
      <c r="I85" s="1">
        <f>COUNTIFS(Table2[Sub-Sector],Table4[[#This Row],[Sub-Sector]],Table2[Relative Volume],"&gt;=1")/Table4[[#This Row],[Count]]</f>
        <v>1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0</v>
      </c>
      <c r="O85" s="1">
        <f>COUNTIFS(Table2[Sub-Sector],Table4[[#This Row],[Sub-Sector]],Table2[% Away From Current Month High],"&lt;=0.05")/Table4[[#This Row],[Count]]</f>
        <v>1</v>
      </c>
      <c r="P85" s="1">
        <f>COUNTIFS(Table2[Sub-Sector],Table4[[#This Row],[Sub-Sector]],Table2[% Away From 52W High],"&lt;=10")/Table4[[#This Row],[Count]]</f>
        <v>0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1</v>
      </c>
      <c r="S85" s="1">
        <f>COUNTIFS(Table2[Sub-Sector],Table4[[#This Row],[Sub-Sector]],Table2[% Price above 50 EMA],"&gt;=0")/Table4[[#This Row],[Count]]</f>
        <v>1</v>
      </c>
      <c r="T85" s="1">
        <f>COUNTIFS(Table2[Sub-Sector],Table4[[#This Row],[Sub-Sector]],Table2[% Price above 200 EMA],"&gt;=0")/Table4[[#This Row],[Count]]</f>
        <v>1</v>
      </c>
      <c r="U85" s="1">
        <f>COUNTIFS(Table2[Sub-Sector],Table4[[#This Row],[Sub-Sector]],Table2[Rate of Change - Zone],"Positive")/Table4[[#This Row],[Count]]</f>
        <v>1</v>
      </c>
      <c r="V85" s="1">
        <f>COUNTIFS(Table2[Sub-Sector],Table4[[#This Row],[Sub-Sector]],Table2[Sharpe Ratio],"&gt;=0.10")/Table4[[#This Row],[Count]]</f>
        <v>0</v>
      </c>
      <c r="W8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483.5</v>
      </c>
      <c r="X85" s="2">
        <f>_xlfn.RANK.AVG(Table4[[#This Row],[Score]],Table4[Score],1)</f>
        <v>81</v>
      </c>
      <c r="Y8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5" s="2">
        <f>_xlfn.RANK.AVG(Table4[[#This Row],[Score 2 ]],Table4[[Score 2 ]],1)</f>
        <v>83.5</v>
      </c>
    </row>
    <row r="86" spans="1:26" x14ac:dyDescent="0.3">
      <c r="A86" t="s">
        <v>953</v>
      </c>
      <c r="B86">
        <f>COUNTIFS(Table2[Sub-Sector],Table4[[#This Row],[Sub-Sector]])</f>
        <v>1</v>
      </c>
      <c r="C86" s="1">
        <f>COUNTIFS(Table2[Sub-Sector],Table4[[#This Row],[Sub-Sector]],Table2[Uptrend],"Uptrend")/Table4[[#This Row],[Count]]</f>
        <v>0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</v>
      </c>
      <c r="F86" s="1">
        <f>COUNTIFS(Table2[Sub-Sector],Table4[[#This Row],[Sub-Sector]],Table2[6M Return vs Nifty],"&gt;=10")/Table4[[#This Row],[Count]]</f>
        <v>0</v>
      </c>
      <c r="G86" s="1">
        <f>COUNTIFS(Table2[Sub-Sector],Table4[[#This Row],[Sub-Sector]],Table2[1Y Return vs Nifty],"&gt;=10")/Table4[[#This Row],[Count]]</f>
        <v>0</v>
      </c>
      <c r="H86" s="1">
        <f>COUNTIFS(Table2[Sub-Sector],Table4[[#This Row],[Sub-Sector]],Table2[RSI Exponential â€“ 14D],"&gt;=50")/Table4[[#This Row],[Count]]</f>
        <v>1</v>
      </c>
      <c r="I86" s="1">
        <f>COUNTIFS(Table2[Sub-Sector],Table4[[#This Row],[Sub-Sector]],Table2[Relative Volume],"&gt;=1")/Table4[[#This Row],[Count]]</f>
        <v>1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1</v>
      </c>
      <c r="N86" s="1">
        <f>COUNTIFS(Table2[Sub-Sector],Table4[[#This Row],[Sub-Sector]],Table2[% Away From Current Month Low],"&gt;=0.05")/Table4[[#This Row],[Count]]</f>
        <v>0</v>
      </c>
      <c r="O86" s="1">
        <f>COUNTIFS(Table2[Sub-Sector],Table4[[#This Row],[Sub-Sector]],Table2[% Away From Current Month High],"&lt;=0.05")/Table4[[#This Row],[Count]]</f>
        <v>1</v>
      </c>
      <c r="P86" s="1">
        <f>COUNTIFS(Table2[Sub-Sector],Table4[[#This Row],[Sub-Sector]],Table2[% Away From 52W High],"&lt;=10")/Table4[[#This Row],[Count]]</f>
        <v>0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1</v>
      </c>
      <c r="S86" s="1">
        <f>COUNTIFS(Table2[Sub-Sector],Table4[[#This Row],[Sub-Sector]],Table2[% Price above 50 EMA],"&gt;=0")/Table4[[#This Row],[Count]]</f>
        <v>1</v>
      </c>
      <c r="T86" s="1">
        <f>COUNTIFS(Table2[Sub-Sector],Table4[[#This Row],[Sub-Sector]],Table2[% Price above 200 EMA],"&gt;=0")/Table4[[#This Row],[Count]]</f>
        <v>0</v>
      </c>
      <c r="U86" s="1">
        <f>COUNTIFS(Table2[Sub-Sector],Table4[[#This Row],[Sub-Sector]],Table2[Rate of Change - Zone],"Positive")/Table4[[#This Row],[Count]]</f>
        <v>1</v>
      </c>
      <c r="V86" s="1">
        <f>COUNTIFS(Table2[Sub-Sector],Table4[[#This Row],[Sub-Sector]],Table2[Sharpe Ratio],"&gt;=0.10")/Table4[[#This Row],[Count]]</f>
        <v>0</v>
      </c>
      <c r="W8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579.5</v>
      </c>
      <c r="X86" s="2">
        <f>_xlfn.RANK.AVG(Table4[[#This Row],[Score]],Table4[Score],1)</f>
        <v>108</v>
      </c>
      <c r="Y8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6" s="2">
        <f>_xlfn.RANK.AVG(Table4[[#This Row],[Score 2 ]],Table4[[Score 2 ]],1)</f>
        <v>83.5</v>
      </c>
    </row>
    <row r="87" spans="1:26" x14ac:dyDescent="0.3">
      <c r="A87" t="s">
        <v>1461</v>
      </c>
      <c r="B87">
        <f>COUNTIFS(Table2[Sub-Sector],Table4[[#This Row],[Sub-Sector]])</f>
        <v>1</v>
      </c>
      <c r="C87" s="1">
        <f>COUNTIFS(Table2[Sub-Sector],Table4[[#This Row],[Sub-Sector]],Table2[Uptrend],"Uptrend")/Table4[[#This Row],[Count]]</f>
        <v>0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</v>
      </c>
      <c r="F87" s="1">
        <f>COUNTIFS(Table2[Sub-Sector],Table4[[#This Row],[Sub-Sector]],Table2[6M Return vs Nifty],"&gt;=10")/Table4[[#This Row],[Count]]</f>
        <v>0</v>
      </c>
      <c r="G87" s="1">
        <f>COUNTIFS(Table2[Sub-Sector],Table4[[#This Row],[Sub-Sector]],Table2[1Y Return vs Nifty],"&gt;=10")/Table4[[#This Row],[Count]]</f>
        <v>0</v>
      </c>
      <c r="H87" s="1">
        <f>COUNTIFS(Table2[Sub-Sector],Table4[[#This Row],[Sub-Sector]],Table2[RSI Exponential â€“ 14D],"&gt;=50")/Table4[[#This Row],[Count]]</f>
        <v>0</v>
      </c>
      <c r="I87" s="1">
        <f>COUNTIFS(Table2[Sub-Sector],Table4[[#This Row],[Sub-Sector]],Table2[Relative Volume],"&gt;=1")/Table4[[#This Row],[Count]]</f>
        <v>1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1</v>
      </c>
      <c r="N87" s="1">
        <f>COUNTIFS(Table2[Sub-Sector],Table4[[#This Row],[Sub-Sector]],Table2[% Away From Current Month Low],"&gt;=0.05")/Table4[[#This Row],[Count]]</f>
        <v>0</v>
      </c>
      <c r="O87" s="1">
        <f>COUNTIFS(Table2[Sub-Sector],Table4[[#This Row],[Sub-Sector]],Table2[% Away From Current Month High],"&lt;=0.05")/Table4[[#This Row],[Count]]</f>
        <v>1</v>
      </c>
      <c r="P87" s="1">
        <f>COUNTIFS(Table2[Sub-Sector],Table4[[#This Row],[Sub-Sector]],Table2[% Away From 52W High],"&lt;=10")/Table4[[#This Row],[Count]]</f>
        <v>0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1</v>
      </c>
      <c r="S87" s="1">
        <f>COUNTIFS(Table2[Sub-Sector],Table4[[#This Row],[Sub-Sector]],Table2[% Price above 50 EMA],"&gt;=0")/Table4[[#This Row],[Count]]</f>
        <v>1</v>
      </c>
      <c r="T87" s="1">
        <f>COUNTIFS(Table2[Sub-Sector],Table4[[#This Row],[Sub-Sector]],Table2[% Price above 200 EMA],"&gt;=0")/Table4[[#This Row],[Count]]</f>
        <v>1</v>
      </c>
      <c r="U87" s="1">
        <f>COUNTIFS(Table2[Sub-Sector],Table4[[#This Row],[Sub-Sector]],Table2[Rate of Change - Zone],"Positive")/Table4[[#This Row],[Count]]</f>
        <v>1</v>
      </c>
      <c r="V87" s="1">
        <f>COUNTIFS(Table2[Sub-Sector],Table4[[#This Row],[Sub-Sector]],Table2[Sharpe Ratio],"&gt;=0.10")/Table4[[#This Row],[Count]]</f>
        <v>0</v>
      </c>
      <c r="W8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579.5</v>
      </c>
      <c r="X87" s="2">
        <f>_xlfn.RANK.AVG(Table4[[#This Row],[Score]],Table4[Score],1)</f>
        <v>108</v>
      </c>
      <c r="Y8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7" s="2">
        <f>_xlfn.RANK.AVG(Table4[[#This Row],[Score 2 ]],Table4[[Score 2 ]],1)</f>
        <v>83.5</v>
      </c>
    </row>
    <row r="88" spans="1:26" x14ac:dyDescent="0.3">
      <c r="A88" t="s">
        <v>1620</v>
      </c>
      <c r="B88">
        <f>COUNTIFS(Table2[Sub-Sector],Table4[[#This Row],[Sub-Sector]])</f>
        <v>1</v>
      </c>
      <c r="C88" s="1">
        <f>COUNTIFS(Table2[Sub-Sector],Table4[[#This Row],[Sub-Sector]],Table2[Uptrend],"Uptrend")/Table4[[#This Row],[Count]]</f>
        <v>0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</v>
      </c>
      <c r="F88" s="1">
        <f>COUNTIFS(Table2[Sub-Sector],Table4[[#This Row],[Sub-Sector]],Table2[6M Return vs Nifty],"&gt;=10")/Table4[[#This Row],[Count]]</f>
        <v>0</v>
      </c>
      <c r="G88" s="1">
        <f>COUNTIFS(Table2[Sub-Sector],Table4[[#This Row],[Sub-Sector]],Table2[1Y Return vs Nifty],"&gt;=10")/Table4[[#This Row],[Count]]</f>
        <v>0</v>
      </c>
      <c r="H88" s="1">
        <f>COUNTIFS(Table2[Sub-Sector],Table4[[#This Row],[Sub-Sector]],Table2[RSI Exponential â€“ 14D],"&gt;=50")/Table4[[#This Row],[Count]]</f>
        <v>0</v>
      </c>
      <c r="I88" s="1">
        <f>COUNTIFS(Table2[Sub-Sector],Table4[[#This Row],[Sub-Sector]],Table2[Relative Volume],"&gt;=1")/Table4[[#This Row],[Count]]</f>
        <v>1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0</v>
      </c>
      <c r="O88" s="1">
        <f>COUNTIFS(Table2[Sub-Sector],Table4[[#This Row],[Sub-Sector]],Table2[% Away From Current Month High],"&lt;=0.05")/Table4[[#This Row],[Count]]</f>
        <v>1</v>
      </c>
      <c r="P88" s="1">
        <f>COUNTIFS(Table2[Sub-Sector],Table4[[#This Row],[Sub-Sector]],Table2[% Away From 52W High],"&lt;=10")/Table4[[#This Row],[Count]]</f>
        <v>0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1</v>
      </c>
      <c r="S88" s="1">
        <f>COUNTIFS(Table2[Sub-Sector],Table4[[#This Row],[Sub-Sector]],Table2[% Price above 50 EMA],"&gt;=0")/Table4[[#This Row],[Count]]</f>
        <v>1</v>
      </c>
      <c r="T88" s="1">
        <f>COUNTIFS(Table2[Sub-Sector],Table4[[#This Row],[Sub-Sector]],Table2[% Price above 200 EMA],"&gt;=0")/Table4[[#This Row],[Count]]</f>
        <v>1</v>
      </c>
      <c r="U88" s="1">
        <f>COUNTIFS(Table2[Sub-Sector],Table4[[#This Row],[Sub-Sector]],Table2[Rate of Change - Zone],"Positive")/Table4[[#This Row],[Count]]</f>
        <v>1</v>
      </c>
      <c r="V88" s="1">
        <f>COUNTIFS(Table2[Sub-Sector],Table4[[#This Row],[Sub-Sector]],Table2[Sharpe Ratio],"&gt;=0.10")/Table4[[#This Row],[Count]]</f>
        <v>0</v>
      </c>
      <c r="W8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579.5</v>
      </c>
      <c r="X88" s="2">
        <f>_xlfn.RANK.AVG(Table4[[#This Row],[Score]],Table4[Score],1)</f>
        <v>108</v>
      </c>
      <c r="Y8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8" s="2">
        <f>_xlfn.RANK.AVG(Table4[[#This Row],[Score 2 ]],Table4[[Score 2 ]],1)</f>
        <v>83.5</v>
      </c>
    </row>
    <row r="89" spans="1:26" x14ac:dyDescent="0.3">
      <c r="A89" t="s">
        <v>384</v>
      </c>
      <c r="B89">
        <f>COUNTIFS(Table2[Sub-Sector],Table4[[#This Row],[Sub-Sector]])</f>
        <v>9</v>
      </c>
      <c r="C89" s="1">
        <f>COUNTIFS(Table2[Sub-Sector],Table4[[#This Row],[Sub-Sector]],Table2[Uptrend],"Uptrend")/Table4[[#This Row],[Count]]</f>
        <v>0.66666666666666663</v>
      </c>
      <c r="D89" s="1">
        <f>COUNTIFS(Table2[Sub-Sector],Table4[[#This Row],[Sub-Sector]],Table2[1W Return vs Nifty],"&gt;=5")/Table4[[#This Row],[Count]]</f>
        <v>0</v>
      </c>
      <c r="E89" s="1">
        <f>COUNTIFS(Table2[Sub-Sector],Table4[[#This Row],[Sub-Sector]],Table2[1M Return vs Nifty],"&gt;=5")/Table4[[#This Row],[Count]]</f>
        <v>0.33333333333333331</v>
      </c>
      <c r="F89" s="1">
        <f>COUNTIFS(Table2[Sub-Sector],Table4[[#This Row],[Sub-Sector]],Table2[6M Return vs Nifty],"&gt;=10")/Table4[[#This Row],[Count]]</f>
        <v>0.44444444444444442</v>
      </c>
      <c r="G89" s="1">
        <f>COUNTIFS(Table2[Sub-Sector],Table4[[#This Row],[Sub-Sector]],Table2[1Y Return vs Nifty],"&gt;=10")/Table4[[#This Row],[Count]]</f>
        <v>0.55555555555555558</v>
      </c>
      <c r="H89" s="1">
        <f>COUNTIFS(Table2[Sub-Sector],Table4[[#This Row],[Sub-Sector]],Table2[RSI Exponential â€“ 14D],"&gt;=50")/Table4[[#This Row],[Count]]</f>
        <v>0.44444444444444442</v>
      </c>
      <c r="I89" s="1">
        <f>COUNTIFS(Table2[Sub-Sector],Table4[[#This Row],[Sub-Sector]],Table2[Relative Volume],"&gt;=1")/Table4[[#This Row],[Count]]</f>
        <v>0.66666666666666663</v>
      </c>
      <c r="J89" s="1">
        <f>COUNTIFS(Table2[Sub-Sector],Table4[[#This Row],[Sub-Sector]],Table2[% Away From Day Low],"&gt;=0.05")/Table4[[#This Row],[Count]]</f>
        <v>0.22222222222222221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0.22222222222222221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0.22222222222222221</v>
      </c>
      <c r="O89" s="1">
        <f>COUNTIFS(Table2[Sub-Sector],Table4[[#This Row],[Sub-Sector]],Table2[% Away From Current Month High],"&lt;=0.05")/Table4[[#This Row],[Count]]</f>
        <v>1</v>
      </c>
      <c r="P89" s="1">
        <f>COUNTIFS(Table2[Sub-Sector],Table4[[#This Row],[Sub-Sector]],Table2[% Away From 52W High],"&lt;=10")/Table4[[#This Row],[Count]]</f>
        <v>0.44444444444444442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0.88888888888888884</v>
      </c>
      <c r="S89" s="1">
        <f>COUNTIFS(Table2[Sub-Sector],Table4[[#This Row],[Sub-Sector]],Table2[% Price above 50 EMA],"&gt;=0")/Table4[[#This Row],[Count]]</f>
        <v>0.88888888888888884</v>
      </c>
      <c r="T89" s="1">
        <f>COUNTIFS(Table2[Sub-Sector],Table4[[#This Row],[Sub-Sector]],Table2[% Price above 200 EMA],"&gt;=0")/Table4[[#This Row],[Count]]</f>
        <v>0.88888888888888884</v>
      </c>
      <c r="U89" s="1">
        <f>COUNTIFS(Table2[Sub-Sector],Table4[[#This Row],[Sub-Sector]],Table2[Rate of Change - Zone],"Positive")/Table4[[#This Row],[Count]]</f>
        <v>0.88888888888888884</v>
      </c>
      <c r="V89" s="1">
        <f>COUNTIFS(Table2[Sub-Sector],Table4[[#This Row],[Sub-Sector]],Table2[Sharpe Ratio],"&gt;=0.10")/Table4[[#This Row],[Count]]</f>
        <v>0.55555555555555558</v>
      </c>
      <c r="W8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500.5</v>
      </c>
      <c r="X89" s="2">
        <f>_xlfn.RANK.AVG(Table4[[#This Row],[Score]],Table4[Score],1)</f>
        <v>90</v>
      </c>
      <c r="Y8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284</v>
      </c>
      <c r="Z89" s="2">
        <f>_xlfn.RANK.AVG(Table4[[#This Row],[Score 2 ]],Table4[[Score 2 ]],1)</f>
        <v>88</v>
      </c>
    </row>
    <row r="90" spans="1:26" x14ac:dyDescent="0.3">
      <c r="A90" t="s">
        <v>22</v>
      </c>
      <c r="B90">
        <f>COUNTIFS(Table2[Sub-Sector],Table4[[#This Row],[Sub-Sector]])</f>
        <v>20</v>
      </c>
      <c r="C90" s="1">
        <f>COUNTIFS(Table2[Sub-Sector],Table4[[#This Row],[Sub-Sector]],Table2[Uptrend],"Uptrend")/Table4[[#This Row],[Count]]</f>
        <v>0.4</v>
      </c>
      <c r="D90" s="1">
        <f>COUNTIFS(Table2[Sub-Sector],Table4[[#This Row],[Sub-Sector]],Table2[1W Return vs Nifty],"&gt;=5")/Table4[[#This Row],[Count]]</f>
        <v>0.2</v>
      </c>
      <c r="E90" s="1">
        <f>COUNTIFS(Table2[Sub-Sector],Table4[[#This Row],[Sub-Sector]],Table2[1M Return vs Nifty],"&gt;=5")/Table4[[#This Row],[Count]]</f>
        <v>0.3</v>
      </c>
      <c r="F90" s="1">
        <f>COUNTIFS(Table2[Sub-Sector],Table4[[#This Row],[Sub-Sector]],Table2[6M Return vs Nifty],"&gt;=10")/Table4[[#This Row],[Count]]</f>
        <v>0.15</v>
      </c>
      <c r="G90" s="1">
        <f>COUNTIFS(Table2[Sub-Sector],Table4[[#This Row],[Sub-Sector]],Table2[1Y Return vs Nifty],"&gt;=10")/Table4[[#This Row],[Count]]</f>
        <v>0.4</v>
      </c>
      <c r="H90" s="1">
        <f>COUNTIFS(Table2[Sub-Sector],Table4[[#This Row],[Sub-Sector]],Table2[RSI Exponential â€“ 14D],"&gt;=50")/Table4[[#This Row],[Count]]</f>
        <v>0.6</v>
      </c>
      <c r="I90" s="1">
        <f>COUNTIFS(Table2[Sub-Sector],Table4[[#This Row],[Sub-Sector]],Table2[Relative Volume],"&gt;=1")/Table4[[#This Row],[Count]]</f>
        <v>0.55000000000000004</v>
      </c>
      <c r="J90" s="1">
        <f>COUNTIFS(Table2[Sub-Sector],Table4[[#This Row],[Sub-Sector]],Table2[% Away From Day Low],"&gt;=0.05")/Table4[[#This Row],[Count]]</f>
        <v>0.05</v>
      </c>
      <c r="K90" s="1">
        <f>COUNTIFS(Table2[Sub-Sector],Table4[[#This Row],[Sub-Sector]],Table2[% Away From Day High],"&lt;=0.05")/Table4[[#This Row],[Count]]</f>
        <v>0.95</v>
      </c>
      <c r="L90" s="1">
        <f>COUNTIFS(Table2[Sub-Sector],Table4[[#This Row],[Sub-Sector]],Table2[% Away From Current Week Low],"&gt;=0.05")/Table4[[#This Row],[Count]]</f>
        <v>0.05</v>
      </c>
      <c r="M90" s="1">
        <f>COUNTIFS(Table2[Sub-Sector],Table4[[#This Row],[Sub-Sector]],Table2[% Away From Current Week High],"&lt;=0.05")/Table4[[#This Row],[Count]]</f>
        <v>0.8</v>
      </c>
      <c r="N90" s="1">
        <f>COUNTIFS(Table2[Sub-Sector],Table4[[#This Row],[Sub-Sector]],Table2[% Away From Current Month Low],"&gt;=0.05")/Table4[[#This Row],[Count]]</f>
        <v>0.05</v>
      </c>
      <c r="O90" s="1">
        <f>COUNTIFS(Table2[Sub-Sector],Table4[[#This Row],[Sub-Sector]],Table2[% Away From Current Month High],"&lt;=0.05")/Table4[[#This Row],[Count]]</f>
        <v>0.95</v>
      </c>
      <c r="P90" s="1">
        <f>COUNTIFS(Table2[Sub-Sector],Table4[[#This Row],[Sub-Sector]],Table2[% Away From 52W High],"&lt;=10")/Table4[[#This Row],[Count]]</f>
        <v>0.3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0.95</v>
      </c>
      <c r="S90" s="1">
        <f>COUNTIFS(Table2[Sub-Sector],Table4[[#This Row],[Sub-Sector]],Table2[% Price above 50 EMA],"&gt;=0")/Table4[[#This Row],[Count]]</f>
        <v>0.85</v>
      </c>
      <c r="T90" s="1">
        <f>COUNTIFS(Table2[Sub-Sector],Table4[[#This Row],[Sub-Sector]],Table2[% Price above 200 EMA],"&gt;=0")/Table4[[#This Row],[Count]]</f>
        <v>0.9</v>
      </c>
      <c r="U90" s="1">
        <f>COUNTIFS(Table2[Sub-Sector],Table4[[#This Row],[Sub-Sector]],Table2[Rate of Change - Zone],"Positive")/Table4[[#This Row],[Count]]</f>
        <v>1</v>
      </c>
      <c r="V90" s="1">
        <f>COUNTIFS(Table2[Sub-Sector],Table4[[#This Row],[Sub-Sector]],Table2[Sharpe Ratio],"&gt;=0.10")/Table4[[#This Row],[Count]]</f>
        <v>0.1</v>
      </c>
      <c r="W9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</v>
      </c>
      <c r="X90" s="2">
        <f>_xlfn.RANK.AVG(Table4[[#This Row],[Score]],Table4[Score],1)</f>
        <v>86</v>
      </c>
      <c r="Y9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290</v>
      </c>
      <c r="Z90" s="2">
        <f>_xlfn.RANK.AVG(Table4[[#This Row],[Score 2 ]],Table4[[Score 2 ]],1)</f>
        <v>89</v>
      </c>
    </row>
    <row r="91" spans="1:26" x14ac:dyDescent="0.3">
      <c r="A91" t="s">
        <v>1597</v>
      </c>
      <c r="B91">
        <f>COUNTIFS(Table2[Sub-Sector],Table4[[#This Row],[Sub-Sector]])</f>
        <v>3</v>
      </c>
      <c r="C91" s="1">
        <f>COUNTIFS(Table2[Sub-Sector],Table4[[#This Row],[Sub-Sector]],Table2[Uptrend],"Uptrend")/Table4[[#This Row],[Count]]</f>
        <v>0</v>
      </c>
      <c r="D91" s="1">
        <f>COUNTIFS(Table2[Sub-Sector],Table4[[#This Row],[Sub-Sector]],Table2[1W Return vs Nifty],"&gt;=5")/Table4[[#This Row],[Count]]</f>
        <v>0</v>
      </c>
      <c r="E91" s="1">
        <f>COUNTIFS(Table2[Sub-Sector],Table4[[#This Row],[Sub-Sector]],Table2[1M Return vs Nifty],"&gt;=5")/Table4[[#This Row],[Count]]</f>
        <v>0.66666666666666663</v>
      </c>
      <c r="F91" s="1">
        <f>COUNTIFS(Table2[Sub-Sector],Table4[[#This Row],[Sub-Sector]],Table2[6M Return vs Nifty],"&gt;=10")/Table4[[#This Row],[Count]]</f>
        <v>0</v>
      </c>
      <c r="G91" s="1">
        <f>COUNTIFS(Table2[Sub-Sector],Table4[[#This Row],[Sub-Sector]],Table2[1Y Return vs Nifty],"&gt;=10")/Table4[[#This Row],[Count]]</f>
        <v>0.33333333333333331</v>
      </c>
      <c r="H91" s="1">
        <f>COUNTIFS(Table2[Sub-Sector],Table4[[#This Row],[Sub-Sector]],Table2[RSI Exponential â€“ 14D],"&gt;=50")/Table4[[#This Row],[Count]]</f>
        <v>0</v>
      </c>
      <c r="I91" s="1">
        <f>COUNTIFS(Table2[Sub-Sector],Table4[[#This Row],[Sub-Sector]],Table2[Relative Volume],"&gt;=1")/Table4[[#This Row],[Count]]</f>
        <v>0.66666666666666663</v>
      </c>
      <c r="J91" s="1">
        <f>COUNTIFS(Table2[Sub-Sector],Table4[[#This Row],[Sub-Sector]],Table2[% Away From Day Low],"&gt;=0.05")/Table4[[#This Row],[Count]]</f>
        <v>0.33333333333333331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0.66666666666666663</v>
      </c>
      <c r="N91" s="1">
        <f>COUNTIFS(Table2[Sub-Sector],Table4[[#This Row],[Sub-Sector]],Table2[% Away From Current Month Low],"&gt;=0.05")/Table4[[#This Row],[Count]]</f>
        <v>0.33333333333333331</v>
      </c>
      <c r="O91" s="1">
        <f>COUNTIFS(Table2[Sub-Sector],Table4[[#This Row],[Sub-Sector]],Table2[% Away From Current Month High],"&lt;=0.05")/Table4[[#This Row],[Count]]</f>
        <v>1</v>
      </c>
      <c r="P91" s="1">
        <f>COUNTIFS(Table2[Sub-Sector],Table4[[#This Row],[Sub-Sector]],Table2[% Away From 52W High],"&lt;=10")/Table4[[#This Row],[Count]]</f>
        <v>0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1</v>
      </c>
      <c r="S91" s="1">
        <f>COUNTIFS(Table2[Sub-Sector],Table4[[#This Row],[Sub-Sector]],Table2[% Price above 50 EMA],"&gt;=0")/Table4[[#This Row],[Count]]</f>
        <v>1</v>
      </c>
      <c r="T91" s="1">
        <f>COUNTIFS(Table2[Sub-Sector],Table4[[#This Row],[Sub-Sector]],Table2[% Price above 200 EMA],"&gt;=0")/Table4[[#This Row],[Count]]</f>
        <v>0.66666666666666663</v>
      </c>
      <c r="U91" s="1">
        <f>COUNTIFS(Table2[Sub-Sector],Table4[[#This Row],[Sub-Sector]],Table2[Rate of Change - Zone],"Positive")/Table4[[#This Row],[Count]]</f>
        <v>1</v>
      </c>
      <c r="V91" s="1">
        <f>COUNTIFS(Table2[Sub-Sector],Table4[[#This Row],[Sub-Sector]],Table2[Sharpe Ratio],"&gt;=0.10")/Table4[[#This Row],[Count]]</f>
        <v>0.33333333333333331</v>
      </c>
      <c r="W9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513.5</v>
      </c>
      <c r="X91" s="2">
        <f>_xlfn.RANK.AVG(Table4[[#This Row],[Score]],Table4[Score],1)</f>
        <v>91</v>
      </c>
      <c r="Y9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297</v>
      </c>
      <c r="Z91" s="2">
        <f>_xlfn.RANK.AVG(Table4[[#This Row],[Score 2 ]],Table4[[Score 2 ]],1)</f>
        <v>90</v>
      </c>
    </row>
    <row r="92" spans="1:26" x14ac:dyDescent="0.3">
      <c r="A92" t="s">
        <v>169</v>
      </c>
      <c r="B92">
        <f>COUNTIFS(Table2[Sub-Sector],Table4[[#This Row],[Sub-Sector]])</f>
        <v>2</v>
      </c>
      <c r="C92" s="1">
        <f>COUNTIFS(Table2[Sub-Sector],Table4[[#This Row],[Sub-Sector]],Table2[Uptrend],"Uptrend")/Table4[[#This Row],[Count]]</f>
        <v>1</v>
      </c>
      <c r="D92" s="1">
        <f>COUNTIFS(Table2[Sub-Sector],Table4[[#This Row],[Sub-Sector]],Table2[1W Return vs Nifty],"&gt;=5")/Table4[[#This Row],[Count]]</f>
        <v>0</v>
      </c>
      <c r="E92" s="1">
        <f>COUNTIFS(Table2[Sub-Sector],Table4[[#This Row],[Sub-Sector]],Table2[1M Return vs Nifty],"&gt;=5")/Table4[[#This Row],[Count]]</f>
        <v>0</v>
      </c>
      <c r="F92" s="1">
        <f>COUNTIFS(Table2[Sub-Sector],Table4[[#This Row],[Sub-Sector]],Table2[6M Return vs Nifty],"&gt;=10")/Table4[[#This Row],[Count]]</f>
        <v>0.5</v>
      </c>
      <c r="G92" s="1">
        <f>COUNTIFS(Table2[Sub-Sector],Table4[[#This Row],[Sub-Sector]],Table2[1Y Return vs Nifty],"&gt;=10")/Table4[[#This Row],[Count]]</f>
        <v>1</v>
      </c>
      <c r="H92" s="1">
        <f>COUNTIFS(Table2[Sub-Sector],Table4[[#This Row],[Sub-Sector]],Table2[RSI Exponential â€“ 14D],"&gt;=50")/Table4[[#This Row],[Count]]</f>
        <v>1</v>
      </c>
      <c r="I92" s="1">
        <f>COUNTIFS(Table2[Sub-Sector],Table4[[#This Row],[Sub-Sector]],Table2[Relative Volume],"&gt;=1")/Table4[[#This Row],[Count]]</f>
        <v>0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1</v>
      </c>
      <c r="N92" s="1">
        <f>COUNTIFS(Table2[Sub-Sector],Table4[[#This Row],[Sub-Sector]],Table2[% Away From Current Month Low],"&gt;=0.05")/Table4[[#This Row],[Count]]</f>
        <v>0</v>
      </c>
      <c r="O92" s="1">
        <f>COUNTIFS(Table2[Sub-Sector],Table4[[#This Row],[Sub-Sector]],Table2[% Away From Current Month High],"&lt;=0.05")/Table4[[#This Row],[Count]]</f>
        <v>1</v>
      </c>
      <c r="P92" s="1">
        <f>COUNTIFS(Table2[Sub-Sector],Table4[[#This Row],[Sub-Sector]],Table2[% Away From 52W High],"&lt;=10")/Table4[[#This Row],[Count]]</f>
        <v>1</v>
      </c>
      <c r="Q92" s="1">
        <f>COUNTIFS(Table2[Sub-Sector],Table4[[#This Row],[Sub-Sector]],Table2[% Away From 52W Low],"&gt;=10")/Table4[[#This Row],[Count]]</f>
        <v>1</v>
      </c>
      <c r="R92" s="1">
        <f>COUNTIFS(Table2[Sub-Sector],Table4[[#This Row],[Sub-Sector]],Table2[% Price above 20 EMA],"&gt;=0")/Table4[[#This Row],[Count]]</f>
        <v>1</v>
      </c>
      <c r="S92" s="1">
        <f>COUNTIFS(Table2[Sub-Sector],Table4[[#This Row],[Sub-Sector]],Table2[% Price above 50 EMA],"&gt;=0")/Table4[[#This Row],[Count]]</f>
        <v>1</v>
      </c>
      <c r="T92" s="1">
        <f>COUNTIFS(Table2[Sub-Sector],Table4[[#This Row],[Sub-Sector]],Table2[% Price above 200 EMA],"&gt;=0")/Table4[[#This Row],[Count]]</f>
        <v>1</v>
      </c>
      <c r="U92" s="1">
        <f>COUNTIFS(Table2[Sub-Sector],Table4[[#This Row],[Sub-Sector]],Table2[Rate of Change - Zone],"Positive")/Table4[[#This Row],[Count]]</f>
        <v>0.5</v>
      </c>
      <c r="V92" s="1">
        <f>COUNTIFS(Table2[Sub-Sector],Table4[[#This Row],[Sub-Sector]],Table2[Sharpe Ratio],"&gt;=0.10")/Table4[[#This Row],[Count]]</f>
        <v>0.5</v>
      </c>
      <c r="W9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515</v>
      </c>
      <c r="X92" s="2">
        <f>_xlfn.RANK.AVG(Table4[[#This Row],[Score]],Table4[Score],1)</f>
        <v>94</v>
      </c>
      <c r="Y9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310.5</v>
      </c>
      <c r="Z92" s="2">
        <f>_xlfn.RANK.AVG(Table4[[#This Row],[Score 2 ]],Table4[[Score 2 ]],1)</f>
        <v>91</v>
      </c>
    </row>
    <row r="93" spans="1:26" x14ac:dyDescent="0.3">
      <c r="A93" t="s">
        <v>66</v>
      </c>
      <c r="B93">
        <f>COUNTIFS(Table2[Sub-Sector],Table4[[#This Row],[Sub-Sector]])</f>
        <v>43</v>
      </c>
      <c r="C93" s="1">
        <f>COUNTIFS(Table2[Sub-Sector],Table4[[#This Row],[Sub-Sector]],Table2[Uptrend],"Uptrend")/Table4[[#This Row],[Count]]</f>
        <v>0.7441860465116279</v>
      </c>
      <c r="D93" s="1">
        <f>COUNTIFS(Table2[Sub-Sector],Table4[[#This Row],[Sub-Sector]],Table2[1W Return vs Nifty],"&gt;=5")/Table4[[#This Row],[Count]]</f>
        <v>4.6511627906976744E-2</v>
      </c>
      <c r="E93" s="1">
        <f>COUNTIFS(Table2[Sub-Sector],Table4[[#This Row],[Sub-Sector]],Table2[1M Return vs Nifty],"&gt;=5")/Table4[[#This Row],[Count]]</f>
        <v>0.30232558139534882</v>
      </c>
      <c r="F93" s="1">
        <f>COUNTIFS(Table2[Sub-Sector],Table4[[#This Row],[Sub-Sector]],Table2[6M Return vs Nifty],"&gt;=10")/Table4[[#This Row],[Count]]</f>
        <v>0.37209302325581395</v>
      </c>
      <c r="G93" s="1">
        <f>COUNTIFS(Table2[Sub-Sector],Table4[[#This Row],[Sub-Sector]],Table2[1Y Return vs Nifty],"&gt;=10")/Table4[[#This Row],[Count]]</f>
        <v>0.76744186046511631</v>
      </c>
      <c r="H93" s="1">
        <f>COUNTIFS(Table2[Sub-Sector],Table4[[#This Row],[Sub-Sector]],Table2[RSI Exponential â€“ 14D],"&gt;=50")/Table4[[#This Row],[Count]]</f>
        <v>0.41860465116279072</v>
      </c>
      <c r="I93" s="1">
        <f>COUNTIFS(Table2[Sub-Sector],Table4[[#This Row],[Sub-Sector]],Table2[Relative Volume],"&gt;=1")/Table4[[#This Row],[Count]]</f>
        <v>0.37209302325581395</v>
      </c>
      <c r="J93" s="1">
        <f>COUNTIFS(Table2[Sub-Sector],Table4[[#This Row],[Sub-Sector]],Table2[% Away From Day Low],"&gt;=0.05")/Table4[[#This Row],[Count]]</f>
        <v>6.9767441860465115E-2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4.6511627906976744E-2</v>
      </c>
      <c r="M93" s="1">
        <f>COUNTIFS(Table2[Sub-Sector],Table4[[#This Row],[Sub-Sector]],Table2[% Away From Current Week High],"&lt;=0.05")/Table4[[#This Row],[Count]]</f>
        <v>0.93023255813953487</v>
      </c>
      <c r="N93" s="1">
        <f>COUNTIFS(Table2[Sub-Sector],Table4[[#This Row],[Sub-Sector]],Table2[% Away From Current Month Low],"&gt;=0.05")/Table4[[#This Row],[Count]]</f>
        <v>6.9767441860465115E-2</v>
      </c>
      <c r="O93" s="1">
        <f>COUNTIFS(Table2[Sub-Sector],Table4[[#This Row],[Sub-Sector]],Table2[% Away From Current Month High],"&lt;=0.05")/Table4[[#This Row],[Count]]</f>
        <v>1</v>
      </c>
      <c r="P93" s="1">
        <f>COUNTIFS(Table2[Sub-Sector],Table4[[#This Row],[Sub-Sector]],Table2[% Away From 52W High],"&lt;=10")/Table4[[#This Row],[Count]]</f>
        <v>0.53488372093023251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0.67441860465116277</v>
      </c>
      <c r="S93" s="1">
        <f>COUNTIFS(Table2[Sub-Sector],Table4[[#This Row],[Sub-Sector]],Table2[% Price above 50 EMA],"&gt;=0")/Table4[[#This Row],[Count]]</f>
        <v>0.79069767441860461</v>
      </c>
      <c r="T93" s="1">
        <f>COUNTIFS(Table2[Sub-Sector],Table4[[#This Row],[Sub-Sector]],Table2[% Price above 200 EMA],"&gt;=0")/Table4[[#This Row],[Count]]</f>
        <v>0.93023255813953487</v>
      </c>
      <c r="U93" s="1">
        <f>COUNTIFS(Table2[Sub-Sector],Table4[[#This Row],[Sub-Sector]],Table2[Rate of Change - Zone],"Positive")/Table4[[#This Row],[Count]]</f>
        <v>0.81395348837209303</v>
      </c>
      <c r="V93" s="1">
        <f>COUNTIFS(Table2[Sub-Sector],Table4[[#This Row],[Sub-Sector]],Table2[Sharpe Ratio],"&gt;=0.10")/Table4[[#This Row],[Count]]</f>
        <v>2.3255813953488372E-2</v>
      </c>
      <c r="W9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</v>
      </c>
      <c r="X93" s="2">
        <f>_xlfn.RANK.AVG(Table4[[#This Row],[Score]],Table4[Score],1)</f>
        <v>83.5</v>
      </c>
      <c r="Y9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</v>
      </c>
      <c r="Z93" s="2">
        <f>_xlfn.RANK.AVG(Table4[[#This Row],[Score 2 ]],Table4[[Score 2 ]],1)</f>
        <v>92</v>
      </c>
    </row>
    <row r="94" spans="1:26" x14ac:dyDescent="0.3">
      <c r="A94" t="s">
        <v>110</v>
      </c>
      <c r="B94">
        <f>COUNTIFS(Table2[Sub-Sector],Table4[[#This Row],[Sub-Sector]])</f>
        <v>3</v>
      </c>
      <c r="C94" s="1">
        <f>COUNTIFS(Table2[Sub-Sector],Table4[[#This Row],[Sub-Sector]],Table2[Uptrend],"Uptrend")/Table4[[#This Row],[Count]]</f>
        <v>0.66666666666666663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</v>
      </c>
      <c r="F94" s="1">
        <f>COUNTIFS(Table2[Sub-Sector],Table4[[#This Row],[Sub-Sector]],Table2[6M Return vs Nifty],"&gt;=10")/Table4[[#This Row],[Count]]</f>
        <v>0.66666666666666663</v>
      </c>
      <c r="G94" s="1">
        <f>COUNTIFS(Table2[Sub-Sector],Table4[[#This Row],[Sub-Sector]],Table2[1Y Return vs Nifty],"&gt;=10")/Table4[[#This Row],[Count]]</f>
        <v>0.66666666666666663</v>
      </c>
      <c r="H94" s="1">
        <f>COUNTIFS(Table2[Sub-Sector],Table4[[#This Row],[Sub-Sector]],Table2[RSI Exponential â€“ 14D],"&gt;=50")/Table4[[#This Row],[Count]]</f>
        <v>0.66666666666666663</v>
      </c>
      <c r="I94" s="1">
        <f>COUNTIFS(Table2[Sub-Sector],Table4[[#This Row],[Sub-Sector]],Table2[Relative Volume],"&gt;=1")/Table4[[#This Row],[Count]]</f>
        <v>0.33333333333333331</v>
      </c>
      <c r="J94" s="1">
        <f>COUNTIFS(Table2[Sub-Sector],Table4[[#This Row],[Sub-Sector]],Table2[% Away From Day Low],"&gt;=0.05")/Table4[[#This Row],[Count]]</f>
        <v>0.33333333333333331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0.33333333333333331</v>
      </c>
      <c r="M94" s="1">
        <f>COUNTIFS(Table2[Sub-Sector],Table4[[#This Row],[Sub-Sector]],Table2[% Away From Current Week High],"&lt;=0.05")/Table4[[#This Row],[Count]]</f>
        <v>0.66666666666666663</v>
      </c>
      <c r="N94" s="1">
        <f>COUNTIFS(Table2[Sub-Sector],Table4[[#This Row],[Sub-Sector]],Table2[% Away From Current Month Low],"&gt;=0.05")/Table4[[#This Row],[Count]]</f>
        <v>0.33333333333333331</v>
      </c>
      <c r="O94" s="1">
        <f>COUNTIFS(Table2[Sub-Sector],Table4[[#This Row],[Sub-Sector]],Table2[% Away From Current Month High],"&lt;=0.05")/Table4[[#This Row],[Count]]</f>
        <v>1</v>
      </c>
      <c r="P94" s="1">
        <f>COUNTIFS(Table2[Sub-Sector],Table4[[#This Row],[Sub-Sector]],Table2[% Away From 52W High],"&lt;=10")/Table4[[#This Row],[Count]]</f>
        <v>0.33333333333333331</v>
      </c>
      <c r="Q94" s="1">
        <f>COUNTIFS(Table2[Sub-Sector],Table4[[#This Row],[Sub-Sector]],Table2[% Away From 52W Low],"&gt;=10")/Table4[[#This Row],[Count]]</f>
        <v>1</v>
      </c>
      <c r="R94" s="1">
        <f>COUNTIFS(Table2[Sub-Sector],Table4[[#This Row],[Sub-Sector]],Table2[% Price above 20 EMA],"&gt;=0")/Table4[[#This Row],[Count]]</f>
        <v>0.66666666666666663</v>
      </c>
      <c r="S94" s="1">
        <f>COUNTIFS(Table2[Sub-Sector],Table4[[#This Row],[Sub-Sector]],Table2[% Price above 50 EMA],"&gt;=0")/Table4[[#This Row],[Count]]</f>
        <v>0.66666666666666663</v>
      </c>
      <c r="T94" s="1">
        <f>COUNTIFS(Table2[Sub-Sector],Table4[[#This Row],[Sub-Sector]],Table2[% Price above 200 EMA],"&gt;=0")/Table4[[#This Row],[Count]]</f>
        <v>0.66666666666666663</v>
      </c>
      <c r="U94" s="1">
        <f>COUNTIFS(Table2[Sub-Sector],Table4[[#This Row],[Sub-Sector]],Table2[Rate of Change - Zone],"Positive")/Table4[[#This Row],[Count]]</f>
        <v>0.66666666666666663</v>
      </c>
      <c r="V94" s="1">
        <f>COUNTIFS(Table2[Sub-Sector],Table4[[#This Row],[Sub-Sector]],Table2[Sharpe Ratio],"&gt;=0.10")/Table4[[#This Row],[Count]]</f>
        <v>0.33333333333333331</v>
      </c>
      <c r="W9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569</v>
      </c>
      <c r="X94" s="2">
        <f>_xlfn.RANK.AVG(Table4[[#This Row],[Score]],Table4[Score],1)</f>
        <v>106</v>
      </c>
      <c r="Y9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312.5</v>
      </c>
      <c r="Z94" s="2">
        <f>_xlfn.RANK.AVG(Table4[[#This Row],[Score 2 ]],Table4[[Score 2 ]],1)</f>
        <v>93</v>
      </c>
    </row>
    <row r="95" spans="1:26" x14ac:dyDescent="0.3">
      <c r="A95" t="s">
        <v>186</v>
      </c>
      <c r="B95">
        <f>COUNTIFS(Table2[Sub-Sector],Table4[[#This Row],[Sub-Sector]])</f>
        <v>6</v>
      </c>
      <c r="C95" s="1">
        <f>COUNTIFS(Table2[Sub-Sector],Table4[[#This Row],[Sub-Sector]],Table2[Uptrend],"Uptrend")/Table4[[#This Row],[Count]]</f>
        <v>0.66666666666666663</v>
      </c>
      <c r="D95" s="1">
        <f>COUNTIFS(Table2[Sub-Sector],Table4[[#This Row],[Sub-Sector]],Table2[1W Return vs Nifty],"&gt;=5")/Table4[[#This Row],[Count]]</f>
        <v>0</v>
      </c>
      <c r="E95" s="1">
        <f>COUNTIFS(Table2[Sub-Sector],Table4[[#This Row],[Sub-Sector]],Table2[1M Return vs Nifty],"&gt;=5")/Table4[[#This Row],[Count]]</f>
        <v>0.33333333333333331</v>
      </c>
      <c r="F95" s="1">
        <f>COUNTIFS(Table2[Sub-Sector],Table4[[#This Row],[Sub-Sector]],Table2[6M Return vs Nifty],"&gt;=10")/Table4[[#This Row],[Count]]</f>
        <v>0.5</v>
      </c>
      <c r="G95" s="1">
        <f>COUNTIFS(Table2[Sub-Sector],Table4[[#This Row],[Sub-Sector]],Table2[1Y Return vs Nifty],"&gt;=10")/Table4[[#This Row],[Count]]</f>
        <v>0.5</v>
      </c>
      <c r="H95" s="1">
        <f>COUNTIFS(Table2[Sub-Sector],Table4[[#This Row],[Sub-Sector]],Table2[RSI Exponential â€“ 14D],"&gt;=50")/Table4[[#This Row],[Count]]</f>
        <v>0.66666666666666663</v>
      </c>
      <c r="I95" s="1">
        <f>COUNTIFS(Table2[Sub-Sector],Table4[[#This Row],[Sub-Sector]],Table2[Relative Volume],"&gt;=1")/Table4[[#This Row],[Count]]</f>
        <v>0.5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1</v>
      </c>
      <c r="N95" s="1">
        <f>COUNTIFS(Table2[Sub-Sector],Table4[[#This Row],[Sub-Sector]],Table2[% Away From Current Month Low],"&gt;=0.05")/Table4[[#This Row],[Count]]</f>
        <v>0</v>
      </c>
      <c r="O95" s="1">
        <f>COUNTIFS(Table2[Sub-Sector],Table4[[#This Row],[Sub-Sector]],Table2[% Away From Current Month High],"&lt;=0.05")/Table4[[#This Row],[Count]]</f>
        <v>1</v>
      </c>
      <c r="P95" s="1">
        <f>COUNTIFS(Table2[Sub-Sector],Table4[[#This Row],[Sub-Sector]],Table2[% Away From 52W High],"&lt;=10")/Table4[[#This Row],[Count]]</f>
        <v>0.66666666666666663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0.83333333333333337</v>
      </c>
      <c r="S95" s="1">
        <f>COUNTIFS(Table2[Sub-Sector],Table4[[#This Row],[Sub-Sector]],Table2[% Price above 50 EMA],"&gt;=0")/Table4[[#This Row],[Count]]</f>
        <v>0.66666666666666663</v>
      </c>
      <c r="T95" s="1">
        <f>COUNTIFS(Table2[Sub-Sector],Table4[[#This Row],[Sub-Sector]],Table2[% Price above 200 EMA],"&gt;=0")/Table4[[#This Row],[Count]]</f>
        <v>0.66666666666666663</v>
      </c>
      <c r="U95" s="1">
        <f>COUNTIFS(Table2[Sub-Sector],Table4[[#This Row],[Sub-Sector]],Table2[Rate of Change - Zone],"Positive")/Table4[[#This Row],[Count]]</f>
        <v>0.83333333333333337</v>
      </c>
      <c r="V95" s="1">
        <f>COUNTIFS(Table2[Sub-Sector],Table4[[#This Row],[Sub-Sector]],Table2[Sharpe Ratio],"&gt;=0.10")/Table4[[#This Row],[Count]]</f>
        <v>0</v>
      </c>
      <c r="W9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529.5</v>
      </c>
      <c r="X95" s="2">
        <f>_xlfn.RANK.AVG(Table4[[#This Row],[Score]],Table4[Score],1)</f>
        <v>96</v>
      </c>
      <c r="Y9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313</v>
      </c>
      <c r="Z95" s="2">
        <f>_xlfn.RANK.AVG(Table4[[#This Row],[Score 2 ]],Table4[[Score 2 ]],1)</f>
        <v>94</v>
      </c>
    </row>
    <row r="96" spans="1:26" x14ac:dyDescent="0.3">
      <c r="A96" t="s">
        <v>1454</v>
      </c>
      <c r="B96">
        <f>COUNTIFS(Table2[Sub-Sector],Table4[[#This Row],[Sub-Sector]])</f>
        <v>3</v>
      </c>
      <c r="C96" s="1">
        <f>COUNTIFS(Table2[Sub-Sector],Table4[[#This Row],[Sub-Sector]],Table2[Uptrend],"Uptrend")/Table4[[#This Row],[Count]]</f>
        <v>0.33333333333333331</v>
      </c>
      <c r="D96" s="1">
        <f>COUNTIFS(Table2[Sub-Sector],Table4[[#This Row],[Sub-Sector]],Table2[1W Return vs Nifty],"&gt;=5")/Table4[[#This Row],[Count]]</f>
        <v>0.33333333333333331</v>
      </c>
      <c r="E96" s="1">
        <f>COUNTIFS(Table2[Sub-Sector],Table4[[#This Row],[Sub-Sector]],Table2[1M Return vs Nifty],"&gt;=5")/Table4[[#This Row],[Count]]</f>
        <v>0.33333333333333331</v>
      </c>
      <c r="F96" s="1">
        <f>COUNTIFS(Table2[Sub-Sector],Table4[[#This Row],[Sub-Sector]],Table2[6M Return vs Nifty],"&gt;=10")/Table4[[#This Row],[Count]]</f>
        <v>0</v>
      </c>
      <c r="G96" s="1">
        <f>COUNTIFS(Table2[Sub-Sector],Table4[[#This Row],[Sub-Sector]],Table2[1Y Return vs Nifty],"&gt;=10")/Table4[[#This Row],[Count]]</f>
        <v>0</v>
      </c>
      <c r="H96" s="1">
        <f>COUNTIFS(Table2[Sub-Sector],Table4[[#This Row],[Sub-Sector]],Table2[RSI Exponential â€“ 14D],"&gt;=50")/Table4[[#This Row],[Count]]</f>
        <v>0.66666666666666663</v>
      </c>
      <c r="I96" s="1">
        <f>COUNTIFS(Table2[Sub-Sector],Table4[[#This Row],[Sub-Sector]],Table2[Relative Volume],"&gt;=1")/Table4[[#This Row],[Count]]</f>
        <v>0.66666666666666663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0.66666666666666663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0.66666666666666663</v>
      </c>
      <c r="N96" s="1">
        <f>COUNTIFS(Table2[Sub-Sector],Table4[[#This Row],[Sub-Sector]],Table2[% Away From Current Month Low],"&gt;=0.05")/Table4[[#This Row],[Count]]</f>
        <v>0</v>
      </c>
      <c r="O96" s="1">
        <f>COUNTIFS(Table2[Sub-Sector],Table4[[#This Row],[Sub-Sector]],Table2[% Away From Current Month High],"&lt;=0.05")/Table4[[#This Row],[Count]]</f>
        <v>0.66666666666666663</v>
      </c>
      <c r="P96" s="1">
        <f>COUNTIFS(Table2[Sub-Sector],Table4[[#This Row],[Sub-Sector]],Table2[% Away From 52W High],"&lt;=10")/Table4[[#This Row],[Count]]</f>
        <v>0.33333333333333331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1</v>
      </c>
      <c r="S96" s="1">
        <f>COUNTIFS(Table2[Sub-Sector],Table4[[#This Row],[Sub-Sector]],Table2[% Price above 50 EMA],"&gt;=0")/Table4[[#This Row],[Count]]</f>
        <v>0.66666666666666663</v>
      </c>
      <c r="T96" s="1">
        <f>COUNTIFS(Table2[Sub-Sector],Table4[[#This Row],[Sub-Sector]],Table2[% Price above 200 EMA],"&gt;=0")/Table4[[#This Row],[Count]]</f>
        <v>0.66666666666666663</v>
      </c>
      <c r="U96" s="1">
        <f>COUNTIFS(Table2[Sub-Sector],Table4[[#This Row],[Sub-Sector]],Table2[Rate of Change - Zone],"Positive")/Table4[[#This Row],[Count]]</f>
        <v>1</v>
      </c>
      <c r="V96" s="1">
        <f>COUNTIFS(Table2[Sub-Sector],Table4[[#This Row],[Sub-Sector]],Table2[Sharpe Ratio],"&gt;=0.10")/Table4[[#This Row],[Count]]</f>
        <v>0</v>
      </c>
      <c r="W9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500</v>
      </c>
      <c r="X96" s="2">
        <f>_xlfn.RANK.AVG(Table4[[#This Row],[Score]],Table4[Score],1)</f>
        <v>89</v>
      </c>
      <c r="Y9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313.5</v>
      </c>
      <c r="Z96" s="2">
        <f>_xlfn.RANK.AVG(Table4[[#This Row],[Score 2 ]],Table4[[Score 2 ]],1)</f>
        <v>95</v>
      </c>
    </row>
    <row r="97" spans="1:26" x14ac:dyDescent="0.3">
      <c r="A97" t="s">
        <v>125</v>
      </c>
      <c r="B97">
        <f>COUNTIFS(Table2[Sub-Sector],Table4[[#This Row],[Sub-Sector]])</f>
        <v>8</v>
      </c>
      <c r="C97" s="1">
        <f>COUNTIFS(Table2[Sub-Sector],Table4[[#This Row],[Sub-Sector]],Table2[Uptrend],"Uptrend")/Table4[[#This Row],[Count]]</f>
        <v>0.875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0.5</v>
      </c>
      <c r="F97" s="1">
        <f>COUNTIFS(Table2[Sub-Sector],Table4[[#This Row],[Sub-Sector]],Table2[6M Return vs Nifty],"&gt;=10")/Table4[[#This Row],[Count]]</f>
        <v>0.5</v>
      </c>
      <c r="G97" s="1">
        <f>COUNTIFS(Table2[Sub-Sector],Table4[[#This Row],[Sub-Sector]],Table2[1Y Return vs Nifty],"&gt;=10")/Table4[[#This Row],[Count]]</f>
        <v>0.5</v>
      </c>
      <c r="H97" s="1">
        <f>COUNTIFS(Table2[Sub-Sector],Table4[[#This Row],[Sub-Sector]],Table2[RSI Exponential â€“ 14D],"&gt;=50")/Table4[[#This Row],[Count]]</f>
        <v>0.5</v>
      </c>
      <c r="I97" s="1">
        <f>COUNTIFS(Table2[Sub-Sector],Table4[[#This Row],[Sub-Sector]],Table2[Relative Volume],"&gt;=1")/Table4[[#This Row],[Count]]</f>
        <v>0.625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</v>
      </c>
      <c r="M97" s="1">
        <f>COUNTIFS(Table2[Sub-Sector],Table4[[#This Row],[Sub-Sector]],Table2[% Away From Current Week High],"&lt;=0.05")/Table4[[#This Row],[Count]]</f>
        <v>0.875</v>
      </c>
      <c r="N97" s="1">
        <f>COUNTIFS(Table2[Sub-Sector],Table4[[#This Row],[Sub-Sector]],Table2[% Away From Current Month Low],"&gt;=0.05")/Table4[[#This Row],[Count]]</f>
        <v>0</v>
      </c>
      <c r="O97" s="1">
        <f>COUNTIFS(Table2[Sub-Sector],Table4[[#This Row],[Sub-Sector]],Table2[% Away From Current Month High],"&lt;=0.05")/Table4[[#This Row],[Count]]</f>
        <v>1</v>
      </c>
      <c r="P97" s="1">
        <f>COUNTIFS(Table2[Sub-Sector],Table4[[#This Row],[Sub-Sector]],Table2[% Away From 52W High],"&lt;=10")/Table4[[#This Row],[Count]]</f>
        <v>0.625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0.75</v>
      </c>
      <c r="S97" s="1">
        <f>COUNTIFS(Table2[Sub-Sector],Table4[[#This Row],[Sub-Sector]],Table2[% Price above 50 EMA],"&gt;=0")/Table4[[#This Row],[Count]]</f>
        <v>0.875</v>
      </c>
      <c r="T97" s="1">
        <f>COUNTIFS(Table2[Sub-Sector],Table4[[#This Row],[Sub-Sector]],Table2[% Price above 200 EMA],"&gt;=0")/Table4[[#This Row],[Count]]</f>
        <v>0.875</v>
      </c>
      <c r="U97" s="1">
        <f>COUNTIFS(Table2[Sub-Sector],Table4[[#This Row],[Sub-Sector]],Table2[Rate of Change - Zone],"Positive")/Table4[[#This Row],[Count]]</f>
        <v>0.625</v>
      </c>
      <c r="V97" s="1">
        <f>COUNTIFS(Table2[Sub-Sector],Table4[[#This Row],[Sub-Sector]],Table2[Sharpe Ratio],"&gt;=0.10")/Table4[[#This Row],[Count]]</f>
        <v>0.125</v>
      </c>
      <c r="W9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475.5</v>
      </c>
      <c r="X97" s="2">
        <f>_xlfn.RANK.AVG(Table4[[#This Row],[Score]],Table4[Score],1)</f>
        <v>73</v>
      </c>
      <c r="Y9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</v>
      </c>
      <c r="Z97" s="2">
        <f>_xlfn.RANK.AVG(Table4[[#This Row],[Score 2 ]],Table4[[Score 2 ]],1)</f>
        <v>96</v>
      </c>
    </row>
    <row r="98" spans="1:26" x14ac:dyDescent="0.3">
      <c r="A98" t="s">
        <v>102</v>
      </c>
      <c r="B98">
        <f>COUNTIFS(Table2[Sub-Sector],Table4[[#This Row],[Sub-Sector]])</f>
        <v>19</v>
      </c>
      <c r="C98" s="1">
        <f>COUNTIFS(Table2[Sub-Sector],Table4[[#This Row],[Sub-Sector]],Table2[Uptrend],"Uptrend")/Table4[[#This Row],[Count]]</f>
        <v>0.57894736842105265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0.26315789473684209</v>
      </c>
      <c r="F98" s="1">
        <f>COUNTIFS(Table2[Sub-Sector],Table4[[#This Row],[Sub-Sector]],Table2[6M Return vs Nifty],"&gt;=10")/Table4[[#This Row],[Count]]</f>
        <v>0.21052631578947367</v>
      </c>
      <c r="G98" s="1">
        <f>COUNTIFS(Table2[Sub-Sector],Table4[[#This Row],[Sub-Sector]],Table2[1Y Return vs Nifty],"&gt;=10")/Table4[[#This Row],[Count]]</f>
        <v>0.31578947368421051</v>
      </c>
      <c r="H98" s="1">
        <f>COUNTIFS(Table2[Sub-Sector],Table4[[#This Row],[Sub-Sector]],Table2[RSI Exponential â€“ 14D],"&gt;=50")/Table4[[#This Row],[Count]]</f>
        <v>0.52631578947368418</v>
      </c>
      <c r="I98" s="1">
        <f>COUNTIFS(Table2[Sub-Sector],Table4[[#This Row],[Sub-Sector]],Table2[Relative Volume],"&gt;=1")/Table4[[#This Row],[Count]]</f>
        <v>0.73684210526315785</v>
      </c>
      <c r="J98" s="1">
        <f>COUNTIFS(Table2[Sub-Sector],Table4[[#This Row],[Sub-Sector]],Table2[% Away From Day Low],"&gt;=0.05")/Table4[[#This Row],[Count]]</f>
        <v>5.2631578947368418E-2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5.2631578947368418E-2</v>
      </c>
      <c r="M98" s="1">
        <f>COUNTIFS(Table2[Sub-Sector],Table4[[#This Row],[Sub-Sector]],Table2[% Away From Current Week High],"&lt;=0.05")/Table4[[#This Row],[Count]]</f>
        <v>0.94736842105263153</v>
      </c>
      <c r="N98" s="1">
        <f>COUNTIFS(Table2[Sub-Sector],Table4[[#This Row],[Sub-Sector]],Table2[% Away From Current Month Low],"&gt;=0.05")/Table4[[#This Row],[Count]]</f>
        <v>5.2631578947368418E-2</v>
      </c>
      <c r="O98" s="1">
        <f>COUNTIFS(Table2[Sub-Sector],Table4[[#This Row],[Sub-Sector]],Table2[% Away From Current Month High],"&lt;=0.05")/Table4[[#This Row],[Count]]</f>
        <v>1</v>
      </c>
      <c r="P98" s="1">
        <f>COUNTIFS(Table2[Sub-Sector],Table4[[#This Row],[Sub-Sector]],Table2[% Away From 52W High],"&lt;=10")/Table4[[#This Row],[Count]]</f>
        <v>0.26315789473684209</v>
      </c>
      <c r="Q98" s="1">
        <f>COUNTIFS(Table2[Sub-Sector],Table4[[#This Row],[Sub-Sector]],Table2[% Away From 52W Low],"&gt;=10")/Table4[[#This Row],[Count]]</f>
        <v>1</v>
      </c>
      <c r="R98" s="1">
        <f>COUNTIFS(Table2[Sub-Sector],Table4[[#This Row],[Sub-Sector]],Table2[% Price above 20 EMA],"&gt;=0")/Table4[[#This Row],[Count]]</f>
        <v>0.84210526315789469</v>
      </c>
      <c r="S98" s="1">
        <f>COUNTIFS(Table2[Sub-Sector],Table4[[#This Row],[Sub-Sector]],Table2[% Price above 50 EMA],"&gt;=0")/Table4[[#This Row],[Count]]</f>
        <v>0.84210526315789469</v>
      </c>
      <c r="T98" s="1">
        <f>COUNTIFS(Table2[Sub-Sector],Table4[[#This Row],[Sub-Sector]],Table2[% Price above 200 EMA],"&gt;=0")/Table4[[#This Row],[Count]]</f>
        <v>0.84210526315789469</v>
      </c>
      <c r="U98" s="1">
        <f>COUNTIFS(Table2[Sub-Sector],Table4[[#This Row],[Sub-Sector]],Table2[Rate of Change - Zone],"Positive")/Table4[[#This Row],[Count]]</f>
        <v>0.94736842105263153</v>
      </c>
      <c r="V98" s="1">
        <f>COUNTIFS(Table2[Sub-Sector],Table4[[#This Row],[Sub-Sector]],Table2[Sharpe Ratio],"&gt;=0.10")/Table4[[#This Row],[Count]]</f>
        <v>0</v>
      </c>
      <c r="W9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555.5</v>
      </c>
      <c r="X98" s="2">
        <f>_xlfn.RANK.AVG(Table4[[#This Row],[Score]],Table4[Score],1)</f>
        <v>104</v>
      </c>
      <c r="Y9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314.5</v>
      </c>
      <c r="Z98" s="2">
        <f>_xlfn.RANK.AVG(Table4[[#This Row],[Score 2 ]],Table4[[Score 2 ]],1)</f>
        <v>97</v>
      </c>
    </row>
    <row r="99" spans="1:26" x14ac:dyDescent="0.3">
      <c r="A99" t="s">
        <v>524</v>
      </c>
      <c r="B99">
        <f>COUNTIFS(Table2[Sub-Sector],Table4[[#This Row],[Sub-Sector]])</f>
        <v>17</v>
      </c>
      <c r="C99" s="1">
        <f>COUNTIFS(Table2[Sub-Sector],Table4[[#This Row],[Sub-Sector]],Table2[Uptrend],"Uptrend")/Table4[[#This Row],[Count]]</f>
        <v>0.23529411764705882</v>
      </c>
      <c r="D99" s="1">
        <f>COUNTIFS(Table2[Sub-Sector],Table4[[#This Row],[Sub-Sector]],Table2[1W Return vs Nifty],"&gt;=5")/Table4[[#This Row],[Count]]</f>
        <v>0.29411764705882354</v>
      </c>
      <c r="E99" s="1">
        <f>COUNTIFS(Table2[Sub-Sector],Table4[[#This Row],[Sub-Sector]],Table2[1M Return vs Nifty],"&gt;=5")/Table4[[#This Row],[Count]]</f>
        <v>0.41176470588235292</v>
      </c>
      <c r="F99" s="1">
        <f>COUNTIFS(Table2[Sub-Sector],Table4[[#This Row],[Sub-Sector]],Table2[6M Return vs Nifty],"&gt;=10")/Table4[[#This Row],[Count]]</f>
        <v>5.8823529411764705E-2</v>
      </c>
      <c r="G99" s="1">
        <f>COUNTIFS(Table2[Sub-Sector],Table4[[#This Row],[Sub-Sector]],Table2[1Y Return vs Nifty],"&gt;=10")/Table4[[#This Row],[Count]]</f>
        <v>0.17647058823529413</v>
      </c>
      <c r="H99" s="1">
        <f>COUNTIFS(Table2[Sub-Sector],Table4[[#This Row],[Sub-Sector]],Table2[RSI Exponential â€“ 14D],"&gt;=50")/Table4[[#This Row],[Count]]</f>
        <v>0.41176470588235292</v>
      </c>
      <c r="I99" s="1">
        <f>COUNTIFS(Table2[Sub-Sector],Table4[[#This Row],[Sub-Sector]],Table2[Relative Volume],"&gt;=1")/Table4[[#This Row],[Count]]</f>
        <v>0.88235294117647056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</v>
      </c>
      <c r="M99" s="1">
        <f>COUNTIFS(Table2[Sub-Sector],Table4[[#This Row],[Sub-Sector]],Table2[% Away From Current Week High],"&lt;=0.05")/Table4[[#This Row],[Count]]</f>
        <v>0.88235294117647056</v>
      </c>
      <c r="N99" s="1">
        <f>COUNTIFS(Table2[Sub-Sector],Table4[[#This Row],[Sub-Sector]],Table2[% Away From Current Month Low],"&gt;=0.05")/Table4[[#This Row],[Count]]</f>
        <v>0</v>
      </c>
      <c r="O99" s="1">
        <f>COUNTIFS(Table2[Sub-Sector],Table4[[#This Row],[Sub-Sector]],Table2[% Away From Current Month High],"&lt;=0.05")/Table4[[#This Row],[Count]]</f>
        <v>1</v>
      </c>
      <c r="P99" s="1">
        <f>COUNTIFS(Table2[Sub-Sector],Table4[[#This Row],[Sub-Sector]],Table2[% Away From 52W High],"&lt;=10")/Table4[[#This Row],[Count]]</f>
        <v>0.17647058823529413</v>
      </c>
      <c r="Q99" s="1">
        <f>COUNTIFS(Table2[Sub-Sector],Table4[[#This Row],[Sub-Sector]],Table2[% Away From 52W Low],"&gt;=10")/Table4[[#This Row],[Count]]</f>
        <v>0.94117647058823528</v>
      </c>
      <c r="R99" s="1">
        <f>COUNTIFS(Table2[Sub-Sector],Table4[[#This Row],[Sub-Sector]],Table2[% Price above 20 EMA],"&gt;=0")/Table4[[#This Row],[Count]]</f>
        <v>0.94117647058823528</v>
      </c>
      <c r="S99" s="1">
        <f>COUNTIFS(Table2[Sub-Sector],Table4[[#This Row],[Sub-Sector]],Table2[% Price above 50 EMA],"&gt;=0")/Table4[[#This Row],[Count]]</f>
        <v>0.94117647058823528</v>
      </c>
      <c r="T99" s="1">
        <f>COUNTIFS(Table2[Sub-Sector],Table4[[#This Row],[Sub-Sector]],Table2[% Price above 200 EMA],"&gt;=0")/Table4[[#This Row],[Count]]</f>
        <v>0.82352941176470584</v>
      </c>
      <c r="U99" s="1">
        <f>COUNTIFS(Table2[Sub-Sector],Table4[[#This Row],[Sub-Sector]],Table2[Rate of Change - Zone],"Positive")/Table4[[#This Row],[Count]]</f>
        <v>0.94117647058823528</v>
      </c>
      <c r="V99" s="1">
        <f>COUNTIFS(Table2[Sub-Sector],Table4[[#This Row],[Sub-Sector]],Table2[Sharpe Ratio],"&gt;=0.10")/Table4[[#This Row],[Count]]</f>
        <v>0.11764705882352941</v>
      </c>
      <c r="W9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496.5</v>
      </c>
      <c r="X99" s="2">
        <f>_xlfn.RANK.AVG(Table4[[#This Row],[Score]],Table4[Score],1)</f>
        <v>88</v>
      </c>
      <c r="Y9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99" s="2">
        <f>_xlfn.RANK.AVG(Table4[[#This Row],[Score 2 ]],Table4[[Score 2 ]],1)</f>
        <v>98.5</v>
      </c>
    </row>
    <row r="100" spans="1:26" x14ac:dyDescent="0.3">
      <c r="A100" t="s">
        <v>93</v>
      </c>
      <c r="B100">
        <f>COUNTIFS(Table2[Sub-Sector],Table4[[#This Row],[Sub-Sector]])</f>
        <v>3</v>
      </c>
      <c r="C100" s="1">
        <f>COUNTIFS(Table2[Sub-Sector],Table4[[#This Row],[Sub-Sector]],Table2[Uptrend],"Uptrend")/Table4[[#This Row],[Count]]</f>
        <v>1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0.33333333333333331</v>
      </c>
      <c r="F100" s="1">
        <f>COUNTIFS(Table2[Sub-Sector],Table4[[#This Row],[Sub-Sector]],Table2[6M Return vs Nifty],"&gt;=10")/Table4[[#This Row],[Count]]</f>
        <v>0.33333333333333331</v>
      </c>
      <c r="G100" s="1">
        <f>COUNTIFS(Table2[Sub-Sector],Table4[[#This Row],[Sub-Sector]],Table2[1Y Return vs Nifty],"&gt;=10")/Table4[[#This Row],[Count]]</f>
        <v>0</v>
      </c>
      <c r="H100" s="1">
        <f>COUNTIFS(Table2[Sub-Sector],Table4[[#This Row],[Sub-Sector]],Table2[RSI Exponential â€“ 14D],"&gt;=50")/Table4[[#This Row],[Count]]</f>
        <v>0.66666666666666663</v>
      </c>
      <c r="I100" s="1">
        <f>COUNTIFS(Table2[Sub-Sector],Table4[[#This Row],[Sub-Sector]],Table2[Relative Volume],"&gt;=1")/Table4[[#This Row],[Count]]</f>
        <v>1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0.66666666666666663</v>
      </c>
      <c r="L100" s="1">
        <f>COUNTIFS(Table2[Sub-Sector],Table4[[#This Row],[Sub-Sector]],Table2[% Away From Current Week Low],"&gt;=0.05")/Table4[[#This Row],[Count]]</f>
        <v>0</v>
      </c>
      <c r="M100" s="1">
        <f>COUNTIFS(Table2[Sub-Sector],Table4[[#This Row],[Sub-Sector]],Table2[% Away From Current Week High],"&lt;=0.05")/Table4[[#This Row],[Count]]</f>
        <v>0.66666666666666663</v>
      </c>
      <c r="N100" s="1">
        <f>COUNTIFS(Table2[Sub-Sector],Table4[[#This Row],[Sub-Sector]],Table2[% Away From Current Month Low],"&gt;=0.05")/Table4[[#This Row],[Count]]</f>
        <v>0</v>
      </c>
      <c r="O100" s="1">
        <f>COUNTIFS(Table2[Sub-Sector],Table4[[#This Row],[Sub-Sector]],Table2[% Away From Current Month High],"&lt;=0.05")/Table4[[#This Row],[Count]]</f>
        <v>0.66666666666666663</v>
      </c>
      <c r="P100" s="1">
        <f>COUNTIFS(Table2[Sub-Sector],Table4[[#This Row],[Sub-Sector]],Table2[% Away From 52W High],"&lt;=10")/Table4[[#This Row],[Count]]</f>
        <v>0.66666666666666663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1</v>
      </c>
      <c r="S100" s="1">
        <f>COUNTIFS(Table2[Sub-Sector],Table4[[#This Row],[Sub-Sector]],Table2[% Price above 50 EMA],"&gt;=0")/Table4[[#This Row],[Count]]</f>
        <v>1</v>
      </c>
      <c r="T100" s="1">
        <f>COUNTIFS(Table2[Sub-Sector],Table4[[#This Row],[Sub-Sector]],Table2[% Price above 200 EMA],"&gt;=0")/Table4[[#This Row],[Count]]</f>
        <v>1</v>
      </c>
      <c r="U100" s="1">
        <f>COUNTIFS(Table2[Sub-Sector],Table4[[#This Row],[Sub-Sector]],Table2[Rate of Change - Zone],"Positive")/Table4[[#This Row],[Count]]</f>
        <v>0.66666666666666663</v>
      </c>
      <c r="V100" s="1">
        <f>COUNTIFS(Table2[Sub-Sector],Table4[[#This Row],[Sub-Sector]],Table2[Sharpe Ratio],"&gt;=0.10")/Table4[[#This Row],[Count]]</f>
        <v>0.33333333333333331</v>
      </c>
      <c r="W10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482.5</v>
      </c>
      <c r="X100" s="2">
        <f>_xlfn.RANK.AVG(Table4[[#This Row],[Score]],Table4[Score],1)</f>
        <v>79</v>
      </c>
      <c r="Y10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318</v>
      </c>
      <c r="Z100" s="2">
        <f>_xlfn.RANK.AVG(Table4[[#This Row],[Score 2 ]],Table4[[Score 2 ]],1)</f>
        <v>98.5</v>
      </c>
    </row>
    <row r="101" spans="1:26" x14ac:dyDescent="0.3">
      <c r="A101" t="s">
        <v>281</v>
      </c>
      <c r="B101">
        <f>COUNTIFS(Table2[Sub-Sector],Table4[[#This Row],[Sub-Sector]])</f>
        <v>5</v>
      </c>
      <c r="C101" s="1">
        <f>COUNTIFS(Table2[Sub-Sector],Table4[[#This Row],[Sub-Sector]],Table2[Uptrend],"Uptrend")/Table4[[#This Row],[Count]]</f>
        <v>0.6</v>
      </c>
      <c r="D101" s="1">
        <f>COUNTIFS(Table2[Sub-Sector],Table4[[#This Row],[Sub-Sector]],Table2[1W Return vs Nifty],"&gt;=5")/Table4[[#This Row],[Count]]</f>
        <v>0</v>
      </c>
      <c r="E101" s="1">
        <f>COUNTIFS(Table2[Sub-Sector],Table4[[#This Row],[Sub-Sector]],Table2[1M Return vs Nifty],"&gt;=5")/Table4[[#This Row],[Count]]</f>
        <v>0.4</v>
      </c>
      <c r="F101" s="1">
        <f>COUNTIFS(Table2[Sub-Sector],Table4[[#This Row],[Sub-Sector]],Table2[6M Return vs Nifty],"&gt;=10")/Table4[[#This Row],[Count]]</f>
        <v>0.2</v>
      </c>
      <c r="G101" s="1">
        <f>COUNTIFS(Table2[Sub-Sector],Table4[[#This Row],[Sub-Sector]],Table2[1Y Return vs Nifty],"&gt;=10")/Table4[[#This Row],[Count]]</f>
        <v>0.6</v>
      </c>
      <c r="H101" s="1">
        <f>COUNTIFS(Table2[Sub-Sector],Table4[[#This Row],[Sub-Sector]],Table2[RSI Exponential â€“ 14D],"&gt;=50")/Table4[[#This Row],[Count]]</f>
        <v>0.2</v>
      </c>
      <c r="I101" s="1">
        <f>COUNTIFS(Table2[Sub-Sector],Table4[[#This Row],[Sub-Sector]],Table2[Relative Volume],"&gt;=1")/Table4[[#This Row],[Count]]</f>
        <v>0.6</v>
      </c>
      <c r="J101" s="1">
        <f>COUNTIFS(Table2[Sub-Sector],Table4[[#This Row],[Sub-Sector]],Table2[% Away From Day Low],"&gt;=0.05")/Table4[[#This Row],[Count]]</f>
        <v>0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0.8</v>
      </c>
      <c r="N101" s="1">
        <f>COUNTIFS(Table2[Sub-Sector],Table4[[#This Row],[Sub-Sector]],Table2[% Away From Current Month Low],"&gt;=0.05")/Table4[[#This Row],[Count]]</f>
        <v>0</v>
      </c>
      <c r="O101" s="1">
        <f>COUNTIFS(Table2[Sub-Sector],Table4[[#This Row],[Sub-Sector]],Table2[% Away From Current Month High],"&lt;=0.05")/Table4[[#This Row],[Count]]</f>
        <v>1</v>
      </c>
      <c r="P101" s="1">
        <f>COUNTIFS(Table2[Sub-Sector],Table4[[#This Row],[Sub-Sector]],Table2[% Away From 52W High],"&lt;=10")/Table4[[#This Row],[Count]]</f>
        <v>0.4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0.8</v>
      </c>
      <c r="S101" s="1">
        <f>COUNTIFS(Table2[Sub-Sector],Table4[[#This Row],[Sub-Sector]],Table2[% Price above 50 EMA],"&gt;=0")/Table4[[#This Row],[Count]]</f>
        <v>0.8</v>
      </c>
      <c r="T101" s="1">
        <f>COUNTIFS(Table2[Sub-Sector],Table4[[#This Row],[Sub-Sector]],Table2[% Price above 200 EMA],"&gt;=0")/Table4[[#This Row],[Count]]</f>
        <v>0.6</v>
      </c>
      <c r="U101" s="1">
        <f>COUNTIFS(Table2[Sub-Sector],Table4[[#This Row],[Sub-Sector]],Table2[Rate of Change - Zone],"Positive")/Table4[[#This Row],[Count]]</f>
        <v>0.8</v>
      </c>
      <c r="V101" s="1">
        <f>COUNTIFS(Table2[Sub-Sector],Table4[[#This Row],[Sub-Sector]],Table2[Sharpe Ratio],"&gt;=0.10")/Table4[[#This Row],[Count]]</f>
        <v>0.4</v>
      </c>
      <c r="W10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534.5</v>
      </c>
      <c r="X101" s="2">
        <f>_xlfn.RANK.AVG(Table4[[#This Row],[Score]],Table4[Score],1)</f>
        <v>97</v>
      </c>
      <c r="Y10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101" s="2">
        <f>_xlfn.RANK.AVG(Table4[[#This Row],[Score 2 ]],Table4[[Score 2 ]],1)</f>
        <v>100</v>
      </c>
    </row>
    <row r="102" spans="1:26" x14ac:dyDescent="0.3">
      <c r="A102" t="s">
        <v>160</v>
      </c>
      <c r="B102">
        <f>COUNTIFS(Table2[Sub-Sector],Table4[[#This Row],[Sub-Sector]])</f>
        <v>8</v>
      </c>
      <c r="C102" s="1">
        <f>COUNTIFS(Table2[Sub-Sector],Table4[[#This Row],[Sub-Sector]],Table2[Uptrend],"Uptrend")/Table4[[#This Row],[Count]]</f>
        <v>0.75</v>
      </c>
      <c r="D102" s="1">
        <f>COUNTIFS(Table2[Sub-Sector],Table4[[#This Row],[Sub-Sector]],Table2[1W Return vs Nifty],"&gt;=5")/Table4[[#This Row],[Count]]</f>
        <v>0.125</v>
      </c>
      <c r="E102" s="1">
        <f>COUNTIFS(Table2[Sub-Sector],Table4[[#This Row],[Sub-Sector]],Table2[1M Return vs Nifty],"&gt;=5")/Table4[[#This Row],[Count]]</f>
        <v>0</v>
      </c>
      <c r="F102" s="1">
        <f>COUNTIFS(Table2[Sub-Sector],Table4[[#This Row],[Sub-Sector]],Table2[6M Return vs Nifty],"&gt;=10")/Table4[[#This Row],[Count]]</f>
        <v>0.5</v>
      </c>
      <c r="G102" s="1">
        <f>COUNTIFS(Table2[Sub-Sector],Table4[[#This Row],[Sub-Sector]],Table2[1Y Return vs Nifty],"&gt;=10")/Table4[[#This Row],[Count]]</f>
        <v>0.625</v>
      </c>
      <c r="H102" s="1">
        <f>COUNTIFS(Table2[Sub-Sector],Table4[[#This Row],[Sub-Sector]],Table2[RSI Exponential â€“ 14D],"&gt;=50")/Table4[[#This Row],[Count]]</f>
        <v>0.5</v>
      </c>
      <c r="I102" s="1">
        <f>COUNTIFS(Table2[Sub-Sector],Table4[[#This Row],[Sub-Sector]],Table2[Relative Volume],"&gt;=1")/Table4[[#This Row],[Count]]</f>
        <v>0.375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0.875</v>
      </c>
      <c r="N102" s="1">
        <f>COUNTIFS(Table2[Sub-Sector],Table4[[#This Row],[Sub-Sector]],Table2[% Away From Current Month Low],"&gt;=0.05")/Table4[[#This Row],[Count]]</f>
        <v>0</v>
      </c>
      <c r="O102" s="1">
        <f>COUNTIFS(Table2[Sub-Sector],Table4[[#This Row],[Sub-Sector]],Table2[% Away From Current Month High],"&lt;=0.05")/Table4[[#This Row],[Count]]</f>
        <v>1</v>
      </c>
      <c r="P102" s="1">
        <f>COUNTIFS(Table2[Sub-Sector],Table4[[#This Row],[Sub-Sector]],Table2[% Away From 52W High],"&lt;=10")/Table4[[#This Row],[Count]]</f>
        <v>0.375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0.625</v>
      </c>
      <c r="S102" s="1">
        <f>COUNTIFS(Table2[Sub-Sector],Table4[[#This Row],[Sub-Sector]],Table2[% Price above 50 EMA],"&gt;=0")/Table4[[#This Row],[Count]]</f>
        <v>0.75</v>
      </c>
      <c r="T102" s="1">
        <f>COUNTIFS(Table2[Sub-Sector],Table4[[#This Row],[Sub-Sector]],Table2[% Price above 200 EMA],"&gt;=0")/Table4[[#This Row],[Count]]</f>
        <v>0.875</v>
      </c>
      <c r="U102" s="1">
        <f>COUNTIFS(Table2[Sub-Sector],Table4[[#This Row],[Sub-Sector]],Table2[Rate of Change - Zone],"Positive")/Table4[[#This Row],[Count]]</f>
        <v>0.75</v>
      </c>
      <c r="V102" s="1">
        <f>COUNTIFS(Table2[Sub-Sector],Table4[[#This Row],[Sub-Sector]],Table2[Sharpe Ratio],"&gt;=0.10")/Table4[[#This Row],[Count]]</f>
        <v>0.125</v>
      </c>
      <c r="W10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514</v>
      </c>
      <c r="X102" s="2">
        <f>_xlfn.RANK.AVG(Table4[[#This Row],[Score]],Table4[Score],1)</f>
        <v>92.5</v>
      </c>
      <c r="Y10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323.5</v>
      </c>
      <c r="Z102" s="2">
        <f>_xlfn.RANK.AVG(Table4[[#This Row],[Score 2 ]],Table4[[Score 2 ]],1)</f>
        <v>101</v>
      </c>
    </row>
    <row r="103" spans="1:26" x14ac:dyDescent="0.3">
      <c r="A103" t="s">
        <v>217</v>
      </c>
      <c r="B103">
        <f>COUNTIFS(Table2[Sub-Sector],Table4[[#This Row],[Sub-Sector]])</f>
        <v>4</v>
      </c>
      <c r="C103" s="1">
        <f>COUNTIFS(Table2[Sub-Sector],Table4[[#This Row],[Sub-Sector]],Table2[Uptrend],"Uptrend")/Table4[[#This Row],[Count]]</f>
        <v>0.5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0.25</v>
      </c>
      <c r="F103" s="1">
        <f>COUNTIFS(Table2[Sub-Sector],Table4[[#This Row],[Sub-Sector]],Table2[6M Return vs Nifty],"&gt;=10")/Table4[[#This Row],[Count]]</f>
        <v>0.25</v>
      </c>
      <c r="G103" s="1">
        <f>COUNTIFS(Table2[Sub-Sector],Table4[[#This Row],[Sub-Sector]],Table2[1Y Return vs Nifty],"&gt;=10")/Table4[[#This Row],[Count]]</f>
        <v>0.25</v>
      </c>
      <c r="H103" s="1">
        <f>COUNTIFS(Table2[Sub-Sector],Table4[[#This Row],[Sub-Sector]],Table2[RSI Exponential â€“ 14D],"&gt;=50")/Table4[[#This Row],[Count]]</f>
        <v>0.5</v>
      </c>
      <c r="I103" s="1">
        <f>COUNTIFS(Table2[Sub-Sector],Table4[[#This Row],[Sub-Sector]],Table2[Relative Volume],"&gt;=1")/Table4[[#This Row],[Count]]</f>
        <v>0.25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0</v>
      </c>
      <c r="O103" s="1">
        <f>COUNTIFS(Table2[Sub-Sector],Table4[[#This Row],[Sub-Sector]],Table2[% Away From Current Month High],"&lt;=0.05")/Table4[[#This Row],[Count]]</f>
        <v>1</v>
      </c>
      <c r="P103" s="1">
        <f>COUNTIFS(Table2[Sub-Sector],Table4[[#This Row],[Sub-Sector]],Table2[% Away From 52W High],"&lt;=10")/Table4[[#This Row],[Count]]</f>
        <v>0.5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0.75</v>
      </c>
      <c r="S103" s="1">
        <f>COUNTIFS(Table2[Sub-Sector],Table4[[#This Row],[Sub-Sector]],Table2[% Price above 50 EMA],"&gt;=0")/Table4[[#This Row],[Count]]</f>
        <v>0.75</v>
      </c>
      <c r="T103" s="1">
        <f>COUNTIFS(Table2[Sub-Sector],Table4[[#This Row],[Sub-Sector]],Table2[% Price above 200 EMA],"&gt;=0")/Table4[[#This Row],[Count]]</f>
        <v>0.75</v>
      </c>
      <c r="U103" s="1">
        <f>COUNTIFS(Table2[Sub-Sector],Table4[[#This Row],[Sub-Sector]],Table2[Rate of Change - Zone],"Positive")/Table4[[#This Row],[Count]]</f>
        <v>1</v>
      </c>
      <c r="V103" s="1">
        <f>COUNTIFS(Table2[Sub-Sector],Table4[[#This Row],[Sub-Sector]],Table2[Sharpe Ratio],"&gt;=0.10")/Table4[[#This Row],[Count]]</f>
        <v>0</v>
      </c>
      <c r="W10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586</v>
      </c>
      <c r="X103" s="2">
        <f>_xlfn.RANK.AVG(Table4[[#This Row],[Score]],Table4[Score],1)</f>
        <v>110</v>
      </c>
      <c r="Y10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332.5</v>
      </c>
      <c r="Z103" s="2">
        <f>_xlfn.RANK.AVG(Table4[[#This Row],[Score 2 ]],Table4[[Score 2 ]],1)</f>
        <v>102</v>
      </c>
    </row>
    <row r="104" spans="1:26" x14ac:dyDescent="0.3">
      <c r="A104" t="s">
        <v>350</v>
      </c>
      <c r="B104">
        <f>COUNTIFS(Table2[Sub-Sector],Table4[[#This Row],[Sub-Sector]])</f>
        <v>11</v>
      </c>
      <c r="C104" s="1">
        <f>COUNTIFS(Table2[Sub-Sector],Table4[[#This Row],[Sub-Sector]],Table2[Uptrend],"Uptrend")/Table4[[#This Row],[Count]]</f>
        <v>0.36363636363636365</v>
      </c>
      <c r="D104" s="1">
        <f>COUNTIFS(Table2[Sub-Sector],Table4[[#This Row],[Sub-Sector]],Table2[1W Return vs Nifty],"&gt;=5")/Table4[[#This Row],[Count]]</f>
        <v>0</v>
      </c>
      <c r="E104" s="1">
        <f>COUNTIFS(Table2[Sub-Sector],Table4[[#This Row],[Sub-Sector]],Table2[1M Return vs Nifty],"&gt;=5")/Table4[[#This Row],[Count]]</f>
        <v>0.18181818181818182</v>
      </c>
      <c r="F104" s="1">
        <f>COUNTIFS(Table2[Sub-Sector],Table4[[#This Row],[Sub-Sector]],Table2[6M Return vs Nifty],"&gt;=10")/Table4[[#This Row],[Count]]</f>
        <v>0.27272727272727271</v>
      </c>
      <c r="G104" s="1">
        <f>COUNTIFS(Table2[Sub-Sector],Table4[[#This Row],[Sub-Sector]],Table2[1Y Return vs Nifty],"&gt;=10")/Table4[[#This Row],[Count]]</f>
        <v>0.27272727272727271</v>
      </c>
      <c r="H104" s="1">
        <f>COUNTIFS(Table2[Sub-Sector],Table4[[#This Row],[Sub-Sector]],Table2[RSI Exponential â€“ 14D],"&gt;=50")/Table4[[#This Row],[Count]]</f>
        <v>0.54545454545454541</v>
      </c>
      <c r="I104" s="1">
        <f>COUNTIFS(Table2[Sub-Sector],Table4[[#This Row],[Sub-Sector]],Table2[Relative Volume],"&gt;=1")/Table4[[#This Row],[Count]]</f>
        <v>0.63636363636363635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</v>
      </c>
      <c r="M104" s="1">
        <f>COUNTIFS(Table2[Sub-Sector],Table4[[#This Row],[Sub-Sector]],Table2[% Away From Current Week High],"&lt;=0.05")/Table4[[#This Row],[Count]]</f>
        <v>0.72727272727272729</v>
      </c>
      <c r="N104" s="1">
        <f>COUNTIFS(Table2[Sub-Sector],Table4[[#This Row],[Sub-Sector]],Table2[% Away From Current Month Low],"&gt;=0.05")/Table4[[#This Row],[Count]]</f>
        <v>0</v>
      </c>
      <c r="O104" s="1">
        <f>COUNTIFS(Table2[Sub-Sector],Table4[[#This Row],[Sub-Sector]],Table2[% Away From Current Month High],"&lt;=0.05")/Table4[[#This Row],[Count]]</f>
        <v>1</v>
      </c>
      <c r="P104" s="1">
        <f>COUNTIFS(Table2[Sub-Sector],Table4[[#This Row],[Sub-Sector]],Table2[% Away From 52W High],"&lt;=10")/Table4[[#This Row],[Count]]</f>
        <v>0.18181818181818182</v>
      </c>
      <c r="Q104" s="1">
        <f>COUNTIFS(Table2[Sub-Sector],Table4[[#This Row],[Sub-Sector]],Table2[% Away From 52W Low],"&gt;=10")/Table4[[#This Row],[Count]]</f>
        <v>0.90909090909090906</v>
      </c>
      <c r="R104" s="1">
        <f>COUNTIFS(Table2[Sub-Sector],Table4[[#This Row],[Sub-Sector]],Table2[% Price above 20 EMA],"&gt;=0")/Table4[[#This Row],[Count]]</f>
        <v>0.54545454545454541</v>
      </c>
      <c r="S104" s="1">
        <f>COUNTIFS(Table2[Sub-Sector],Table4[[#This Row],[Sub-Sector]],Table2[% Price above 50 EMA],"&gt;=0")/Table4[[#This Row],[Count]]</f>
        <v>0.45454545454545453</v>
      </c>
      <c r="T104" s="1">
        <f>COUNTIFS(Table2[Sub-Sector],Table4[[#This Row],[Sub-Sector]],Table2[% Price above 200 EMA],"&gt;=0")/Table4[[#This Row],[Count]]</f>
        <v>0.45454545454545453</v>
      </c>
      <c r="U104" s="1">
        <f>COUNTIFS(Table2[Sub-Sector],Table4[[#This Row],[Sub-Sector]],Table2[Rate of Change - Zone],"Positive")/Table4[[#This Row],[Count]]</f>
        <v>0.90909090909090906</v>
      </c>
      <c r="V104" s="1">
        <f>COUNTIFS(Table2[Sub-Sector],Table4[[#This Row],[Sub-Sector]],Table2[Sharpe Ratio],"&gt;=0.10")/Table4[[#This Row],[Count]]</f>
        <v>0.18181818181818182</v>
      </c>
      <c r="W10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602.5</v>
      </c>
      <c r="X104" s="2">
        <f>_xlfn.RANK.AVG(Table4[[#This Row],[Score]],Table4[Score],1)</f>
        <v>112</v>
      </c>
      <c r="Y10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4" s="2">
        <f>_xlfn.RANK.AVG(Table4[[#This Row],[Score 2 ]],Table4[[Score 2 ]],1)</f>
        <v>103</v>
      </c>
    </row>
    <row r="105" spans="1:26" x14ac:dyDescent="0.3">
      <c r="A105" t="s">
        <v>44</v>
      </c>
      <c r="B105">
        <f>COUNTIFS(Table2[Sub-Sector],Table4[[#This Row],[Sub-Sector]])</f>
        <v>2</v>
      </c>
      <c r="C105" s="1">
        <f>COUNTIFS(Table2[Sub-Sector],Table4[[#This Row],[Sub-Sector]],Table2[Uptrend],"Uptrend")/Table4[[#This Row],[Count]]</f>
        <v>0.5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0.5</v>
      </c>
      <c r="F105" s="1">
        <f>COUNTIFS(Table2[Sub-Sector],Table4[[#This Row],[Sub-Sector]],Table2[6M Return vs Nifty],"&gt;=10")/Table4[[#This Row],[Count]]</f>
        <v>0.5</v>
      </c>
      <c r="G105" s="1">
        <f>COUNTIFS(Table2[Sub-Sector],Table4[[#This Row],[Sub-Sector]],Table2[1Y Return vs Nifty],"&gt;=10")/Table4[[#This Row],[Count]]</f>
        <v>0.5</v>
      </c>
      <c r="H105" s="1">
        <f>COUNTIFS(Table2[Sub-Sector],Table4[[#This Row],[Sub-Sector]],Table2[RSI Exponential â€“ 14D],"&gt;=50")/Table4[[#This Row],[Count]]</f>
        <v>1</v>
      </c>
      <c r="I105" s="1">
        <f>COUNTIFS(Table2[Sub-Sector],Table4[[#This Row],[Sub-Sector]],Table2[Relative Volume],"&gt;=1")/Table4[[#This Row],[Count]]</f>
        <v>0.5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0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0.5</v>
      </c>
      <c r="Q105" s="1">
        <f>COUNTIFS(Table2[Sub-Sector],Table4[[#This Row],[Sub-Sector]],Table2[% Away From 52W Low],"&gt;=10")/Table4[[#This Row],[Count]]</f>
        <v>0.5</v>
      </c>
      <c r="R105" s="1">
        <f>COUNTIFS(Table2[Sub-Sector],Table4[[#This Row],[Sub-Sector]],Table2[% Price above 20 EMA],"&gt;=0")/Table4[[#This Row],[Count]]</f>
        <v>0.5</v>
      </c>
      <c r="S105" s="1">
        <f>COUNTIFS(Table2[Sub-Sector],Table4[[#This Row],[Sub-Sector]],Table2[% Price above 50 EMA],"&gt;=0")/Table4[[#This Row],[Count]]</f>
        <v>0.5</v>
      </c>
      <c r="T105" s="1">
        <f>COUNTIFS(Table2[Sub-Sector],Table4[[#This Row],[Sub-Sector]],Table2[% Price above 200 EMA],"&gt;=0")/Table4[[#This Row],[Count]]</f>
        <v>0.5</v>
      </c>
      <c r="U105" s="1">
        <f>COUNTIFS(Table2[Sub-Sector],Table4[[#This Row],[Sub-Sector]],Table2[Rate of Change - Zone],"Positive")/Table4[[#This Row],[Count]]</f>
        <v>0.5</v>
      </c>
      <c r="V105" s="1">
        <f>COUNTIFS(Table2[Sub-Sector],Table4[[#This Row],[Sub-Sector]],Table2[Sharpe Ratio],"&gt;=0.10")/Table4[[#This Row],[Count]]</f>
        <v>0.5</v>
      </c>
      <c r="W10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546.5</v>
      </c>
      <c r="X105" s="2">
        <f>_xlfn.RANK.AVG(Table4[[#This Row],[Score]],Table4[Score],1)</f>
        <v>102</v>
      </c>
      <c r="Y10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334.5</v>
      </c>
      <c r="Z105" s="2">
        <f>_xlfn.RANK.AVG(Table4[[#This Row],[Score 2 ]],Table4[[Score 2 ]],1)</f>
        <v>104</v>
      </c>
    </row>
    <row r="106" spans="1:26" x14ac:dyDescent="0.3">
      <c r="A106" t="s">
        <v>236</v>
      </c>
      <c r="B106">
        <f>COUNTIFS(Table2[Sub-Sector],Table4[[#This Row],[Sub-Sector]])</f>
        <v>3</v>
      </c>
      <c r="C106" s="1">
        <f>COUNTIFS(Table2[Sub-Sector],Table4[[#This Row],[Sub-Sector]],Table2[Uptrend],"Uptrend")/Table4[[#This Row],[Count]]</f>
        <v>0.33333333333333331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0.33333333333333331</v>
      </c>
      <c r="F106" s="1">
        <f>COUNTIFS(Table2[Sub-Sector],Table4[[#This Row],[Sub-Sector]],Table2[6M Return vs Nifty],"&gt;=10")/Table4[[#This Row],[Count]]</f>
        <v>0.33333333333333331</v>
      </c>
      <c r="G106" s="1">
        <f>COUNTIFS(Table2[Sub-Sector],Table4[[#This Row],[Sub-Sector]],Table2[1Y Return vs Nifty],"&gt;=10")/Table4[[#This Row],[Count]]</f>
        <v>0.33333333333333331</v>
      </c>
      <c r="H106" s="1">
        <f>COUNTIFS(Table2[Sub-Sector],Table4[[#This Row],[Sub-Sector]],Table2[RSI Exponential â€“ 14D],"&gt;=50")/Table4[[#This Row],[Count]]</f>
        <v>0.33333333333333331</v>
      </c>
      <c r="I106" s="1">
        <f>COUNTIFS(Table2[Sub-Sector],Table4[[#This Row],[Sub-Sector]],Table2[Relative Volume],"&gt;=1")/Table4[[#This Row],[Count]]</f>
        <v>0.66666666666666663</v>
      </c>
      <c r="J106" s="1">
        <f>COUNTIFS(Table2[Sub-Sector],Table4[[#This Row],[Sub-Sector]],Table2[% Away From Day Low],"&gt;=0.05")/Table4[[#This Row],[Count]]</f>
        <v>0.33333333333333331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0.33333333333333331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0.33333333333333331</v>
      </c>
      <c r="O106" s="1">
        <f>COUNTIFS(Table2[Sub-Sector],Table4[[#This Row],[Sub-Sector]],Table2[% Away From Current Month High],"&lt;=0.05")/Table4[[#This Row],[Count]]</f>
        <v>1</v>
      </c>
      <c r="P106" s="1">
        <f>COUNTIFS(Table2[Sub-Sector],Table4[[#This Row],[Sub-Sector]],Table2[% Away From 52W High],"&lt;=10")/Table4[[#This Row],[Count]]</f>
        <v>0.33333333333333331</v>
      </c>
      <c r="Q106" s="1">
        <f>COUNTIFS(Table2[Sub-Sector],Table4[[#This Row],[Sub-Sector]],Table2[% Away From 52W Low],"&gt;=10")/Table4[[#This Row],[Count]]</f>
        <v>0.66666666666666663</v>
      </c>
      <c r="R106" s="1">
        <f>COUNTIFS(Table2[Sub-Sector],Table4[[#This Row],[Sub-Sector]],Table2[% Price above 20 EMA],"&gt;=0")/Table4[[#This Row],[Count]]</f>
        <v>0.33333333333333331</v>
      </c>
      <c r="S106" s="1">
        <f>COUNTIFS(Table2[Sub-Sector],Table4[[#This Row],[Sub-Sector]],Table2[% Price above 50 EMA],"&gt;=0")/Table4[[#This Row],[Count]]</f>
        <v>0.66666666666666663</v>
      </c>
      <c r="T106" s="1">
        <f>COUNTIFS(Table2[Sub-Sector],Table4[[#This Row],[Sub-Sector]],Table2[% Price above 200 EMA],"&gt;=0")/Table4[[#This Row],[Count]]</f>
        <v>0.66666666666666663</v>
      </c>
      <c r="U106" s="1">
        <f>COUNTIFS(Table2[Sub-Sector],Table4[[#This Row],[Sub-Sector]],Table2[Rate of Change - Zone],"Positive")/Table4[[#This Row],[Count]]</f>
        <v>0.66666666666666663</v>
      </c>
      <c r="V106" s="1">
        <f>COUNTIFS(Table2[Sub-Sector],Table4[[#This Row],[Sub-Sector]],Table2[Sharpe Ratio],"&gt;=0.10")/Table4[[#This Row],[Count]]</f>
        <v>0</v>
      </c>
      <c r="W10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587.5</v>
      </c>
      <c r="X106" s="2">
        <f>_xlfn.RANK.AVG(Table4[[#This Row],[Score]],Table4[Score],1)</f>
        <v>111</v>
      </c>
      <c r="Y10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336</v>
      </c>
      <c r="Z106" s="2">
        <f>_xlfn.RANK.AVG(Table4[[#This Row],[Score 2 ]],Table4[[Score 2 ]],1)</f>
        <v>105</v>
      </c>
    </row>
    <row r="107" spans="1:26" x14ac:dyDescent="0.3">
      <c r="A107" t="s">
        <v>574</v>
      </c>
      <c r="B107">
        <f>COUNTIFS(Table2[Sub-Sector],Table4[[#This Row],[Sub-Sector]])</f>
        <v>2</v>
      </c>
      <c r="C107" s="1">
        <f>COUNTIFS(Table2[Sub-Sector],Table4[[#This Row],[Sub-Sector]],Table2[Uptrend],"Uptrend")/Table4[[#This Row],[Count]]</f>
        <v>0.5</v>
      </c>
      <c r="D107" s="1">
        <f>COUNTIFS(Table2[Sub-Sector],Table4[[#This Row],[Sub-Sector]],Table2[1W Return vs Nifty],"&gt;=5")/Table4[[#This Row],[Count]]</f>
        <v>0.5</v>
      </c>
      <c r="E107" s="1">
        <f>COUNTIFS(Table2[Sub-Sector],Table4[[#This Row],[Sub-Sector]],Table2[1M Return vs Nifty],"&gt;=5")/Table4[[#This Row],[Count]]</f>
        <v>1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</v>
      </c>
      <c r="H107" s="1">
        <f>COUNTIFS(Table2[Sub-Sector],Table4[[#This Row],[Sub-Sector]],Table2[RSI Exponential â€“ 14D],"&gt;=50")/Table4[[#This Row],[Count]]</f>
        <v>0.5</v>
      </c>
      <c r="I107" s="1">
        <f>COUNTIFS(Table2[Sub-Sector],Table4[[#This Row],[Sub-Sector]],Table2[Relative Volume],"&gt;=1")/Table4[[#This Row],[Count]]</f>
        <v>0.5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</v>
      </c>
      <c r="M107" s="1">
        <f>COUNTIFS(Table2[Sub-Sector],Table4[[#This Row],[Sub-Sector]],Table2[% Away From Current Week High],"&lt;=0.05")/Table4[[#This Row],[Count]]</f>
        <v>0.5</v>
      </c>
      <c r="N107" s="1">
        <f>COUNTIFS(Table2[Sub-Sector],Table4[[#This Row],[Sub-Sector]],Table2[% Away From Current Month Low],"&gt;=0.05")/Table4[[#This Row],[Count]]</f>
        <v>0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1</v>
      </c>
      <c r="R107" s="1">
        <f>COUNTIFS(Table2[Sub-Sector],Table4[[#This Row],[Sub-Sector]],Table2[% Price above 20 EMA],"&gt;=0")/Table4[[#This Row],[Count]]</f>
        <v>1</v>
      </c>
      <c r="S107" s="1">
        <f>COUNTIFS(Table2[Sub-Sector],Table4[[#This Row],[Sub-Sector]],Table2[% Price above 50 EMA],"&gt;=0")/Table4[[#This Row],[Count]]</f>
        <v>1</v>
      </c>
      <c r="T107" s="1">
        <f>COUNTIFS(Table2[Sub-Sector],Table4[[#This Row],[Sub-Sector]],Table2[% Price above 200 EMA],"&gt;=0")/Table4[[#This Row],[Count]]</f>
        <v>0.5</v>
      </c>
      <c r="U107" s="1">
        <f>COUNTIFS(Table2[Sub-Sector],Table4[[#This Row],[Sub-Sector]],Table2[Rate of Change - Zone],"Positive")/Table4[[#This Row],[Count]]</f>
        <v>1</v>
      </c>
      <c r="V107" s="1">
        <f>COUNTIFS(Table2[Sub-Sector],Table4[[#This Row],[Sub-Sector]],Table2[Sharpe Ratio],"&gt;=0.10")/Table4[[#This Row],[Count]]</f>
        <v>0.5</v>
      </c>
      <c r="W10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</v>
      </c>
      <c r="X107" s="2">
        <f>_xlfn.RANK.AVG(Table4[[#This Row],[Score]],Table4[Score],1)</f>
        <v>68</v>
      </c>
      <c r="Y10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</v>
      </c>
      <c r="Z107" s="2">
        <f>_xlfn.RANK.AVG(Table4[[#This Row],[Score 2 ]],Table4[[Score 2 ]],1)</f>
        <v>107</v>
      </c>
    </row>
    <row r="108" spans="1:26" x14ac:dyDescent="0.3">
      <c r="A108" t="s">
        <v>583</v>
      </c>
      <c r="B108">
        <f>COUNTIFS(Table2[Sub-Sector],Table4[[#This Row],[Sub-Sector]])</f>
        <v>6</v>
      </c>
      <c r="C108" s="1">
        <f>COUNTIFS(Table2[Sub-Sector],Table4[[#This Row],[Sub-Sector]],Table2[Uptrend],"Uptrend")/Table4[[#This Row],[Count]]</f>
        <v>0.33333333333333331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0.5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0</v>
      </c>
      <c r="H108" s="1">
        <f>COUNTIFS(Table2[Sub-Sector],Table4[[#This Row],[Sub-Sector]],Table2[RSI Exponential â€“ 14D],"&gt;=50")/Table4[[#This Row],[Count]]</f>
        <v>0.16666666666666666</v>
      </c>
      <c r="I108" s="1">
        <f>COUNTIFS(Table2[Sub-Sector],Table4[[#This Row],[Sub-Sector]],Table2[Relative Volume],"&gt;=1")/Table4[[#This Row],[Count]]</f>
        <v>0.5</v>
      </c>
      <c r="J108" s="1">
        <f>COUNTIFS(Table2[Sub-Sector],Table4[[#This Row],[Sub-Sector]],Table2[% Away From Day Low],"&gt;=0.05")/Table4[[#This Row],[Count]]</f>
        <v>0.16666666666666666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0.16666666666666666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0.16666666666666666</v>
      </c>
      <c r="O108" s="1">
        <f>COUNTIFS(Table2[Sub-Sector],Table4[[#This Row],[Sub-Sector]],Table2[% Away From Current Month High],"&lt;=0.05")/Table4[[#This Row],[Count]]</f>
        <v>1</v>
      </c>
      <c r="P108" s="1">
        <f>COUNTIFS(Table2[Sub-Sector],Table4[[#This Row],[Sub-Sector]],Table2[% Away From 52W High],"&lt;=10")/Table4[[#This Row],[Count]]</f>
        <v>0.33333333333333331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0.66666666666666663</v>
      </c>
      <c r="S108" s="1">
        <f>COUNTIFS(Table2[Sub-Sector],Table4[[#This Row],[Sub-Sector]],Table2[% Price above 50 EMA],"&gt;=0")/Table4[[#This Row],[Count]]</f>
        <v>0.83333333333333337</v>
      </c>
      <c r="T108" s="1">
        <f>COUNTIFS(Table2[Sub-Sector],Table4[[#This Row],[Sub-Sector]],Table2[% Price above 200 EMA],"&gt;=0")/Table4[[#This Row],[Count]]</f>
        <v>0.33333333333333331</v>
      </c>
      <c r="U108" s="1">
        <f>COUNTIFS(Table2[Sub-Sector],Table4[[#This Row],[Sub-Sector]],Table2[Rate of Change - Zone],"Positive")/Table4[[#This Row],[Count]]</f>
        <v>1</v>
      </c>
      <c r="V108" s="1">
        <f>COUNTIFS(Table2[Sub-Sector],Table4[[#This Row],[Sub-Sector]],Table2[Sharpe Ratio],"&gt;=0.10")/Table4[[#This Row],[Count]]</f>
        <v>0</v>
      </c>
      <c r="W10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565</v>
      </c>
      <c r="X108" s="2">
        <f>_xlfn.RANK.AVG(Table4[[#This Row],[Score]],Table4[Score],1)</f>
        <v>105</v>
      </c>
      <c r="Y10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</v>
      </c>
      <c r="Z108" s="2">
        <f>_xlfn.RANK.AVG(Table4[[#This Row],[Score 2 ]],Table4[[Score 2 ]],1)</f>
        <v>107</v>
      </c>
    </row>
    <row r="109" spans="1:26" x14ac:dyDescent="0.3">
      <c r="A109" t="s">
        <v>1409</v>
      </c>
      <c r="B109">
        <f>COUNTIFS(Table2[Sub-Sector],Table4[[#This Row],[Sub-Sector]])</f>
        <v>2</v>
      </c>
      <c r="C109" s="1">
        <f>COUNTIFS(Table2[Sub-Sector],Table4[[#This Row],[Sub-Sector]],Table2[Uptrend],"Uptrend")/Table4[[#This Row],[Count]]</f>
        <v>0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0</v>
      </c>
      <c r="F109" s="1">
        <f>COUNTIFS(Table2[Sub-Sector],Table4[[#This Row],[Sub-Sector]],Table2[6M Return vs Nifty],"&gt;=10")/Table4[[#This Row],[Count]]</f>
        <v>0</v>
      </c>
      <c r="G109" s="1">
        <f>COUNTIFS(Table2[Sub-Sector],Table4[[#This Row],[Sub-Sector]],Table2[1Y Return vs Nifty],"&gt;=10")/Table4[[#This Row],[Count]]</f>
        <v>0</v>
      </c>
      <c r="H109" s="1">
        <f>COUNTIFS(Table2[Sub-Sector],Table4[[#This Row],[Sub-Sector]],Table2[RSI Exponential â€“ 14D],"&gt;=50")/Table4[[#This Row],[Count]]</f>
        <v>0</v>
      </c>
      <c r="I109" s="1">
        <f>COUNTIFS(Table2[Sub-Sector],Table4[[#This Row],[Sub-Sector]],Table2[Relative Volume],"&gt;=1")/Table4[[#This Row],[Count]]</f>
        <v>0.5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1</v>
      </c>
      <c r="N109" s="1">
        <f>COUNTIFS(Table2[Sub-Sector],Table4[[#This Row],[Sub-Sector]],Table2[% Away From Current Month Low],"&gt;=0.05")/Table4[[#This Row],[Count]]</f>
        <v>0</v>
      </c>
      <c r="O109" s="1">
        <f>COUNTIFS(Table2[Sub-Sector],Table4[[#This Row],[Sub-Sector]],Table2[% Away From Current Month High],"&lt;=0.05")/Table4[[#This Row],[Count]]</f>
        <v>1</v>
      </c>
      <c r="P109" s="1">
        <f>COUNTIFS(Table2[Sub-Sector],Table4[[#This Row],[Sub-Sector]],Table2[% Away From 52W High],"&lt;=10")/Table4[[#This Row],[Count]]</f>
        <v>0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1</v>
      </c>
      <c r="S109" s="1">
        <f>COUNTIFS(Table2[Sub-Sector],Table4[[#This Row],[Sub-Sector]],Table2[% Price above 50 EMA],"&gt;=0")/Table4[[#This Row],[Count]]</f>
        <v>1</v>
      </c>
      <c r="T109" s="1">
        <f>COUNTIFS(Table2[Sub-Sector],Table4[[#This Row],[Sub-Sector]],Table2[% Price above 200 EMA],"&gt;=0")/Table4[[#This Row],[Count]]</f>
        <v>0.5</v>
      </c>
      <c r="U109" s="1">
        <f>COUNTIFS(Table2[Sub-Sector],Table4[[#This Row],[Sub-Sector]],Table2[Rate of Change - Zone],"Positive")/Table4[[#This Row],[Count]]</f>
        <v>1</v>
      </c>
      <c r="V109" s="1">
        <f>COUNTIFS(Table2[Sub-Sector],Table4[[#This Row],[Sub-Sector]],Table2[Sharpe Ratio],"&gt;=0.10")/Table4[[#This Row],[Count]]</f>
        <v>0</v>
      </c>
      <c r="W10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640.5</v>
      </c>
      <c r="X109" s="2">
        <f>_xlfn.RANK.AVG(Table4[[#This Row],[Score]],Table4[Score],1)</f>
        <v>115</v>
      </c>
      <c r="Y10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</v>
      </c>
      <c r="Z109" s="2">
        <f>_xlfn.RANK.AVG(Table4[[#This Row],[Score 2 ]],Table4[[Score 2 ]],1)</f>
        <v>107</v>
      </c>
    </row>
    <row r="110" spans="1:26" x14ac:dyDescent="0.3">
      <c r="A110" t="s">
        <v>50</v>
      </c>
      <c r="B110">
        <f>COUNTIFS(Table2[Sub-Sector],Table4[[#This Row],[Sub-Sector]])</f>
        <v>17</v>
      </c>
      <c r="C110" s="1">
        <f>COUNTIFS(Table2[Sub-Sector],Table4[[#This Row],[Sub-Sector]],Table2[Uptrend],"Uptrend")/Table4[[#This Row],[Count]]</f>
        <v>0.58823529411764708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0.41176470588235292</v>
      </c>
      <c r="F110" s="1">
        <f>COUNTIFS(Table2[Sub-Sector],Table4[[#This Row],[Sub-Sector]],Table2[6M Return vs Nifty],"&gt;=10")/Table4[[#This Row],[Count]]</f>
        <v>0.23529411764705882</v>
      </c>
      <c r="G110" s="1">
        <f>COUNTIFS(Table2[Sub-Sector],Table4[[#This Row],[Sub-Sector]],Table2[1Y Return vs Nifty],"&gt;=10")/Table4[[#This Row],[Count]]</f>
        <v>0.41176470588235292</v>
      </c>
      <c r="H110" s="1">
        <f>COUNTIFS(Table2[Sub-Sector],Table4[[#This Row],[Sub-Sector]],Table2[RSI Exponential â€“ 14D],"&gt;=50")/Table4[[#This Row],[Count]]</f>
        <v>0.29411764705882354</v>
      </c>
      <c r="I110" s="1">
        <f>COUNTIFS(Table2[Sub-Sector],Table4[[#This Row],[Sub-Sector]],Table2[Relative Volume],"&gt;=1")/Table4[[#This Row],[Count]]</f>
        <v>0.52941176470588236</v>
      </c>
      <c r="J110" s="1">
        <f>COUNTIFS(Table2[Sub-Sector],Table4[[#This Row],[Sub-Sector]],Table2[% Away From Day Low],"&gt;=0.05")/Table4[[#This Row],[Count]]</f>
        <v>5.8823529411764705E-2</v>
      </c>
      <c r="K110" s="1">
        <f>COUNTIFS(Table2[Sub-Sector],Table4[[#This Row],[Sub-Sector]],Table2[% Away From Day High],"&lt;=0.05")/Table4[[#This Row],[Count]]</f>
        <v>0.94117647058823528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0.88235294117647056</v>
      </c>
      <c r="N110" s="1">
        <f>COUNTIFS(Table2[Sub-Sector],Table4[[#This Row],[Sub-Sector]],Table2[% Away From Current Month Low],"&gt;=0.05")/Table4[[#This Row],[Count]]</f>
        <v>5.8823529411764705E-2</v>
      </c>
      <c r="O110" s="1">
        <f>COUNTIFS(Table2[Sub-Sector],Table4[[#This Row],[Sub-Sector]],Table2[% Away From Current Month High],"&lt;=0.05")/Table4[[#This Row],[Count]]</f>
        <v>0.94117647058823528</v>
      </c>
      <c r="P110" s="1">
        <f>COUNTIFS(Table2[Sub-Sector],Table4[[#This Row],[Sub-Sector]],Table2[% Away From 52W High],"&lt;=10")/Table4[[#This Row],[Count]]</f>
        <v>0.41176470588235292</v>
      </c>
      <c r="Q110" s="1">
        <f>COUNTIFS(Table2[Sub-Sector],Table4[[#This Row],[Sub-Sector]],Table2[% Away From 52W Low],"&gt;=10")/Table4[[#This Row],[Count]]</f>
        <v>0.94117647058823528</v>
      </c>
      <c r="R110" s="1">
        <f>COUNTIFS(Table2[Sub-Sector],Table4[[#This Row],[Sub-Sector]],Table2[% Price above 20 EMA],"&gt;=0")/Table4[[#This Row],[Count]]</f>
        <v>0.58823529411764708</v>
      </c>
      <c r="S110" s="1">
        <f>COUNTIFS(Table2[Sub-Sector],Table4[[#This Row],[Sub-Sector]],Table2[% Price above 50 EMA],"&gt;=0")/Table4[[#This Row],[Count]]</f>
        <v>0.70588235294117652</v>
      </c>
      <c r="T110" s="1">
        <f>COUNTIFS(Table2[Sub-Sector],Table4[[#This Row],[Sub-Sector]],Table2[% Price above 200 EMA],"&gt;=0")/Table4[[#This Row],[Count]]</f>
        <v>0.76470588235294112</v>
      </c>
      <c r="U110" s="1">
        <f>COUNTIFS(Table2[Sub-Sector],Table4[[#This Row],[Sub-Sector]],Table2[Rate of Change - Zone],"Positive")/Table4[[#This Row],[Count]]</f>
        <v>0.82352941176470584</v>
      </c>
      <c r="V110" s="1">
        <f>COUNTIFS(Table2[Sub-Sector],Table4[[#This Row],[Sub-Sector]],Table2[Sharpe Ratio],"&gt;=0.10")/Table4[[#This Row],[Count]]</f>
        <v>5.8823529411764705E-2</v>
      </c>
      <c r="W11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554.5</v>
      </c>
      <c r="X110" s="2">
        <f>_xlfn.RANK.AVG(Table4[[#This Row],[Score]],Table4[Score],1)</f>
        <v>103</v>
      </c>
      <c r="Y11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341</v>
      </c>
      <c r="Z110" s="2">
        <f>_xlfn.RANK.AVG(Table4[[#This Row],[Score 2 ]],Table4[[Score 2 ]],1)</f>
        <v>109.5</v>
      </c>
    </row>
    <row r="111" spans="1:26" x14ac:dyDescent="0.3">
      <c r="A111" t="s">
        <v>166</v>
      </c>
      <c r="B111">
        <f>COUNTIFS(Table2[Sub-Sector],Table4[[#This Row],[Sub-Sector]])</f>
        <v>9</v>
      </c>
      <c r="C111" s="1">
        <f>COUNTIFS(Table2[Sub-Sector],Table4[[#This Row],[Sub-Sector]],Table2[Uptrend],"Uptrend")/Table4[[#This Row],[Count]]</f>
        <v>0.66666666666666663</v>
      </c>
      <c r="D111" s="1">
        <f>COUNTIFS(Table2[Sub-Sector],Table4[[#This Row],[Sub-Sector]],Table2[1W Return vs Nifty],"&gt;=5")/Table4[[#This Row],[Count]]</f>
        <v>0.1111111111111111</v>
      </c>
      <c r="E111" s="1">
        <f>COUNTIFS(Table2[Sub-Sector],Table4[[#This Row],[Sub-Sector]],Table2[1M Return vs Nifty],"&gt;=5")/Table4[[#This Row],[Count]]</f>
        <v>0.22222222222222221</v>
      </c>
      <c r="F111" s="1">
        <f>COUNTIFS(Table2[Sub-Sector],Table4[[#This Row],[Sub-Sector]],Table2[6M Return vs Nifty],"&gt;=10")/Table4[[#This Row],[Count]]</f>
        <v>0.22222222222222221</v>
      </c>
      <c r="G111" s="1">
        <f>COUNTIFS(Table2[Sub-Sector],Table4[[#This Row],[Sub-Sector]],Table2[1Y Return vs Nifty],"&gt;=10")/Table4[[#This Row],[Count]]</f>
        <v>0.33333333333333331</v>
      </c>
      <c r="H111" s="1">
        <f>COUNTIFS(Table2[Sub-Sector],Table4[[#This Row],[Sub-Sector]],Table2[RSI Exponential â€“ 14D],"&gt;=50")/Table4[[#This Row],[Count]]</f>
        <v>0.33333333333333331</v>
      </c>
      <c r="I111" s="1">
        <f>COUNTIFS(Table2[Sub-Sector],Table4[[#This Row],[Sub-Sector]],Table2[Relative Volume],"&gt;=1")/Table4[[#This Row],[Count]]</f>
        <v>0.55555555555555558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0.88888888888888884</v>
      </c>
      <c r="N111" s="1">
        <f>COUNTIFS(Table2[Sub-Sector],Table4[[#This Row],[Sub-Sector]],Table2[% Away From Current Month Low],"&gt;=0.05")/Table4[[#This Row],[Count]]</f>
        <v>0</v>
      </c>
      <c r="O111" s="1">
        <f>COUNTIFS(Table2[Sub-Sector],Table4[[#This Row],[Sub-Sector]],Table2[% Away From Current Month High],"&lt;=0.05")/Table4[[#This Row],[Count]]</f>
        <v>1</v>
      </c>
      <c r="P111" s="1">
        <f>COUNTIFS(Table2[Sub-Sector],Table4[[#This Row],[Sub-Sector]],Table2[% Away From 52W High],"&lt;=10")/Table4[[#This Row],[Count]]</f>
        <v>0.44444444444444442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1</v>
      </c>
      <c r="S111" s="1">
        <f>COUNTIFS(Table2[Sub-Sector],Table4[[#This Row],[Sub-Sector]],Table2[% Price above 50 EMA],"&gt;=0")/Table4[[#This Row],[Count]]</f>
        <v>1</v>
      </c>
      <c r="T111" s="1">
        <f>COUNTIFS(Table2[Sub-Sector],Table4[[#This Row],[Sub-Sector]],Table2[% Price above 200 EMA],"&gt;=0")/Table4[[#This Row],[Count]]</f>
        <v>1</v>
      </c>
      <c r="U111" s="1">
        <f>COUNTIFS(Table2[Sub-Sector],Table4[[#This Row],[Sub-Sector]],Table2[Rate of Change - Zone],"Positive")/Table4[[#This Row],[Count]]</f>
        <v>0.88888888888888884</v>
      </c>
      <c r="V111" s="1">
        <f>COUNTIFS(Table2[Sub-Sector],Table4[[#This Row],[Sub-Sector]],Table2[Sharpe Ratio],"&gt;=0.10")/Table4[[#This Row],[Count]]</f>
        <v>0</v>
      </c>
      <c r="W11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526</v>
      </c>
      <c r="X111" s="2">
        <f>_xlfn.RANK.AVG(Table4[[#This Row],[Score]],Table4[Score],1)</f>
        <v>95</v>
      </c>
      <c r="Y11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341</v>
      </c>
      <c r="Z111" s="2">
        <f>_xlfn.RANK.AVG(Table4[[#This Row],[Score 2 ]],Table4[[Score 2 ]],1)</f>
        <v>109.5</v>
      </c>
    </row>
    <row r="112" spans="1:26" x14ac:dyDescent="0.3">
      <c r="A112" t="s">
        <v>25</v>
      </c>
      <c r="B112">
        <f>COUNTIFS(Table2[Sub-Sector],Table4[[#This Row],[Sub-Sector]])</f>
        <v>20</v>
      </c>
      <c r="C112" s="1">
        <f>COUNTIFS(Table2[Sub-Sector],Table4[[#This Row],[Sub-Sector]],Table2[Uptrend],"Uptrend")/Table4[[#This Row],[Count]]</f>
        <v>0.5</v>
      </c>
      <c r="D112" s="1">
        <f>COUNTIFS(Table2[Sub-Sector],Table4[[#This Row],[Sub-Sector]],Table2[1W Return vs Nifty],"&gt;=5")/Table4[[#This Row],[Count]]</f>
        <v>0.15</v>
      </c>
      <c r="E112" s="1">
        <f>COUNTIFS(Table2[Sub-Sector],Table4[[#This Row],[Sub-Sector]],Table2[1M Return vs Nifty],"&gt;=5")/Table4[[#This Row],[Count]]</f>
        <v>0.3</v>
      </c>
      <c r="F112" s="1">
        <f>COUNTIFS(Table2[Sub-Sector],Table4[[#This Row],[Sub-Sector]],Table2[6M Return vs Nifty],"&gt;=10")/Table4[[#This Row],[Count]]</f>
        <v>0.05</v>
      </c>
      <c r="G112" s="1">
        <f>COUNTIFS(Table2[Sub-Sector],Table4[[#This Row],[Sub-Sector]],Table2[1Y Return vs Nifty],"&gt;=10")/Table4[[#This Row],[Count]]</f>
        <v>0.35</v>
      </c>
      <c r="H112" s="1">
        <f>COUNTIFS(Table2[Sub-Sector],Table4[[#This Row],[Sub-Sector]],Table2[RSI Exponential â€“ 14D],"&gt;=50")/Table4[[#This Row],[Count]]</f>
        <v>0.6</v>
      </c>
      <c r="I112" s="1">
        <f>COUNTIFS(Table2[Sub-Sector],Table4[[#This Row],[Sub-Sector]],Table2[Relative Volume],"&gt;=1")/Table4[[#This Row],[Count]]</f>
        <v>0.55000000000000004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0.95</v>
      </c>
      <c r="N112" s="1">
        <f>COUNTIFS(Table2[Sub-Sector],Table4[[#This Row],[Sub-Sector]],Table2[% Away From Current Month Low],"&gt;=0.05")/Table4[[#This Row],[Count]]</f>
        <v>0</v>
      </c>
      <c r="O112" s="1">
        <f>COUNTIFS(Table2[Sub-Sector],Table4[[#This Row],[Sub-Sector]],Table2[% Away From Current Month High],"&lt;=0.05")/Table4[[#This Row],[Count]]</f>
        <v>1</v>
      </c>
      <c r="P112" s="1">
        <f>COUNTIFS(Table2[Sub-Sector],Table4[[#This Row],[Sub-Sector]],Table2[% Away From 52W High],"&lt;=10")/Table4[[#This Row],[Count]]</f>
        <v>0.3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0.8</v>
      </c>
      <c r="S112" s="1">
        <f>COUNTIFS(Table2[Sub-Sector],Table4[[#This Row],[Sub-Sector]],Table2[% Price above 50 EMA],"&gt;=0")/Table4[[#This Row],[Count]]</f>
        <v>0.8</v>
      </c>
      <c r="T112" s="1">
        <f>COUNTIFS(Table2[Sub-Sector],Table4[[#This Row],[Sub-Sector]],Table2[% Price above 200 EMA],"&gt;=0")/Table4[[#This Row],[Count]]</f>
        <v>0.8</v>
      </c>
      <c r="U112" s="1">
        <f>COUNTIFS(Table2[Sub-Sector],Table4[[#This Row],[Sub-Sector]],Table2[Rate of Change - Zone],"Positive")/Table4[[#This Row],[Count]]</f>
        <v>0.9</v>
      </c>
      <c r="V112" s="1">
        <f>COUNTIFS(Table2[Sub-Sector],Table4[[#This Row],[Sub-Sector]],Table2[Sharpe Ratio],"&gt;=0.10")/Table4[[#This Row],[Count]]</f>
        <v>0.2</v>
      </c>
      <c r="W11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537</v>
      </c>
      <c r="X112" s="2">
        <f>_xlfn.RANK.AVG(Table4[[#This Row],[Score]],Table4[Score],1)</f>
        <v>99</v>
      </c>
      <c r="Y11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343.5</v>
      </c>
      <c r="Z112" s="2">
        <f>_xlfn.RANK.AVG(Table4[[#This Row],[Score 2 ]],Table4[[Score 2 ]],1)</f>
        <v>111</v>
      </c>
    </row>
    <row r="113" spans="1:26" x14ac:dyDescent="0.3">
      <c r="A113" t="s">
        <v>509</v>
      </c>
      <c r="B113">
        <f>COUNTIFS(Table2[Sub-Sector],Table4[[#This Row],[Sub-Sector]])</f>
        <v>5</v>
      </c>
      <c r="C113" s="1">
        <f>COUNTIFS(Table2[Sub-Sector],Table4[[#This Row],[Sub-Sector]],Table2[Uptrend],"Uptrend")/Table4[[#This Row],[Count]]</f>
        <v>0.6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0.2</v>
      </c>
      <c r="G113" s="1">
        <f>COUNTIFS(Table2[Sub-Sector],Table4[[#This Row],[Sub-Sector]],Table2[1Y Return vs Nifty],"&gt;=10")/Table4[[#This Row],[Count]]</f>
        <v>0.8</v>
      </c>
      <c r="H113" s="1">
        <f>COUNTIFS(Table2[Sub-Sector],Table4[[#This Row],[Sub-Sector]],Table2[RSI Exponential â€“ 14D],"&gt;=50")/Table4[[#This Row],[Count]]</f>
        <v>0.2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0.8</v>
      </c>
      <c r="N113" s="1">
        <f>COUNTIFS(Table2[Sub-Sector],Table4[[#This Row],[Sub-Sector]],Table2[% Away From Current Month Low],"&gt;=0.05")/Table4[[#This Row],[Count]]</f>
        <v>0</v>
      </c>
      <c r="O113" s="1">
        <f>COUNTIFS(Table2[Sub-Sector],Table4[[#This Row],[Sub-Sector]],Table2[% Away From Current Month High],"&lt;=0.05")/Table4[[#This Row],[Count]]</f>
        <v>1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0.4</v>
      </c>
      <c r="S113" s="1">
        <f>COUNTIFS(Table2[Sub-Sector],Table4[[#This Row],[Sub-Sector]],Table2[% Price above 50 EMA],"&gt;=0")/Table4[[#This Row],[Count]]</f>
        <v>0.2</v>
      </c>
      <c r="T113" s="1">
        <f>COUNTIFS(Table2[Sub-Sector],Table4[[#This Row],[Sub-Sector]],Table2[% Price above 200 EMA],"&gt;=0")/Table4[[#This Row],[Count]]</f>
        <v>0.8</v>
      </c>
      <c r="U113" s="1">
        <f>COUNTIFS(Table2[Sub-Sector],Table4[[#This Row],[Sub-Sector]],Table2[Rate of Change - Zone],"Positive")/Table4[[#This Row],[Count]]</f>
        <v>0.8</v>
      </c>
      <c r="V113" s="1">
        <f>COUNTIFS(Table2[Sub-Sector],Table4[[#This Row],[Sub-Sector]],Table2[Sharpe Ratio],"&gt;=0.10")/Table4[[#This Row],[Count]]</f>
        <v>0.2</v>
      </c>
      <c r="W113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</v>
      </c>
      <c r="X113" s="2">
        <f>_xlfn.RANK.AVG(Table4[[#This Row],[Score]],Table4[Score],1)</f>
        <v>114</v>
      </c>
      <c r="Y113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351.5</v>
      </c>
      <c r="Z113" s="2">
        <f>_xlfn.RANK.AVG(Table4[[#This Row],[Score 2 ]],Table4[[Score 2 ]],1)</f>
        <v>112</v>
      </c>
    </row>
    <row r="114" spans="1:26" x14ac:dyDescent="0.3">
      <c r="A114" t="s">
        <v>284</v>
      </c>
      <c r="B114">
        <f>COUNTIFS(Table2[Sub-Sector],Table4[[#This Row],[Sub-Sector]])</f>
        <v>13</v>
      </c>
      <c r="C114" s="1">
        <f>COUNTIFS(Table2[Sub-Sector],Table4[[#This Row],[Sub-Sector]],Table2[Uptrend],"Uptrend")/Table4[[#This Row],[Count]]</f>
        <v>0.53846153846153844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0.23076923076923078</v>
      </c>
      <c r="F114" s="1">
        <f>COUNTIFS(Table2[Sub-Sector],Table4[[#This Row],[Sub-Sector]],Table2[6M Return vs Nifty],"&gt;=10")/Table4[[#This Row],[Count]]</f>
        <v>0.30769230769230771</v>
      </c>
      <c r="G114" s="1">
        <f>COUNTIFS(Table2[Sub-Sector],Table4[[#This Row],[Sub-Sector]],Table2[1Y Return vs Nifty],"&gt;=10")/Table4[[#This Row],[Count]]</f>
        <v>0.30769230769230771</v>
      </c>
      <c r="H114" s="1">
        <f>COUNTIFS(Table2[Sub-Sector],Table4[[#This Row],[Sub-Sector]],Table2[RSI Exponential â€“ 14D],"&gt;=50")/Table4[[#This Row],[Count]]</f>
        <v>0.46153846153846156</v>
      </c>
      <c r="I114" s="1">
        <f>COUNTIFS(Table2[Sub-Sector],Table4[[#This Row],[Sub-Sector]],Table2[Relative Volume],"&gt;=1")/Table4[[#This Row],[Count]]</f>
        <v>0.53846153846153844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0.92307692307692313</v>
      </c>
      <c r="L114" s="1">
        <f>COUNTIFS(Table2[Sub-Sector],Table4[[#This Row],[Sub-Sector]],Table2[% Away From Current Week Low],"&gt;=0.05")/Table4[[#This Row],[Count]]</f>
        <v>7.6923076923076927E-2</v>
      </c>
      <c r="M114" s="1">
        <f>COUNTIFS(Table2[Sub-Sector],Table4[[#This Row],[Sub-Sector]],Table2[% Away From Current Week High],"&lt;=0.05")/Table4[[#This Row],[Count]]</f>
        <v>0.92307692307692313</v>
      </c>
      <c r="N114" s="1">
        <f>COUNTIFS(Table2[Sub-Sector],Table4[[#This Row],[Sub-Sector]],Table2[% Away From Current Month Low],"&gt;=0.05")/Table4[[#This Row],[Count]]</f>
        <v>0</v>
      </c>
      <c r="O114" s="1">
        <f>COUNTIFS(Table2[Sub-Sector],Table4[[#This Row],[Sub-Sector]],Table2[% Away From Current Month High],"&lt;=0.05")/Table4[[#This Row],[Count]]</f>
        <v>0.92307692307692313</v>
      </c>
      <c r="P114" s="1">
        <f>COUNTIFS(Table2[Sub-Sector],Table4[[#This Row],[Sub-Sector]],Table2[% Away From 52W High],"&lt;=10")/Table4[[#This Row],[Count]]</f>
        <v>0.38461538461538464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0.61538461538461542</v>
      </c>
      <c r="S114" s="1">
        <f>COUNTIFS(Table2[Sub-Sector],Table4[[#This Row],[Sub-Sector]],Table2[% Price above 50 EMA],"&gt;=0")/Table4[[#This Row],[Count]]</f>
        <v>0.69230769230769229</v>
      </c>
      <c r="T114" s="1">
        <f>COUNTIFS(Table2[Sub-Sector],Table4[[#This Row],[Sub-Sector]],Table2[% Price above 200 EMA],"&gt;=0")/Table4[[#This Row],[Count]]</f>
        <v>0.92307692307692313</v>
      </c>
      <c r="U114" s="1">
        <f>COUNTIFS(Table2[Sub-Sector],Table4[[#This Row],[Sub-Sector]],Table2[Rate of Change - Zone],"Positive")/Table4[[#This Row],[Count]]</f>
        <v>0.69230769230769229</v>
      </c>
      <c r="V114" s="1">
        <f>COUNTIFS(Table2[Sub-Sector],Table4[[#This Row],[Sub-Sector]],Table2[Sharpe Ratio],"&gt;=0.10")/Table4[[#This Row],[Count]]</f>
        <v>0.30769230769230771</v>
      </c>
      <c r="W114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606</v>
      </c>
      <c r="X114" s="2">
        <f>_xlfn.RANK.AVG(Table4[[#This Row],[Score]],Table4[Score],1)</f>
        <v>113</v>
      </c>
      <c r="Y114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358</v>
      </c>
      <c r="Z114" s="2">
        <f>_xlfn.RANK.AVG(Table4[[#This Row],[Score 2 ]],Table4[[Score 2 ]],1)</f>
        <v>113</v>
      </c>
    </row>
    <row r="115" spans="1:26" x14ac:dyDescent="0.3">
      <c r="A115" t="s">
        <v>486</v>
      </c>
      <c r="B115">
        <f>COUNTIFS(Table2[Sub-Sector],Table4[[#This Row],[Sub-Sector]])</f>
        <v>11</v>
      </c>
      <c r="C115" s="1">
        <f>COUNTIFS(Table2[Sub-Sector],Table4[[#This Row],[Sub-Sector]],Table2[Uptrend],"Uptrend")/Table4[[#This Row],[Count]]</f>
        <v>0.54545454545454541</v>
      </c>
      <c r="D115" s="1">
        <f>COUNTIFS(Table2[Sub-Sector],Table4[[#This Row],[Sub-Sector]],Table2[1W Return vs Nifty],"&gt;=5")/Table4[[#This Row],[Count]]</f>
        <v>9.0909090909090912E-2</v>
      </c>
      <c r="E115" s="1">
        <f>COUNTIFS(Table2[Sub-Sector],Table4[[#This Row],[Sub-Sector]],Table2[1M Return vs Nifty],"&gt;=5")/Table4[[#This Row],[Count]]</f>
        <v>0.36363636363636365</v>
      </c>
      <c r="F115" s="1">
        <f>COUNTIFS(Table2[Sub-Sector],Table4[[#This Row],[Sub-Sector]],Table2[6M Return vs Nifty],"&gt;=10")/Table4[[#This Row],[Count]]</f>
        <v>0.27272727272727271</v>
      </c>
      <c r="G115" s="1">
        <f>COUNTIFS(Table2[Sub-Sector],Table4[[#This Row],[Sub-Sector]],Table2[1Y Return vs Nifty],"&gt;=10")/Table4[[#This Row],[Count]]</f>
        <v>0.36363636363636365</v>
      </c>
      <c r="H115" s="1">
        <f>COUNTIFS(Table2[Sub-Sector],Table4[[#This Row],[Sub-Sector]],Table2[RSI Exponential â€“ 14D],"&gt;=50")/Table4[[#This Row],[Count]]</f>
        <v>0.54545454545454541</v>
      </c>
      <c r="I115" s="1">
        <f>COUNTIFS(Table2[Sub-Sector],Table4[[#This Row],[Sub-Sector]],Table2[Relative Volume],"&gt;=1")/Table4[[#This Row],[Count]]</f>
        <v>0.45454545454545453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0.90909090909090906</v>
      </c>
      <c r="L115" s="1">
        <f>COUNTIFS(Table2[Sub-Sector],Table4[[#This Row],[Sub-Sector]],Table2[% Away From Current Week Low],"&gt;=0.05")/Table4[[#This Row],[Count]]</f>
        <v>9.0909090909090912E-2</v>
      </c>
      <c r="M115" s="1">
        <f>COUNTIFS(Table2[Sub-Sector],Table4[[#This Row],[Sub-Sector]],Table2[% Away From Current Week High],"&lt;=0.05")/Table4[[#This Row],[Count]]</f>
        <v>0.72727272727272729</v>
      </c>
      <c r="N115" s="1">
        <f>COUNTIFS(Table2[Sub-Sector],Table4[[#This Row],[Sub-Sector]],Table2[% Away From Current Month Low],"&gt;=0.05")/Table4[[#This Row],[Count]]</f>
        <v>0</v>
      </c>
      <c r="O115" s="1">
        <f>COUNTIFS(Table2[Sub-Sector],Table4[[#This Row],[Sub-Sector]],Table2[% Away From Current Month High],"&lt;=0.05")/Table4[[#This Row],[Count]]</f>
        <v>0.90909090909090906</v>
      </c>
      <c r="P115" s="1">
        <f>COUNTIFS(Table2[Sub-Sector],Table4[[#This Row],[Sub-Sector]],Table2[% Away From 52W High],"&lt;=10")/Table4[[#This Row],[Count]]</f>
        <v>0.27272727272727271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0.72727272727272729</v>
      </c>
      <c r="S115" s="1">
        <f>COUNTIFS(Table2[Sub-Sector],Table4[[#This Row],[Sub-Sector]],Table2[% Price above 50 EMA],"&gt;=0")/Table4[[#This Row],[Count]]</f>
        <v>0.72727272727272729</v>
      </c>
      <c r="T115" s="1">
        <f>COUNTIFS(Table2[Sub-Sector],Table4[[#This Row],[Sub-Sector]],Table2[% Price above 200 EMA],"&gt;=0")/Table4[[#This Row],[Count]]</f>
        <v>0.72727272727272729</v>
      </c>
      <c r="U115" s="1">
        <f>COUNTIFS(Table2[Sub-Sector],Table4[[#This Row],[Sub-Sector]],Table2[Rate of Change - Zone],"Positive")/Table4[[#This Row],[Count]]</f>
        <v>0.81818181818181823</v>
      </c>
      <c r="V115" s="1">
        <f>COUNTIFS(Table2[Sub-Sector],Table4[[#This Row],[Sub-Sector]],Table2[Sharpe Ratio],"&gt;=0.10")/Table4[[#This Row],[Count]]</f>
        <v>0.36363636363636365</v>
      </c>
      <c r="W115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538.5</v>
      </c>
      <c r="X115" s="2">
        <f>_xlfn.RANK.AVG(Table4[[#This Row],[Score]],Table4[Score],1)</f>
        <v>100</v>
      </c>
      <c r="Y115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362.5</v>
      </c>
      <c r="Z115" s="2">
        <f>_xlfn.RANK.AVG(Table4[[#This Row],[Score 2 ]],Table4[[Score 2 ]],1)</f>
        <v>114</v>
      </c>
    </row>
    <row r="116" spans="1:26" x14ac:dyDescent="0.3">
      <c r="A116" t="s">
        <v>189</v>
      </c>
      <c r="B116">
        <f>COUNTIFS(Table2[Sub-Sector],Table4[[#This Row],[Sub-Sector]])</f>
        <v>8</v>
      </c>
      <c r="C116" s="1">
        <f>COUNTIFS(Table2[Sub-Sector],Table4[[#This Row],[Sub-Sector]],Table2[Uptrend],"Uptrend")/Table4[[#This Row],[Count]]</f>
        <v>0.875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0.375</v>
      </c>
      <c r="F116" s="1">
        <f>COUNTIFS(Table2[Sub-Sector],Table4[[#This Row],[Sub-Sector]],Table2[6M Return vs Nifty],"&gt;=10")/Table4[[#This Row],[Count]]</f>
        <v>0.5</v>
      </c>
      <c r="G116" s="1">
        <f>COUNTIFS(Table2[Sub-Sector],Table4[[#This Row],[Sub-Sector]],Table2[1Y Return vs Nifty],"&gt;=10")/Table4[[#This Row],[Count]]</f>
        <v>0.5</v>
      </c>
      <c r="H116" s="1">
        <f>COUNTIFS(Table2[Sub-Sector],Table4[[#This Row],[Sub-Sector]],Table2[RSI Exponential â€“ 14D],"&gt;=50")/Table4[[#This Row],[Count]]</f>
        <v>0.625</v>
      </c>
      <c r="I116" s="1">
        <f>COUNTIFS(Table2[Sub-Sector],Table4[[#This Row],[Sub-Sector]],Table2[Relative Volume],"&gt;=1")/Table4[[#This Row],[Count]]</f>
        <v>0.125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</v>
      </c>
      <c r="O116" s="1">
        <f>COUNTIFS(Table2[Sub-Sector],Table4[[#This Row],[Sub-Sector]],Table2[% Away From Current Month High],"&lt;=0.05")/Table4[[#This Row],[Count]]</f>
        <v>1</v>
      </c>
      <c r="P116" s="1">
        <f>COUNTIFS(Table2[Sub-Sector],Table4[[#This Row],[Sub-Sector]],Table2[% Away From 52W High],"&lt;=10")/Table4[[#This Row],[Count]]</f>
        <v>0.875</v>
      </c>
      <c r="Q116" s="1">
        <f>COUNTIFS(Table2[Sub-Sector],Table4[[#This Row],[Sub-Sector]],Table2[% Away From 52W Low],"&gt;=10")/Table4[[#This Row],[Count]]</f>
        <v>1</v>
      </c>
      <c r="R116" s="1">
        <f>COUNTIFS(Table2[Sub-Sector],Table4[[#This Row],[Sub-Sector]],Table2[% Price above 20 EMA],"&gt;=0")/Table4[[#This Row],[Count]]</f>
        <v>0.75</v>
      </c>
      <c r="S116" s="1">
        <f>COUNTIFS(Table2[Sub-Sector],Table4[[#This Row],[Sub-Sector]],Table2[% Price above 50 EMA],"&gt;=0")/Table4[[#This Row],[Count]]</f>
        <v>0.875</v>
      </c>
      <c r="T116" s="1">
        <f>COUNTIFS(Table2[Sub-Sector],Table4[[#This Row],[Sub-Sector]],Table2[% Price above 200 EMA],"&gt;=0")/Table4[[#This Row],[Count]]</f>
        <v>0.875</v>
      </c>
      <c r="U116" s="1">
        <f>COUNTIFS(Table2[Sub-Sector],Table4[[#This Row],[Sub-Sector]],Table2[Rate of Change - Zone],"Positive")/Table4[[#This Row],[Count]]</f>
        <v>0.25</v>
      </c>
      <c r="V116" s="1">
        <f>COUNTIFS(Table2[Sub-Sector],Table4[[#This Row],[Sub-Sector]],Table2[Sharpe Ratio],"&gt;=0.10")/Table4[[#This Row],[Count]]</f>
        <v>0</v>
      </c>
      <c r="W116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542.5</v>
      </c>
      <c r="X116" s="2">
        <f>_xlfn.RANK.AVG(Table4[[#This Row],[Score]],Table4[Score],1)</f>
        <v>101</v>
      </c>
      <c r="Y116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364</v>
      </c>
      <c r="Z116" s="2">
        <f>_xlfn.RANK.AVG(Table4[[#This Row],[Score 2 ]],Table4[[Score 2 ]],1)</f>
        <v>115</v>
      </c>
    </row>
    <row r="117" spans="1:26" x14ac:dyDescent="0.3">
      <c r="A117" t="s">
        <v>1404</v>
      </c>
      <c r="B117">
        <f>COUNTIFS(Table2[Sub-Sector],Table4[[#This Row],[Sub-Sector]])</f>
        <v>1</v>
      </c>
      <c r="C117" s="1">
        <f>COUNTIFS(Table2[Sub-Sector],Table4[[#This Row],[Sub-Sector]],Table2[Uptrend],"Uptrend")/Table4[[#This Row],[Count]]</f>
        <v>0</v>
      </c>
      <c r="D117" s="1">
        <f>COUNTIFS(Table2[Sub-Sector],Table4[[#This Row],[Sub-Sector]],Table2[1W Return vs Nifty],"&gt;=5")/Table4[[#This Row],[Count]]</f>
        <v>0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</v>
      </c>
      <c r="G117" s="1">
        <f>COUNTIFS(Table2[Sub-Sector],Table4[[#This Row],[Sub-Sector]],Table2[1Y Return vs Nifty],"&gt;=10")/Table4[[#This Row],[Count]]</f>
        <v>0</v>
      </c>
      <c r="H117" s="1">
        <f>COUNTIFS(Table2[Sub-Sector],Table4[[#This Row],[Sub-Sector]],Table2[RSI Exponential â€“ 14D],"&gt;=50")/Table4[[#This Row],[Count]]</f>
        <v>0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0</v>
      </c>
      <c r="O117" s="1">
        <f>COUNTIFS(Table2[Sub-Sector],Table4[[#This Row],[Sub-Sector]],Table2[% Away From Current Month High],"&lt;=0.05")/Table4[[#This Row],[Count]]</f>
        <v>1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1</v>
      </c>
      <c r="R117" s="1">
        <f>COUNTIFS(Table2[Sub-Sector],Table4[[#This Row],[Sub-Sector]],Table2[% Price above 20 EMA],"&gt;=0")/Table4[[#This Row],[Count]]</f>
        <v>0</v>
      </c>
      <c r="S117" s="1">
        <f>COUNTIFS(Table2[Sub-Sector],Table4[[#This Row],[Sub-Sector]],Table2[% Price above 50 EMA],"&gt;=0")/Table4[[#This Row],[Count]]</f>
        <v>0</v>
      </c>
      <c r="T117" s="1">
        <f>COUNTIFS(Table2[Sub-Sector],Table4[[#This Row],[Sub-Sector]],Table2[% Price above 200 EMA],"&gt;=0")/Table4[[#This Row],[Count]]</f>
        <v>1</v>
      </c>
      <c r="U117" s="1">
        <f>COUNTIFS(Table2[Sub-Sector],Table4[[#This Row],[Sub-Sector]],Table2[Rate of Change - Zone],"Positive")/Table4[[#This Row],[Count]]</f>
        <v>1</v>
      </c>
      <c r="V117" s="1">
        <f>COUNTIFS(Table2[Sub-Sector],Table4[[#This Row],[Sub-Sector]],Table2[Sharpe Ratio],"&gt;=0.10")/Table4[[#This Row],[Count]]</f>
        <v>1</v>
      </c>
      <c r="W117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677.5</v>
      </c>
      <c r="X117" s="2">
        <f>_xlfn.RANK.AVG(Table4[[#This Row],[Score]],Table4[Score],1)</f>
        <v>118.5</v>
      </c>
      <c r="Y117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377</v>
      </c>
      <c r="Z117" s="2">
        <f>_xlfn.RANK.AVG(Table4[[#This Row],[Score 2 ]],Table4[[Score 2 ]],1)</f>
        <v>116.5</v>
      </c>
    </row>
    <row r="118" spans="1:26" x14ac:dyDescent="0.3">
      <c r="A118" t="s">
        <v>345</v>
      </c>
      <c r="B118">
        <f>COUNTIFS(Table2[Sub-Sector],Table4[[#This Row],[Sub-Sector]])</f>
        <v>1</v>
      </c>
      <c r="C118" s="1">
        <f>COUNTIFS(Table2[Sub-Sector],Table4[[#This Row],[Sub-Sector]],Table2[Uptrend],"Uptrend")/Table4[[#This Row],[Count]]</f>
        <v>0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</v>
      </c>
      <c r="G118" s="1">
        <f>COUNTIFS(Table2[Sub-Sector],Table4[[#This Row],[Sub-Sector]],Table2[1Y Return vs Nifty],"&gt;=10")/Table4[[#This Row],[Count]]</f>
        <v>0</v>
      </c>
      <c r="H118" s="1">
        <f>COUNTIFS(Table2[Sub-Sector],Table4[[#This Row],[Sub-Sector]],Table2[RSI Exponential â€“ 14D],"&gt;=50")/Table4[[#This Row],[Count]]</f>
        <v>0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1</v>
      </c>
      <c r="N118" s="1">
        <f>COUNTIFS(Table2[Sub-Sector],Table4[[#This Row],[Sub-Sector]],Table2[% Away From Current Month Low],"&gt;=0.05")/Table4[[#This Row],[Count]]</f>
        <v>0</v>
      </c>
      <c r="O118" s="1">
        <f>COUNTIFS(Table2[Sub-Sector],Table4[[#This Row],[Sub-Sector]],Table2[% Away From Current Month High],"&lt;=0.05")/Table4[[#This Row],[Count]]</f>
        <v>1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1</v>
      </c>
      <c r="S118" s="1">
        <f>COUNTIFS(Table2[Sub-Sector],Table4[[#This Row],[Sub-Sector]],Table2[% Price above 50 EMA],"&gt;=0")/Table4[[#This Row],[Count]]</f>
        <v>1</v>
      </c>
      <c r="T118" s="1">
        <f>COUNTIFS(Table2[Sub-Sector],Table4[[#This Row],[Sub-Sector]],Table2[% Price above 200 EMA],"&gt;=0")/Table4[[#This Row],[Count]]</f>
        <v>0</v>
      </c>
      <c r="U118" s="1">
        <f>COUNTIFS(Table2[Sub-Sector],Table4[[#This Row],[Sub-Sector]],Table2[Rate of Change - Zone],"Positive")/Table4[[#This Row],[Count]]</f>
        <v>1</v>
      </c>
      <c r="V118" s="1">
        <f>COUNTIFS(Table2[Sub-Sector],Table4[[#This Row],[Sub-Sector]],Table2[Sharpe Ratio],"&gt;=0.10")/Table4[[#This Row],[Count]]</f>
        <v>0</v>
      </c>
      <c r="W118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677.5</v>
      </c>
      <c r="X118" s="2">
        <f>_xlfn.RANK.AVG(Table4[[#This Row],[Score]],Table4[Score],1)</f>
        <v>118.5</v>
      </c>
      <c r="Y118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377</v>
      </c>
      <c r="Z118" s="2">
        <f>_xlfn.RANK.AVG(Table4[[#This Row],[Score 2 ]],Table4[[Score 2 ]],1)</f>
        <v>116.5</v>
      </c>
    </row>
    <row r="119" spans="1:26" x14ac:dyDescent="0.3">
      <c r="A119" t="s">
        <v>1163</v>
      </c>
      <c r="B119">
        <f>COUNTIFS(Table2[Sub-Sector],Table4[[#This Row],[Sub-Sector]])</f>
        <v>2</v>
      </c>
      <c r="C119" s="1">
        <f>COUNTIFS(Table2[Sub-Sector],Table4[[#This Row],[Sub-Sector]],Table2[Uptrend],"Uptrend")/Table4[[#This Row],[Count]]</f>
        <v>0.5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0.5</v>
      </c>
      <c r="H119" s="1">
        <f>COUNTIFS(Table2[Sub-Sector],Table4[[#This Row],[Sub-Sector]],Table2[RSI Exponential â€“ 14D],"&gt;=50")/Table4[[#This Row],[Count]]</f>
        <v>0</v>
      </c>
      <c r="I119" s="1">
        <f>COUNTIFS(Table2[Sub-Sector],Table4[[#This Row],[Sub-Sector]],Table2[Relative Volume],"&gt;=1")/Table4[[#This Row],[Count]]</f>
        <v>0.5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0</v>
      </c>
      <c r="O119" s="1">
        <f>COUNTIFS(Table2[Sub-Sector],Table4[[#This Row],[Sub-Sector]],Table2[% Away From Current Month High],"&lt;=0.05")/Table4[[#This Row],[Count]]</f>
        <v>1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0.5</v>
      </c>
      <c r="S119" s="1">
        <f>COUNTIFS(Table2[Sub-Sector],Table4[[#This Row],[Sub-Sector]],Table2[% Price above 50 EMA],"&gt;=0")/Table4[[#This Row],[Count]]</f>
        <v>0.5</v>
      </c>
      <c r="T119" s="1">
        <f>COUNTIFS(Table2[Sub-Sector],Table4[[#This Row],[Sub-Sector]],Table2[% Price above 200 EMA],"&gt;=0")/Table4[[#This Row],[Count]]</f>
        <v>0.5</v>
      </c>
      <c r="U119" s="1">
        <f>COUNTIFS(Table2[Sub-Sector],Table4[[#This Row],[Sub-Sector]],Table2[Rate of Change - Zone],"Positive")/Table4[[#This Row],[Count]]</f>
        <v>0.5</v>
      </c>
      <c r="V119" s="1">
        <f>COUNTIFS(Table2[Sub-Sector],Table4[[#This Row],[Sub-Sector]],Table2[Sharpe Ratio],"&gt;=0.10")/Table4[[#This Row],[Count]]</f>
        <v>0</v>
      </c>
      <c r="W119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661.5</v>
      </c>
      <c r="X119" s="2">
        <f>_xlfn.RANK.AVG(Table4[[#This Row],[Score]],Table4[Score],1)</f>
        <v>116</v>
      </c>
      <c r="Y119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383</v>
      </c>
      <c r="Z119" s="2">
        <f>_xlfn.RANK.AVG(Table4[[#This Row],[Score 2 ]],Table4[[Score 2 ]],1)</f>
        <v>118</v>
      </c>
    </row>
    <row r="120" spans="1:26" x14ac:dyDescent="0.3">
      <c r="A120" t="s">
        <v>377</v>
      </c>
      <c r="B120">
        <f>COUNTIFS(Table2[Sub-Sector],Table4[[#This Row],[Sub-Sector]])</f>
        <v>6</v>
      </c>
      <c r="C120" s="1">
        <f>COUNTIFS(Table2[Sub-Sector],Table4[[#This Row],[Sub-Sector]],Table2[Uptrend],"Uptrend")/Table4[[#This Row],[Count]]</f>
        <v>0.5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0.16666666666666666</v>
      </c>
      <c r="G120" s="1">
        <f>COUNTIFS(Table2[Sub-Sector],Table4[[#This Row],[Sub-Sector]],Table2[1Y Return vs Nifty],"&gt;=10")/Table4[[#This Row],[Count]]</f>
        <v>0.33333333333333331</v>
      </c>
      <c r="H120" s="1">
        <f>COUNTIFS(Table2[Sub-Sector],Table4[[#This Row],[Sub-Sector]],Table2[RSI Exponential â€“ 14D],"&gt;=50")/Table4[[#This Row],[Count]]</f>
        <v>0.66666666666666663</v>
      </c>
      <c r="I120" s="1">
        <f>COUNTIFS(Table2[Sub-Sector],Table4[[#This Row],[Sub-Sector]],Table2[Relative Volume],"&gt;=1")/Table4[[#This Row],[Count]]</f>
        <v>0.33333333333333331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1</v>
      </c>
      <c r="P120" s="1">
        <f>COUNTIFS(Table2[Sub-Sector],Table4[[#This Row],[Sub-Sector]],Table2[% Away From 52W High],"&lt;=10")/Table4[[#This Row],[Count]]</f>
        <v>0.33333333333333331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0.5</v>
      </c>
      <c r="S120" s="1">
        <f>COUNTIFS(Table2[Sub-Sector],Table4[[#This Row],[Sub-Sector]],Table2[% Price above 50 EMA],"&gt;=0")/Table4[[#This Row],[Count]]</f>
        <v>0.5</v>
      </c>
      <c r="T120" s="1">
        <f>COUNTIFS(Table2[Sub-Sector],Table4[[#This Row],[Sub-Sector]],Table2[% Price above 200 EMA],"&gt;=0")/Table4[[#This Row],[Count]]</f>
        <v>1</v>
      </c>
      <c r="U120" s="1">
        <f>COUNTIFS(Table2[Sub-Sector],Table4[[#This Row],[Sub-Sector]],Table2[Rate of Change - Zone],"Positive")/Table4[[#This Row],[Count]]</f>
        <v>0.66666666666666663</v>
      </c>
      <c r="V120" s="1">
        <f>COUNTIFS(Table2[Sub-Sector],Table4[[#This Row],[Sub-Sector]],Table2[Sharpe Ratio],"&gt;=0.10")/Table4[[#This Row],[Count]]</f>
        <v>0.16666666666666666</v>
      </c>
      <c r="W120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675.5</v>
      </c>
      <c r="X120" s="2">
        <f>_xlfn.RANK.AVG(Table4[[#This Row],[Score]],Table4[Score],1)</f>
        <v>117</v>
      </c>
      <c r="Y120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397</v>
      </c>
      <c r="Z120" s="2">
        <f>_xlfn.RANK.AVG(Table4[[#This Row],[Score 2 ]],Table4[[Score 2 ]],1)</f>
        <v>119</v>
      </c>
    </row>
    <row r="121" spans="1:26" x14ac:dyDescent="0.3">
      <c r="A121" t="s">
        <v>41</v>
      </c>
      <c r="B121">
        <f>COUNTIFS(Table2[Sub-Sector],Table4[[#This Row],[Sub-Sector]])</f>
        <v>2</v>
      </c>
      <c r="C121" s="1">
        <f>COUNTIFS(Table2[Sub-Sector],Table4[[#This Row],[Sub-Sector]],Table2[Uptrend],"Uptrend")/Table4[[#This Row],[Count]]</f>
        <v>0.5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0.5</v>
      </c>
      <c r="H121" s="1">
        <f>COUNTIFS(Table2[Sub-Sector],Table4[[#This Row],[Sub-Sector]],Table2[RSI Exponential â€“ 14D],"&gt;=50")/Table4[[#This Row],[Count]]</f>
        <v>0.5</v>
      </c>
      <c r="I121" s="1">
        <f>COUNTIFS(Table2[Sub-Sector],Table4[[#This Row],[Sub-Sector]],Table2[Relative Volume],"&gt;=1")/Table4[[#This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0.5</v>
      </c>
      <c r="N121" s="1">
        <f>COUNTIFS(Table2[Sub-Sector],Table4[[#This Row],[Sub-Sector]],Table2[% Away From Current Month Low],"&gt;=0.05")/Table4[[#This Row],[Count]]</f>
        <v>0</v>
      </c>
      <c r="O121" s="1">
        <f>COUNTIFS(Table2[Sub-Sector],Table4[[#This Row],[Sub-Sector]],Table2[% Away From Current Month High],"&lt;=0.05")/Table4[[#This Row],[Count]]</f>
        <v>1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1</v>
      </c>
      <c r="R121" s="1">
        <f>COUNTIFS(Table2[Sub-Sector],Table4[[#This Row],[Sub-Sector]],Table2[% Price above 20 EMA],"&gt;=0")/Table4[[#This Row],[Count]]</f>
        <v>0</v>
      </c>
      <c r="S121" s="1">
        <f>COUNTIFS(Table2[Sub-Sector],Table4[[#This Row],[Sub-Sector]],Table2[% Price above 50 EMA],"&gt;=0")/Table4[[#This Row],[Count]]</f>
        <v>0.5</v>
      </c>
      <c r="T121" s="1">
        <f>COUNTIFS(Table2[Sub-Sector],Table4[[#This Row],[Sub-Sector]],Table2[% Price above 200 EMA],"&gt;=0")/Table4[[#This Row],[Count]]</f>
        <v>1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0.5</v>
      </c>
      <c r="W121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702</v>
      </c>
      <c r="X121" s="2">
        <f>_xlfn.RANK.AVG(Table4[[#This Row],[Score]],Table4[Score],1)</f>
        <v>120</v>
      </c>
      <c r="Y121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423.5</v>
      </c>
      <c r="Z121" s="2">
        <f>_xlfn.RANK.AVG(Table4[[#This Row],[Score 2 ]],Table4[[Score 2 ]],1)</f>
        <v>120</v>
      </c>
    </row>
    <row r="122" spans="1:26" x14ac:dyDescent="0.3">
      <c r="A122" t="s">
        <v>105</v>
      </c>
      <c r="B122">
        <f>COUNTIFS(Table2[Sub-Sector],Table4[[#This Row],[Sub-Sector]])</f>
        <v>4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0.25</v>
      </c>
      <c r="I122" s="1">
        <f>COUNTIFS(Table2[Sub-Sector],Table4[[#This Row],[Sub-Sector]],Table2[Relative Volume],"&gt;=1")/Table4[[#This Row],[Count]]</f>
        <v>0.25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0</v>
      </c>
      <c r="O122" s="1">
        <f>COUNTIFS(Table2[Sub-Sector],Table4[[#This Row],[Sub-Sector]],Table2[% Away From Current Month High],"&lt;=0.05")/Table4[[#This Row],[Count]]</f>
        <v>1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0.5</v>
      </c>
      <c r="R122" s="1">
        <f>COUNTIFS(Table2[Sub-Sector],Table4[[#This Row],[Sub-Sector]],Table2[% Price above 20 EMA],"&gt;=0")/Table4[[#This Row],[Count]]</f>
        <v>0.5</v>
      </c>
      <c r="S122" s="1">
        <f>COUNTIFS(Table2[Sub-Sector],Table4[[#This Row],[Sub-Sector]],Table2[% Price above 50 EMA],"&gt;=0")/Table4[[#This Row],[Count]]</f>
        <v>0.5</v>
      </c>
      <c r="T122" s="1">
        <f>COUNTIFS(Table2[Sub-Sector],Table4[[#This Row],[Sub-Sector]],Table2[% Price above 200 EMA],"&gt;=0")/Table4[[#This Row],[Count]]</f>
        <v>0</v>
      </c>
      <c r="U122" s="1">
        <f>COUNTIFS(Table2[Sub-Sector],Table4[[#This Row],[Sub-Sector]],Table2[Rate of Change - Zone],"Positive")/Table4[[#This Row],[Count]]</f>
        <v>0.75</v>
      </c>
      <c r="V122" s="1">
        <f>COUNTIFS(Table2[Sub-Sector],Table4[[#This Row],[Sub-Sector]],Table2[Sharpe Ratio],"&gt;=0.10")/Table4[[#This Row],[Count]]</f>
        <v>0</v>
      </c>
      <c r="W122" s="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728.5</v>
      </c>
      <c r="X122" s="2">
        <f>_xlfn.RANK.AVG(Table4[[#This Row],[Score]],Table4[Score],1)</f>
        <v>121</v>
      </c>
      <c r="Y122" s="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428</v>
      </c>
      <c r="Z122" s="2">
        <f>_xlfn.RANK.AVG(Table4[[#This Row],[Score 2 ]],Table4[[Score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06EE-A977-4E8C-B70F-75236AA30731}">
  <dimension ref="A1:AV726"/>
  <sheetViews>
    <sheetView tabSelected="1" topLeftCell="AI1" workbookViewId="0">
      <selection activeCell="AV1" sqref="AV1"/>
    </sheetView>
  </sheetViews>
  <sheetFormatPr defaultRowHeight="14.4" x14ac:dyDescent="0.3"/>
  <cols>
    <col min="1" max="1" width="50" bestFit="1" customWidth="1"/>
    <col min="2" max="2" width="14.5546875" bestFit="1" customWidth="1"/>
    <col min="3" max="3" width="32.88671875" customWidth="1"/>
    <col min="4" max="4" width="38.109375" customWidth="1"/>
    <col min="5" max="5" width="12.44140625" customWidth="1"/>
    <col min="6" max="6" width="10.6640625" customWidth="1"/>
    <col min="7" max="7" width="16.88671875" customWidth="1"/>
    <col min="8" max="8" width="24.109375" customWidth="1"/>
    <col min="9" max="9" width="17.6640625" customWidth="1"/>
    <col min="10" max="10" width="24.88671875" customWidth="1"/>
    <col min="11" max="11" width="17.6640625" customWidth="1"/>
    <col min="12" max="12" width="24.88671875" customWidth="1"/>
    <col min="13" max="13" width="17.88671875" customWidth="1"/>
    <col min="14" max="14" width="25" customWidth="1"/>
    <col min="15" max="15" width="10.33203125" customWidth="1"/>
    <col min="16" max="17" width="12.44140625" customWidth="1"/>
    <col min="18" max="18" width="22.33203125" customWidth="1"/>
    <col min="19" max="20" width="20.5546875" customWidth="1"/>
    <col min="21" max="21" width="21.6640625" customWidth="1"/>
    <col min="22" max="22" width="15.88671875" customWidth="1"/>
    <col min="23" max="24" width="9.33203125" customWidth="1"/>
    <col min="25" max="25" width="17.6640625" customWidth="1"/>
    <col min="26" max="26" width="18.109375" customWidth="1"/>
    <col min="27" max="27" width="18.44140625" customWidth="1"/>
    <col min="28" max="28" width="18.88671875" customWidth="1"/>
    <col min="29" max="29" width="20.88671875" customWidth="1"/>
    <col min="30" max="30" width="21.44140625" customWidth="1"/>
    <col min="31" max="31" width="30.44140625" customWidth="1"/>
    <col min="32" max="32" width="30.88671875" customWidth="1"/>
    <col min="33" max="33" width="31.109375" customWidth="1"/>
    <col min="34" max="34" width="31.5546875" customWidth="1"/>
    <col min="35" max="35" width="22.109375" customWidth="1"/>
    <col min="36" max="36" width="21.6640625" customWidth="1"/>
    <col min="37" max="37" width="19.88671875" customWidth="1"/>
    <col min="38" max="38" width="28.33203125" customWidth="1"/>
    <col min="39" max="39" width="34.5546875" customWidth="1"/>
    <col min="40" max="40" width="14.44140625" customWidth="1"/>
    <col min="41" max="41" width="20.5546875" customWidth="1"/>
    <col min="42" max="42" width="13" customWidth="1"/>
    <col min="43" max="43" width="19.44140625" customWidth="1"/>
    <col min="44" max="44" width="13" bestFit="1" customWidth="1"/>
  </cols>
  <sheetData>
    <row r="1" spans="1:48" x14ac:dyDescent="0.3">
      <c r="A1" t="s">
        <v>0</v>
      </c>
      <c r="B1" t="s">
        <v>1</v>
      </c>
      <c r="C1" t="s">
        <v>2906</v>
      </c>
      <c r="D1" t="s">
        <v>2</v>
      </c>
      <c r="E1" t="s">
        <v>3</v>
      </c>
      <c r="F1" t="s">
        <v>4</v>
      </c>
      <c r="G1" t="s">
        <v>5</v>
      </c>
      <c r="H1" t="s">
        <v>2959</v>
      </c>
      <c r="I1" t="s">
        <v>6</v>
      </c>
      <c r="J1" t="s">
        <v>2960</v>
      </c>
      <c r="K1" t="s">
        <v>7</v>
      </c>
      <c r="L1" t="s">
        <v>2961</v>
      </c>
      <c r="M1" t="s">
        <v>8</v>
      </c>
      <c r="N1" t="s">
        <v>2962</v>
      </c>
      <c r="O1" t="s">
        <v>2928</v>
      </c>
      <c r="P1" t="s">
        <v>9</v>
      </c>
      <c r="Q1" t="s">
        <v>10</v>
      </c>
      <c r="R1" t="s">
        <v>11</v>
      </c>
      <c r="S1" t="s">
        <v>2929</v>
      </c>
      <c r="T1" t="s">
        <v>2930</v>
      </c>
      <c r="U1" t="s">
        <v>2931</v>
      </c>
      <c r="V1" t="s">
        <v>13</v>
      </c>
      <c r="W1" t="s">
        <v>2932</v>
      </c>
      <c r="X1" t="s">
        <v>2933</v>
      </c>
      <c r="Y1" t="s">
        <v>2934</v>
      </c>
      <c r="Z1" t="s">
        <v>2935</v>
      </c>
      <c r="AA1" t="s">
        <v>2936</v>
      </c>
      <c r="AB1" t="s">
        <v>2937</v>
      </c>
      <c r="AC1" t="s">
        <v>2938</v>
      </c>
      <c r="AD1" t="s">
        <v>2939</v>
      </c>
      <c r="AE1" t="s">
        <v>2940</v>
      </c>
      <c r="AF1" t="s">
        <v>2941</v>
      </c>
      <c r="AG1" t="s">
        <v>2942</v>
      </c>
      <c r="AH1" t="s">
        <v>2943</v>
      </c>
      <c r="AI1" t="s">
        <v>14</v>
      </c>
      <c r="AJ1" t="s">
        <v>15</v>
      </c>
      <c r="AK1" t="s">
        <v>2944</v>
      </c>
      <c r="AL1" t="s">
        <v>2945</v>
      </c>
      <c r="AM1" t="s">
        <v>2946</v>
      </c>
      <c r="AN1" t="s">
        <v>2947</v>
      </c>
      <c r="AO1" t="s">
        <v>2948</v>
      </c>
      <c r="AP1" t="s">
        <v>16</v>
      </c>
      <c r="AQ1" t="s">
        <v>2958</v>
      </c>
      <c r="AR1" t="s">
        <v>2949</v>
      </c>
      <c r="AS1" t="s">
        <v>2966</v>
      </c>
      <c r="AT1" t="s">
        <v>2967</v>
      </c>
      <c r="AU1" t="s">
        <v>2968</v>
      </c>
      <c r="AV1" t="s">
        <v>2969</v>
      </c>
    </row>
    <row r="2" spans="1:48" x14ac:dyDescent="0.3">
      <c r="A2" t="s">
        <v>693</v>
      </c>
      <c r="B2" t="s">
        <v>694</v>
      </c>
      <c r="C2" t="s">
        <v>2917</v>
      </c>
      <c r="D2" t="s">
        <v>695</v>
      </c>
      <c r="E2">
        <v>21653.661185000001</v>
      </c>
      <c r="F2">
        <v>681.35</v>
      </c>
      <c r="G2">
        <v>305.81408465604301</v>
      </c>
      <c r="H2">
        <f>(Table2[[#This Row],[1Y Return vs Nifty]]-AVERAGE(Table2[1Y Return vs Nifty]))/_xlfn.STDEV.P(Table2[1Y Return vs Nifty])</f>
        <v>3.0943233383544593</v>
      </c>
      <c r="I2">
        <v>27.130272209781801</v>
      </c>
      <c r="J2">
        <f>(Table2[[#This Row],[1M Return vs Nifty]]-AVERAGE(Table2[1M Return vs Nifty]))/_xlfn.STDEV.P(Table2[1M Return vs Nifty])</f>
        <v>2.1455985934825659</v>
      </c>
      <c r="K2">
        <v>102.471808343045</v>
      </c>
      <c r="L2">
        <f>(Table2[[#This Row],[6M Return vs Nifty]]-AVERAGE(Table2[6M Return vs Nifty]))/_xlfn.STDEV.P(Table2[6M Return vs Nifty])</f>
        <v>2.7509242610183882</v>
      </c>
      <c r="M2">
        <v>8.8813387874447397E-2</v>
      </c>
      <c r="N2">
        <f>(Table2[[#This Row],[1W Return vs Nifty]]-AVERAGE(Table2[1W Return vs Nifty]))/_xlfn.STDEV.P(Table2[1W Return vs Nifty])</f>
        <v>-1.458122634977699E-2</v>
      </c>
      <c r="O2">
        <v>630.44000000000005</v>
      </c>
      <c r="P2">
        <v>545.36355864422205</v>
      </c>
      <c r="Q2">
        <v>395.35748246874499</v>
      </c>
      <c r="R2">
        <v>63.654091046596299</v>
      </c>
      <c r="S2">
        <f>(Table2[[#This Row],[Close Price]]-Table2[[#This Row],[20D EMA]])/Table2[[#This Row],[20D EMA]]</f>
        <v>8.0753124801725723E-2</v>
      </c>
      <c r="T2">
        <f>(Table2[[#This Row],[Close Price]]-Table2[[#This Row],[50D EMA]])/Table2[[#This Row],[50D EMA]]</f>
        <v>0.24935006969266757</v>
      </c>
      <c r="U2">
        <f>(Table2[[#This Row],[Close Price]]-Table2[[#This Row],[200D EMA]])/Table2[[#This Row],[200D EMA]]</f>
        <v>0.7233770200716112</v>
      </c>
      <c r="V2">
        <v>1.1485175807615999</v>
      </c>
      <c r="W2">
        <v>678</v>
      </c>
      <c r="X2">
        <v>697.8</v>
      </c>
      <c r="Y2">
        <v>692.2</v>
      </c>
      <c r="Z2">
        <v>709.25</v>
      </c>
      <c r="AA2">
        <v>678</v>
      </c>
      <c r="AB2">
        <v>697.8</v>
      </c>
      <c r="AC2" s="1">
        <f>(Table2[[#This Row],[Close Price]]/Table2[[#This Row],[Day Low]])-1</f>
        <v>4.9410029498524466E-3</v>
      </c>
      <c r="AD2" s="1">
        <f>(Table2[[#This Row],[Day High]]/Table2[[#This Row],[Close Price]])-1</f>
        <v>2.4143245028252602E-2</v>
      </c>
      <c r="AE2" s="1">
        <f>(Table2[[#This Row],[Close Price]]/Table2[[#This Row],[Current Week Low]])-1</f>
        <v>-1.5674660502744908E-2</v>
      </c>
      <c r="AF2" s="1">
        <f>(Table2[[#This Row],[Current Week High]]/Table2[[#This Row],[Close Price]])-1</f>
        <v>4.0948117707492404E-2</v>
      </c>
      <c r="AG2" s="1">
        <f>(Table2[[#This Row],[Close Price]]/Table2[[#This Row],[Current Month Low]])-1</f>
        <v>4.9410029498524466E-3</v>
      </c>
      <c r="AH2" s="1">
        <f>(Table2[[#This Row],[Current Month High]]/Table2[[#This Row],[Close Price]])-1</f>
        <v>2.4143245028252602E-2</v>
      </c>
      <c r="AI2">
        <v>6.8246862845820804</v>
      </c>
      <c r="AJ2">
        <v>358.97608622431801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0.51</v>
      </c>
      <c r="AM2" t="s">
        <v>2951</v>
      </c>
      <c r="AN2">
        <v>25.71</v>
      </c>
      <c r="AO2" t="s">
        <v>2951</v>
      </c>
      <c r="AP2">
        <v>0.27007754673095302</v>
      </c>
      <c r="AQ2">
        <f>(Table2[[#This Row],[Sharpe Ratio]]-AVERAGE(Table2[Sharpe Ratio]))/_xlfn.STDEV.P(Table2[Sharpe Ratio])</f>
        <v>2.3303395745010205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10.306604541006656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12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9</v>
      </c>
    </row>
    <row r="3" spans="1:48" x14ac:dyDescent="0.3">
      <c r="A3" t="s">
        <v>423</v>
      </c>
      <c r="B3" t="s">
        <v>424</v>
      </c>
      <c r="C3" t="s">
        <v>2917</v>
      </c>
      <c r="D3" t="s">
        <v>364</v>
      </c>
      <c r="E3">
        <v>50315.514578900002</v>
      </c>
      <c r="F3">
        <v>2143.15</v>
      </c>
      <c r="G3">
        <v>605.03508628137797</v>
      </c>
      <c r="H3">
        <f>(Table2[[#This Row],[1Y Return vs Nifty]]-AVERAGE(Table2[1Y Return vs Nifty]))/_xlfn.STDEV.P(Table2[1Y Return vs Nifty])</f>
        <v>6.6607539980852817</v>
      </c>
      <c r="I3">
        <v>12.6181146559277</v>
      </c>
      <c r="J3">
        <f>(Table2[[#This Row],[1M Return vs Nifty]]-AVERAGE(Table2[1M Return vs Nifty]))/_xlfn.STDEV.P(Table2[1M Return vs Nifty])</f>
        <v>0.77293328234264658</v>
      </c>
      <c r="K3">
        <v>201.59366765850399</v>
      </c>
      <c r="L3">
        <f>(Table2[[#This Row],[6M Return vs Nifty]]-AVERAGE(Table2[6M Return vs Nifty]))/_xlfn.STDEV.P(Table2[6M Return vs Nifty])</f>
        <v>5.8126335500071669</v>
      </c>
      <c r="M3">
        <v>-0.78166525518625896</v>
      </c>
      <c r="N3">
        <f>(Table2[[#This Row],[1W Return vs Nifty]]-AVERAGE(Table2[1W Return vs Nifty]))/_xlfn.STDEV.P(Table2[1W Return vs Nifty])</f>
        <v>-0.19293371167320064</v>
      </c>
      <c r="O3">
        <v>1976.45</v>
      </c>
      <c r="P3">
        <v>1668.07318709685</v>
      </c>
      <c r="Q3">
        <v>1044.06944619503</v>
      </c>
      <c r="R3">
        <v>90.645175286811195</v>
      </c>
      <c r="S3">
        <f>(Table2[[#This Row],[Close Price]]-Table2[[#This Row],[20D EMA]])/Table2[[#This Row],[20D EMA]]</f>
        <v>8.4343140479141918E-2</v>
      </c>
      <c r="T3">
        <f>(Table2[[#This Row],[Close Price]]-Table2[[#This Row],[50D EMA]])/Table2[[#This Row],[50D EMA]]</f>
        <v>0.2848057366895177</v>
      </c>
      <c r="U3">
        <f>(Table2[[#This Row],[Close Price]]-Table2[[#This Row],[200D EMA]])/Table2[[#This Row],[200D EMA]]</f>
        <v>1.0526891269641312</v>
      </c>
      <c r="V3">
        <v>0.77846549746023597</v>
      </c>
      <c r="W3">
        <v>2113.4499999999998</v>
      </c>
      <c r="X3">
        <v>2200</v>
      </c>
      <c r="Y3">
        <v>2108.0500000000002</v>
      </c>
      <c r="Z3">
        <v>2240</v>
      </c>
      <c r="AA3">
        <v>2113.4499999999998</v>
      </c>
      <c r="AB3">
        <v>2200</v>
      </c>
      <c r="AC3" s="1">
        <f>(Table2[[#This Row],[Close Price]]/Table2[[#This Row],[Day Low]])-1</f>
        <v>1.405285197189432E-2</v>
      </c>
      <c r="AD3" s="1">
        <f>(Table2[[#This Row],[Day High]]/Table2[[#This Row],[Close Price]])-1</f>
        <v>2.6526374728786939E-2</v>
      </c>
      <c r="AE3" s="1">
        <f>(Table2[[#This Row],[Close Price]]/Table2[[#This Row],[Current Week Low]])-1</f>
        <v>1.6650458954958314E-2</v>
      </c>
      <c r="AF3" s="1">
        <f>(Table2[[#This Row],[Current Week High]]/Table2[[#This Row],[Close Price]])-1</f>
        <v>4.5190490632946778E-2</v>
      </c>
      <c r="AG3" s="1">
        <f>(Table2[[#This Row],[Close Price]]/Table2[[#This Row],[Current Month Low]])-1</f>
        <v>1.405285197189432E-2</v>
      </c>
      <c r="AH3" s="1">
        <f>(Table2[[#This Row],[Current Month High]]/Table2[[#This Row],[Close Price]])-1</f>
        <v>2.6526374728786939E-2</v>
      </c>
      <c r="AI3">
        <v>13.2865175092737</v>
      </c>
      <c r="AJ3">
        <v>671.19467434328897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1.07</v>
      </c>
      <c r="AM3" t="s">
        <v>2951</v>
      </c>
      <c r="AN3">
        <v>27.22</v>
      </c>
      <c r="AO3" t="s">
        <v>2951</v>
      </c>
      <c r="AP3">
        <v>0.21585343974482701</v>
      </c>
      <c r="AQ3">
        <f>(Table2[[#This Row],[Sharpe Ratio]]-AVERAGE(Table2[Sharpe Ratio]))/_xlfn.STDEV.P(Table2[Sharpe Ratio])</f>
        <v>1.7318381876739248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14.785225306435819</v>
      </c>
      <c r="AS3">
        <f>_xlfn.RANK.AVG(Table2[[#This Row],[1Y Return vs Nifty Z-Score]],Table2[1Y Return vs Nifty Z-Score])</f>
        <v>2</v>
      </c>
      <c r="AT3">
        <f>_xlfn.RANK.AVG(Table2[[#This Row],[6M Return vs Nifty Z-Score]],Table2[6M Return vs Nifty Z-Score])</f>
        <v>1</v>
      </c>
      <c r="AU3">
        <f>_xlfn.RANK.AVG(Table2[[#This Row],[Sharpe Ratio Z-Score]],Table2[Sharpe Ratio Z-Score])</f>
        <v>26</v>
      </c>
      <c r="AV3">
        <f>(Table2[[#This Row],[Rank 1Y]]+Table2[[#This Row],[Rank 6M]]+Table2[[#This Row],[Rank Sharpe]])/3</f>
        <v>9.6666666666666661</v>
      </c>
    </row>
    <row r="4" spans="1:48" x14ac:dyDescent="0.3">
      <c r="A4" t="s">
        <v>1026</v>
      </c>
      <c r="B4" t="s">
        <v>1027</v>
      </c>
      <c r="C4" t="s">
        <v>2915</v>
      </c>
      <c r="D4" t="s">
        <v>90</v>
      </c>
      <c r="E4">
        <v>11231.25269648</v>
      </c>
      <c r="F4">
        <v>1748.9</v>
      </c>
      <c r="G4">
        <v>196.75047174757</v>
      </c>
      <c r="H4">
        <f>(Table2[[#This Row],[1Y Return vs Nifty]]-AVERAGE(Table2[1Y Return vs Nifty]))/_xlfn.STDEV.P(Table2[1Y Return vs Nifty])</f>
        <v>1.7943884714000586</v>
      </c>
      <c r="I4">
        <v>-10.232279896744901</v>
      </c>
      <c r="J4">
        <f>(Table2[[#This Row],[1M Return vs Nifty]]-AVERAGE(Table2[1M Return vs Nifty]))/_xlfn.STDEV.P(Table2[1M Return vs Nifty])</f>
        <v>-1.3884230722804587</v>
      </c>
      <c r="K4">
        <v>86.830721917913905</v>
      </c>
      <c r="L4">
        <f>(Table2[[#This Row],[6M Return vs Nifty]]-AVERAGE(Table2[6M Return vs Nifty]))/_xlfn.STDEV.P(Table2[6M Return vs Nifty])</f>
        <v>2.267797129138291</v>
      </c>
      <c r="M4">
        <v>-5.1194776571600498</v>
      </c>
      <c r="N4">
        <f>(Table2[[#This Row],[1W Return vs Nifty]]-AVERAGE(Table2[1W Return vs Nifty]))/_xlfn.STDEV.P(Table2[1W Return vs Nifty])</f>
        <v>-1.0817086735016914</v>
      </c>
      <c r="O4">
        <v>1808.47</v>
      </c>
      <c r="P4">
        <v>1786.6339552597699</v>
      </c>
      <c r="Q4">
        <v>1333.57848791685</v>
      </c>
      <c r="R4">
        <v>43.6854230195216</v>
      </c>
      <c r="S4">
        <f>(Table2[[#This Row],[Close Price]]-Table2[[#This Row],[20D EMA]])/Table2[[#This Row],[20D EMA]]</f>
        <v>-3.2939446051081817E-2</v>
      </c>
      <c r="T4">
        <f>(Table2[[#This Row],[Close Price]]-Table2[[#This Row],[50D EMA]])/Table2[[#This Row],[50D EMA]]</f>
        <v>-2.1120137758874859E-2</v>
      </c>
      <c r="U4">
        <f>(Table2[[#This Row],[Close Price]]-Table2[[#This Row],[200D EMA]])/Table2[[#This Row],[200D EMA]]</f>
        <v>0.31143387198147859</v>
      </c>
      <c r="V4">
        <v>0.43041008654589202</v>
      </c>
      <c r="W4">
        <v>1742</v>
      </c>
      <c r="X4">
        <v>1778.2</v>
      </c>
      <c r="Y4">
        <v>1758.2</v>
      </c>
      <c r="Z4">
        <v>1810</v>
      </c>
      <c r="AA4">
        <v>1742</v>
      </c>
      <c r="AB4">
        <v>1778.2</v>
      </c>
      <c r="AC4" s="1">
        <f>(Table2[[#This Row],[Close Price]]/Table2[[#This Row],[Day Low]])-1</f>
        <v>3.9609644087257312E-3</v>
      </c>
      <c r="AD4" s="1">
        <f>(Table2[[#This Row],[Day High]]/Table2[[#This Row],[Close Price]])-1</f>
        <v>1.6753387843787548E-2</v>
      </c>
      <c r="AE4" s="1">
        <f>(Table2[[#This Row],[Close Price]]/Table2[[#This Row],[Current Week Low]])-1</f>
        <v>-5.2895006256398203E-3</v>
      </c>
      <c r="AF4" s="1">
        <f>(Table2[[#This Row],[Current Week High]]/Table2[[#This Row],[Close Price]])-1</f>
        <v>3.4936245640116548E-2</v>
      </c>
      <c r="AG4" s="1">
        <f>(Table2[[#This Row],[Close Price]]/Table2[[#This Row],[Current Month Low]])-1</f>
        <v>3.9609644087257312E-3</v>
      </c>
      <c r="AH4" s="1">
        <f>(Table2[[#This Row],[Current Month High]]/Table2[[#This Row],[Close Price]])-1</f>
        <v>1.6753387843787548E-2</v>
      </c>
      <c r="AI4">
        <v>20.598662016124401</v>
      </c>
      <c r="AJ4">
        <v>251.65549597855201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0.02</v>
      </c>
      <c r="AM4" t="s">
        <v>2951</v>
      </c>
      <c r="AN4">
        <v>3.95</v>
      </c>
      <c r="AO4" t="s">
        <v>2951</v>
      </c>
      <c r="AP4">
        <v>0.30778954019926102</v>
      </c>
      <c r="AQ4">
        <f>(Table2[[#This Row],[Sharpe Ratio]]-AVERAGE(Table2[Sharpe Ratio]))/_xlfn.STDEV.P(Table2[Sharpe Ratio])</f>
        <v>2.746587653912854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4.3386415086690535</v>
      </c>
      <c r="AS4">
        <f>_xlfn.RANK.AVG(Table2[[#This Row],[1Y Return vs Nifty Z-Score]],Table2[1Y Return vs Nifty Z-Score])</f>
        <v>32</v>
      </c>
      <c r="AT4">
        <f>_xlfn.RANK.AVG(Table2[[#This Row],[6M Return vs Nifty Z-Score]],Table2[6M Return vs Nifty Z-Score])</f>
        <v>24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19.666666666666668</v>
      </c>
    </row>
    <row r="5" spans="1:48" x14ac:dyDescent="0.3">
      <c r="A5" t="s">
        <v>305</v>
      </c>
      <c r="B5" t="s">
        <v>306</v>
      </c>
      <c r="C5" t="s">
        <v>2912</v>
      </c>
      <c r="D5" t="s">
        <v>120</v>
      </c>
      <c r="E5">
        <v>77249.994705000005</v>
      </c>
      <c r="F5">
        <v>416.6</v>
      </c>
      <c r="G5">
        <v>211.77159490959599</v>
      </c>
      <c r="H5">
        <f>(Table2[[#This Row],[1Y Return vs Nifty]]-AVERAGE(Table2[1Y Return vs Nifty]))/_xlfn.STDEV.P(Table2[1Y Return vs Nifty])</f>
        <v>1.9734260185563288</v>
      </c>
      <c r="I5">
        <v>8.5136419587098509</v>
      </c>
      <c r="J5">
        <f>(Table2[[#This Row],[1M Return vs Nifty]]-AVERAGE(Table2[1M Return vs Nifty]))/_xlfn.STDEV.P(Table2[1M Return vs Nifty])</f>
        <v>0.3847024303081355</v>
      </c>
      <c r="K5">
        <v>122.94275554401</v>
      </c>
      <c r="L5">
        <f>(Table2[[#This Row],[6M Return vs Nifty]]-AVERAGE(Table2[6M Return vs Nifty]))/_xlfn.STDEV.P(Table2[6M Return vs Nifty])</f>
        <v>3.383237755059338</v>
      </c>
      <c r="M5">
        <v>2.9166899614624202</v>
      </c>
      <c r="N5">
        <f>(Table2[[#This Row],[1W Return vs Nifty]]-AVERAGE(Table2[1W Return vs Nifty]))/_xlfn.STDEV.P(Table2[1W Return vs Nifty])</f>
        <v>0.56482278213217385</v>
      </c>
      <c r="O5">
        <v>378.23</v>
      </c>
      <c r="P5">
        <v>338.26200202962502</v>
      </c>
      <c r="Q5">
        <v>248.189296783343</v>
      </c>
      <c r="R5">
        <v>89.225282251787604</v>
      </c>
      <c r="S5">
        <f>(Table2[[#This Row],[Close Price]]-Table2[[#This Row],[20D EMA]])/Table2[[#This Row],[20D EMA]]</f>
        <v>0.10144620997805569</v>
      </c>
      <c r="T5">
        <f>(Table2[[#This Row],[Close Price]]-Table2[[#This Row],[50D EMA]])/Table2[[#This Row],[50D EMA]]</f>
        <v>0.23158970709194274</v>
      </c>
      <c r="U5">
        <f>(Table2[[#This Row],[Close Price]]-Table2[[#This Row],[200D EMA]])/Table2[[#This Row],[200D EMA]]</f>
        <v>0.67855747769683739</v>
      </c>
      <c r="V5">
        <v>1.0769310047443501</v>
      </c>
      <c r="W5">
        <v>405.25</v>
      </c>
      <c r="X5">
        <v>431.8</v>
      </c>
      <c r="Y5">
        <v>384</v>
      </c>
      <c r="Z5">
        <v>417.4</v>
      </c>
      <c r="AA5">
        <v>405.25</v>
      </c>
      <c r="AB5">
        <v>431.8</v>
      </c>
      <c r="AC5" s="1">
        <f>(Table2[[#This Row],[Close Price]]/Table2[[#This Row],[Day Low]])-1</f>
        <v>2.8007402837754602E-2</v>
      </c>
      <c r="AD5" s="1">
        <f>(Table2[[#This Row],[Day High]]/Table2[[#This Row],[Close Price]])-1</f>
        <v>3.6485837734037352E-2</v>
      </c>
      <c r="AE5" s="1">
        <f>(Table2[[#This Row],[Close Price]]/Table2[[#This Row],[Current Week Low]])-1</f>
        <v>8.4895833333333393E-2</v>
      </c>
      <c r="AF5" s="1">
        <f>(Table2[[#This Row],[Current Week High]]/Table2[[#This Row],[Close Price]])-1</f>
        <v>1.9203072491598139E-3</v>
      </c>
      <c r="AG5" s="1">
        <f>(Table2[[#This Row],[Close Price]]/Table2[[#This Row],[Current Month Low]])-1</f>
        <v>2.8007402837754602E-2</v>
      </c>
      <c r="AH5" s="1">
        <f>(Table2[[#This Row],[Current Month High]]/Table2[[#This Row],[Close Price]])-1</f>
        <v>3.6485837734037352E-2</v>
      </c>
      <c r="AI5">
        <v>3.6485837734037299</v>
      </c>
      <c r="AJ5">
        <v>255.916275096112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</v>
      </c>
      <c r="AM5" t="s">
        <v>2951</v>
      </c>
      <c r="AN5">
        <v>17.920000000000002</v>
      </c>
      <c r="AO5" t="s">
        <v>2951</v>
      </c>
      <c r="AP5">
        <v>0.19810866981504399</v>
      </c>
      <c r="AQ5">
        <f>(Table2[[#This Row],[Sharpe Ratio]]-AVERAGE(Table2[Sharpe Ratio]))/_xlfn.STDEV.P(Table2[Sharpe Ratio])</f>
        <v>1.53597937132458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7.8421683573805563</v>
      </c>
      <c r="AS5">
        <f>_xlfn.RANK.AVG(Table2[[#This Row],[1Y Return vs Nifty Z-Score]],Table2[1Y Return vs Nifty Z-Score])</f>
        <v>24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42</v>
      </c>
      <c r="AV5">
        <f>(Table2[[#This Row],[Rank 1Y]]+Table2[[#This Row],[Rank 6M]]+Table2[[#This Row],[Rank Sharpe]])/3</f>
        <v>24.333333333333332</v>
      </c>
    </row>
    <row r="6" spans="1:48" x14ac:dyDescent="0.3">
      <c r="A6" t="s">
        <v>72</v>
      </c>
      <c r="B6" t="s">
        <v>73</v>
      </c>
      <c r="C6" t="s">
        <v>2917</v>
      </c>
      <c r="D6" t="s">
        <v>74</v>
      </c>
      <c r="E6">
        <v>345532.63537500001</v>
      </c>
      <c r="F6">
        <v>5325.05</v>
      </c>
      <c r="G6">
        <v>161.65537276781799</v>
      </c>
      <c r="H6">
        <f>(Table2[[#This Row],[1Y Return vs Nifty]]-AVERAGE(Table2[1Y Return vs Nifty]))/_xlfn.STDEV.P(Table2[1Y Return vs Nifty])</f>
        <v>1.3760881638421087</v>
      </c>
      <c r="I6">
        <v>2.1977052412170499</v>
      </c>
      <c r="J6">
        <f>(Table2[[#This Row],[1M Return vs Nifty]]-AVERAGE(Table2[1M Return vs Nifty]))/_xlfn.STDEV.P(Table2[1M Return vs Nifty])</f>
        <v>-0.21270475792590007</v>
      </c>
      <c r="K6">
        <v>78.537405946475104</v>
      </c>
      <c r="L6">
        <f>(Table2[[#This Row],[6M Return vs Nifty]]-AVERAGE(Table2[6M Return vs Nifty]))/_xlfn.STDEV.P(Table2[6M Return vs Nifty])</f>
        <v>2.0116303994014824</v>
      </c>
      <c r="M6">
        <v>-5.9375744664172299</v>
      </c>
      <c r="N6">
        <f>(Table2[[#This Row],[1W Return vs Nifty]]-AVERAGE(Table2[1W Return vs Nifty]))/_xlfn.STDEV.P(Table2[1W Return vs Nifty])</f>
        <v>-1.2493286379078776</v>
      </c>
      <c r="O6">
        <v>4989.3999999999996</v>
      </c>
      <c r="P6">
        <v>4523.2950040598398</v>
      </c>
      <c r="Q6">
        <v>3318.9921155664301</v>
      </c>
      <c r="R6">
        <v>91.0585693758308</v>
      </c>
      <c r="S6">
        <f>(Table2[[#This Row],[Close Price]]-Table2[[#This Row],[20D EMA]])/Table2[[#This Row],[20D EMA]]</f>
        <v>6.7272617950054223E-2</v>
      </c>
      <c r="T6">
        <f>(Table2[[#This Row],[Close Price]]-Table2[[#This Row],[50D EMA]])/Table2[[#This Row],[50D EMA]]</f>
        <v>0.17725021145438291</v>
      </c>
      <c r="U6">
        <f>(Table2[[#This Row],[Close Price]]-Table2[[#This Row],[200D EMA]])/Table2[[#This Row],[200D EMA]]</f>
        <v>0.60441779148101704</v>
      </c>
      <c r="V6">
        <v>1.3143642514437299</v>
      </c>
      <c r="W6">
        <v>5114.6000000000004</v>
      </c>
      <c r="X6">
        <v>5344.4</v>
      </c>
      <c r="Y6">
        <v>5151</v>
      </c>
      <c r="Z6">
        <v>5341.5</v>
      </c>
      <c r="AA6">
        <v>5114.6000000000004</v>
      </c>
      <c r="AB6">
        <v>5344.4</v>
      </c>
      <c r="AC6" s="1">
        <f>(Table2[[#This Row],[Close Price]]/Table2[[#This Row],[Day Low]])-1</f>
        <v>4.1146912759550958E-2</v>
      </c>
      <c r="AD6" s="1">
        <f>(Table2[[#This Row],[Day High]]/Table2[[#This Row],[Close Price]])-1</f>
        <v>3.6337686970073779E-3</v>
      </c>
      <c r="AE6" s="1">
        <f>(Table2[[#This Row],[Close Price]]/Table2[[#This Row],[Current Week Low]])-1</f>
        <v>3.3789555426130935E-2</v>
      </c>
      <c r="AF6" s="1">
        <f>(Table2[[#This Row],[Current Week High]]/Table2[[#This Row],[Close Price]])-1</f>
        <v>3.0891728716162525E-3</v>
      </c>
      <c r="AG6" s="1">
        <f>(Table2[[#This Row],[Close Price]]/Table2[[#This Row],[Current Month Low]])-1</f>
        <v>4.1146912759550958E-2</v>
      </c>
      <c r="AH6" s="1">
        <f>(Table2[[#This Row],[Current Month High]]/Table2[[#This Row],[Close Price]])-1</f>
        <v>3.6337686970073779E-3</v>
      </c>
      <c r="AI6">
        <v>4.8403301377451804</v>
      </c>
      <c r="AJ6">
        <v>201.22468605045799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22</v>
      </c>
      <c r="AO6" t="s">
        <v>2951</v>
      </c>
      <c r="AP6">
        <v>0.29352348153202901</v>
      </c>
      <c r="AQ6">
        <f>(Table2[[#This Row],[Sharpe Ratio]]-AVERAGE(Table2[Sharpe Ratio]))/_xlfn.STDEV.P(Table2[Sharpe Ratio])</f>
        <v>2.5891252931388959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4.5148104605487092</v>
      </c>
      <c r="AS6">
        <f>_xlfn.RANK.AVG(Table2[[#This Row],[1Y Return vs Nifty Z-Score]],Table2[1Y Return vs Nifty Z-Score])</f>
        <v>56</v>
      </c>
      <c r="AT6">
        <f>_xlfn.RANK.AVG(Table2[[#This Row],[6M Return vs Nifty Z-Score]],Table2[6M Return vs Nifty Z-Score])</f>
        <v>33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31</v>
      </c>
    </row>
    <row r="7" spans="1:48" x14ac:dyDescent="0.3">
      <c r="A7" t="s">
        <v>358</v>
      </c>
      <c r="B7" t="s">
        <v>359</v>
      </c>
      <c r="C7" t="s">
        <v>2922</v>
      </c>
      <c r="D7" t="s">
        <v>138</v>
      </c>
      <c r="E7">
        <v>64877.454391630003</v>
      </c>
      <c r="F7">
        <v>2056.8000000000002</v>
      </c>
      <c r="G7">
        <v>229.52889605526801</v>
      </c>
      <c r="H7">
        <f>(Table2[[#This Row],[1Y Return vs Nifty]]-AVERAGE(Table2[1Y Return vs Nifty]))/_xlfn.STDEV.P(Table2[1Y Return vs Nifty])</f>
        <v>2.1850762132151109</v>
      </c>
      <c r="I7">
        <v>17.9160620966035</v>
      </c>
      <c r="J7">
        <f>(Table2[[#This Row],[1M Return vs Nifty]]-AVERAGE(Table2[1M Return vs Nifty]))/_xlfn.STDEV.P(Table2[1M Return vs Nifty])</f>
        <v>1.2740516477594297</v>
      </c>
      <c r="K7">
        <v>73.179308020272103</v>
      </c>
      <c r="L7">
        <f>(Table2[[#This Row],[6M Return vs Nifty]]-AVERAGE(Table2[6M Return vs Nifty]))/_xlfn.STDEV.P(Table2[6M Return vs Nifty])</f>
        <v>1.8461276706869421</v>
      </c>
      <c r="M7">
        <v>1.9189066056423301</v>
      </c>
      <c r="N7">
        <f>(Table2[[#This Row],[1W Return vs Nifty]]-AVERAGE(Table2[1W Return vs Nifty]))/_xlfn.STDEV.P(Table2[1W Return vs Nifty])</f>
        <v>0.36038681722539495</v>
      </c>
      <c r="O7">
        <v>1811.95</v>
      </c>
      <c r="P7">
        <v>1616.9103433062</v>
      </c>
      <c r="Q7">
        <v>1210.24472051612</v>
      </c>
      <c r="R7">
        <v>65.475997522951999</v>
      </c>
      <c r="S7">
        <f>(Table2[[#This Row],[Close Price]]-Table2[[#This Row],[20D EMA]])/Table2[[#This Row],[20D EMA]]</f>
        <v>0.13513066033830962</v>
      </c>
      <c r="T7">
        <f>(Table2[[#This Row],[Close Price]]-Table2[[#This Row],[50D EMA]])/Table2[[#This Row],[50D EMA]]</f>
        <v>0.27205568850176914</v>
      </c>
      <c r="U7">
        <f>(Table2[[#This Row],[Close Price]]-Table2[[#This Row],[200D EMA]])/Table2[[#This Row],[200D EMA]]</f>
        <v>0.6994909914772105</v>
      </c>
      <c r="V7">
        <v>1.4262294646209199</v>
      </c>
      <c r="W7">
        <v>1942.8</v>
      </c>
      <c r="X7">
        <v>2074.8000000000002</v>
      </c>
      <c r="Y7">
        <v>1975</v>
      </c>
      <c r="Z7">
        <v>2038.75</v>
      </c>
      <c r="AA7">
        <v>1942.8</v>
      </c>
      <c r="AB7">
        <v>2074.8000000000002</v>
      </c>
      <c r="AC7" s="1">
        <f>(Table2[[#This Row],[Close Price]]/Table2[[#This Row],[Day Low]])-1</f>
        <v>5.8678196417541795E-2</v>
      </c>
      <c r="AD7" s="1">
        <f>(Table2[[#This Row],[Day High]]/Table2[[#This Row],[Close Price]])-1</f>
        <v>8.7514585764294495E-3</v>
      </c>
      <c r="AE7" s="1">
        <f>(Table2[[#This Row],[Close Price]]/Table2[[#This Row],[Current Week Low]])-1</f>
        <v>4.1417721518987483E-2</v>
      </c>
      <c r="AF7" s="1">
        <f>(Table2[[#This Row],[Current Week High]]/Table2[[#This Row],[Close Price]])-1</f>
        <v>-8.7757681835862744E-3</v>
      </c>
      <c r="AG7" s="1">
        <f>(Table2[[#This Row],[Close Price]]/Table2[[#This Row],[Current Month Low]])-1</f>
        <v>5.8678196417541795E-2</v>
      </c>
      <c r="AH7" s="1">
        <f>(Table2[[#This Row],[Current Month High]]/Table2[[#This Row],[Close Price]])-1</f>
        <v>8.7514585764294495E-3</v>
      </c>
      <c r="AI7">
        <v>0.87514585764294495</v>
      </c>
      <c r="AJ7">
        <v>294.627782041442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0.31</v>
      </c>
      <c r="AM7" t="s">
        <v>2951</v>
      </c>
      <c r="AN7">
        <v>25.18</v>
      </c>
      <c r="AO7" t="s">
        <v>2951</v>
      </c>
      <c r="AP7">
        <v>0.20084173598295699</v>
      </c>
      <c r="AQ7">
        <f>(Table2[[#This Row],[Sharpe Ratio]]-AVERAGE(Table2[Sharpe Ratio]))/_xlfn.STDEV.P(Table2[Sharpe Ratio])</f>
        <v>1.566145730582551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7.2317880794694283</v>
      </c>
      <c r="AS7">
        <f>_xlfn.RANK.AVG(Table2[[#This Row],[1Y Return vs Nifty Z-Score]],Table2[1Y Return vs Nifty Z-Score])</f>
        <v>20</v>
      </c>
      <c r="AT7">
        <f>_xlfn.RANK.AVG(Table2[[#This Row],[6M Return vs Nifty Z-Score]],Table2[6M Return vs Nifty Z-Score])</f>
        <v>37</v>
      </c>
      <c r="AU7">
        <f>_xlfn.RANK.AVG(Table2[[#This Row],[Sharpe Ratio Z-Score]],Table2[Sharpe Ratio Z-Score])</f>
        <v>38</v>
      </c>
      <c r="AV7">
        <f>(Table2[[#This Row],[Rank 1Y]]+Table2[[#This Row],[Rank 6M]]+Table2[[#This Row],[Rank Sharpe]])/3</f>
        <v>31.666666666666668</v>
      </c>
    </row>
    <row r="8" spans="1:48" x14ac:dyDescent="0.3">
      <c r="A8" t="s">
        <v>700</v>
      </c>
      <c r="B8" t="s">
        <v>701</v>
      </c>
      <c r="C8" t="s">
        <v>2917</v>
      </c>
      <c r="D8" t="s">
        <v>144</v>
      </c>
      <c r="E8">
        <v>20823.570408150001</v>
      </c>
      <c r="F8">
        <v>886.85</v>
      </c>
      <c r="G8">
        <v>211.87286548206501</v>
      </c>
      <c r="H8">
        <f>(Table2[[#This Row],[1Y Return vs Nifty]]-AVERAGE(Table2[1Y Return vs Nifty]))/_xlfn.STDEV.P(Table2[1Y Return vs Nifty])</f>
        <v>1.9746330677695196</v>
      </c>
      <c r="I8">
        <v>1.2766886901072401</v>
      </c>
      <c r="J8">
        <f>(Table2[[#This Row],[1M Return vs Nifty]]-AVERAGE(Table2[1M Return vs Nifty]))/_xlfn.STDEV.P(Table2[1M Return vs Nifty])</f>
        <v>-0.29982119571280985</v>
      </c>
      <c r="K8">
        <v>108.050899099308</v>
      </c>
      <c r="L8">
        <f>(Table2[[#This Row],[6M Return vs Nifty]]-AVERAGE(Table2[6M Return vs Nifty]))/_xlfn.STDEV.P(Table2[6M Return vs Nifty])</f>
        <v>2.9232530905069387</v>
      </c>
      <c r="M8">
        <v>7.3106966132327003</v>
      </c>
      <c r="N8">
        <f>(Table2[[#This Row],[1W Return vs Nifty]]-AVERAGE(Table2[1W Return vs Nifty]))/_xlfn.STDEV.P(Table2[1W Return vs Nifty])</f>
        <v>1.4651113912993852</v>
      </c>
      <c r="O8">
        <v>827.66</v>
      </c>
      <c r="P8">
        <v>787.09185640861801</v>
      </c>
      <c r="Q8">
        <v>585.03133322178599</v>
      </c>
      <c r="R8">
        <v>54.4530838656678</v>
      </c>
      <c r="S8">
        <f>(Table2[[#This Row],[Close Price]]-Table2[[#This Row],[20D EMA]])/Table2[[#This Row],[20D EMA]]</f>
        <v>7.151487325713464E-2</v>
      </c>
      <c r="T8">
        <f>(Table2[[#This Row],[Close Price]]-Table2[[#This Row],[50D EMA]])/Table2[[#This Row],[50D EMA]]</f>
        <v>0.12674269563220161</v>
      </c>
      <c r="U8">
        <f>(Table2[[#This Row],[Close Price]]-Table2[[#This Row],[200D EMA]])/Table2[[#This Row],[200D EMA]]</f>
        <v>0.51590171267595042</v>
      </c>
      <c r="V8">
        <v>1.4854832414496499</v>
      </c>
      <c r="W8">
        <v>881</v>
      </c>
      <c r="X8">
        <v>910.7</v>
      </c>
      <c r="Y8">
        <v>896.75</v>
      </c>
      <c r="Z8">
        <v>935.95</v>
      </c>
      <c r="AA8">
        <v>881</v>
      </c>
      <c r="AB8">
        <v>910.7</v>
      </c>
      <c r="AC8" s="1">
        <f>(Table2[[#This Row],[Close Price]]/Table2[[#This Row],[Day Low]])-1</f>
        <v>6.6401816118046852E-3</v>
      </c>
      <c r="AD8" s="1">
        <f>(Table2[[#This Row],[Day High]]/Table2[[#This Row],[Close Price]])-1</f>
        <v>2.6892935671195772E-2</v>
      </c>
      <c r="AE8" s="1">
        <f>(Table2[[#This Row],[Close Price]]/Table2[[#This Row],[Current Week Low]])-1</f>
        <v>-1.1039866183440217E-2</v>
      </c>
      <c r="AF8" s="1">
        <f>(Table2[[#This Row],[Current Week High]]/Table2[[#This Row],[Close Price]])-1</f>
        <v>5.5364492304222912E-2</v>
      </c>
      <c r="AG8" s="1">
        <f>(Table2[[#This Row],[Close Price]]/Table2[[#This Row],[Current Month Low]])-1</f>
        <v>6.6401816118046852E-3</v>
      </c>
      <c r="AH8" s="1">
        <f>(Table2[[#This Row],[Current Month High]]/Table2[[#This Row],[Close Price]])-1</f>
        <v>2.6892935671195772E-2</v>
      </c>
      <c r="AI8">
        <v>7.6901392569205402</v>
      </c>
      <c r="AJ8">
        <v>258.613020622725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0.03</v>
      </c>
      <c r="AM8" t="s">
        <v>2951</v>
      </c>
      <c r="AN8">
        <v>27.44</v>
      </c>
      <c r="AO8" t="s">
        <v>2951</v>
      </c>
      <c r="AP8">
        <v>0.179783641973917</v>
      </c>
      <c r="AQ8">
        <f>(Table2[[#This Row],[Sharpe Ratio]]-AVERAGE(Table2[Sharpe Ratio]))/_xlfn.STDEV.P(Table2[Sharpe Ratio])</f>
        <v>1.3337159282518181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7.3968922821148517</v>
      </c>
      <c r="AS8">
        <f>_xlfn.RANK.AVG(Table2[[#This Row],[1Y Return vs Nifty Z-Score]],Table2[1Y Return vs Nifty Z-Score])</f>
        <v>23</v>
      </c>
      <c r="AT8">
        <f>_xlfn.RANK.AVG(Table2[[#This Row],[6M Return vs Nifty Z-Score]],Table2[6M Return vs Nifty Z-Score])</f>
        <v>10</v>
      </c>
      <c r="AU8">
        <f>_xlfn.RANK.AVG(Table2[[#This Row],[Sharpe Ratio Z-Score]],Table2[Sharpe Ratio Z-Score])</f>
        <v>66</v>
      </c>
      <c r="AV8">
        <f>(Table2[[#This Row],[Rank 1Y]]+Table2[[#This Row],[Rank 6M]]+Table2[[#This Row],[Rank Sharpe]])/3</f>
        <v>33</v>
      </c>
    </row>
    <row r="9" spans="1:48" x14ac:dyDescent="0.3">
      <c r="A9" t="s">
        <v>150</v>
      </c>
      <c r="B9" t="s">
        <v>151</v>
      </c>
      <c r="C9" t="s">
        <v>2919</v>
      </c>
      <c r="D9" t="s">
        <v>152</v>
      </c>
      <c r="E9">
        <v>167627.67019434</v>
      </c>
      <c r="F9">
        <v>5395.75</v>
      </c>
      <c r="G9">
        <v>181.583318153775</v>
      </c>
      <c r="H9">
        <f>(Table2[[#This Row],[1Y Return vs Nifty]]-AVERAGE(Table2[1Y Return vs Nifty]))/_xlfn.STDEV.P(Table2[1Y Return vs Nifty])</f>
        <v>1.6136103799428012</v>
      </c>
      <c r="I9">
        <v>10.15925196387</v>
      </c>
      <c r="J9">
        <f>(Table2[[#This Row],[1M Return vs Nifty]]-AVERAGE(Table2[1M Return vs Nifty]))/_xlfn.STDEV.P(Table2[1M Return vs Nifty])</f>
        <v>0.54035618209283931</v>
      </c>
      <c r="K9">
        <v>71.424444812853807</v>
      </c>
      <c r="L9">
        <f>(Table2[[#This Row],[6M Return vs Nifty]]-AVERAGE(Table2[6M Return vs Nifty]))/_xlfn.STDEV.P(Table2[6M Return vs Nifty])</f>
        <v>1.7919228664171003</v>
      </c>
      <c r="M9">
        <v>3.5310533595752001E-3</v>
      </c>
      <c r="N9">
        <f>(Table2[[#This Row],[1W Return vs Nifty]]-AVERAGE(Table2[1W Return vs Nifty]))/_xlfn.STDEV.P(Table2[1W Return vs Nifty])</f>
        <v>-3.2054735247628599E-2</v>
      </c>
      <c r="O9">
        <v>5021.3</v>
      </c>
      <c r="P9">
        <v>4647.5847396261397</v>
      </c>
      <c r="Q9">
        <v>3566.1675838609999</v>
      </c>
      <c r="R9">
        <v>77.449161858432007</v>
      </c>
      <c r="S9">
        <f>(Table2[[#This Row],[Close Price]]-Table2[[#This Row],[20D EMA]])/Table2[[#This Row],[20D EMA]]</f>
        <v>7.4572321908669026E-2</v>
      </c>
      <c r="T9">
        <f>(Table2[[#This Row],[Close Price]]-Table2[[#This Row],[50D EMA]])/Table2[[#This Row],[50D EMA]]</f>
        <v>0.16097936934745252</v>
      </c>
      <c r="U9">
        <f>(Table2[[#This Row],[Close Price]]-Table2[[#This Row],[200D EMA]])/Table2[[#This Row],[200D EMA]]</f>
        <v>0.51303882196084494</v>
      </c>
      <c r="V9">
        <v>0.91656091648585503</v>
      </c>
      <c r="W9">
        <v>5200</v>
      </c>
      <c r="X9">
        <v>5440</v>
      </c>
      <c r="Y9">
        <v>5200</v>
      </c>
      <c r="Z9">
        <v>5353.85</v>
      </c>
      <c r="AA9">
        <v>5200</v>
      </c>
      <c r="AB9">
        <v>5440</v>
      </c>
      <c r="AC9" s="1">
        <f>(Table2[[#This Row],[Close Price]]/Table2[[#This Row],[Day Low]])-1</f>
        <v>3.7644230769230846E-2</v>
      </c>
      <c r="AD9" s="1">
        <f>(Table2[[#This Row],[Day High]]/Table2[[#This Row],[Close Price]])-1</f>
        <v>8.2008988555808404E-3</v>
      </c>
      <c r="AE9" s="1">
        <f>(Table2[[#This Row],[Close Price]]/Table2[[#This Row],[Current Week Low]])-1</f>
        <v>3.7644230769230846E-2</v>
      </c>
      <c r="AF9" s="1">
        <f>(Table2[[#This Row],[Current Week High]]/Table2[[#This Row],[Close Price]])-1</f>
        <v>-7.7653708937589494E-3</v>
      </c>
      <c r="AG9" s="1">
        <f>(Table2[[#This Row],[Close Price]]/Table2[[#This Row],[Current Month Low]])-1</f>
        <v>3.7644230769230846E-2</v>
      </c>
      <c r="AH9" s="1">
        <f>(Table2[[#This Row],[Current Month High]]/Table2[[#This Row],[Close Price]])-1</f>
        <v>8.2008988555808404E-3</v>
      </c>
      <c r="AI9">
        <v>1.04248714265857</v>
      </c>
      <c r="AJ9">
        <v>225.54526531720401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0.27</v>
      </c>
      <c r="AM9" t="s">
        <v>2951</v>
      </c>
      <c r="AN9">
        <v>10.029999999999999</v>
      </c>
      <c r="AO9" t="s">
        <v>2951</v>
      </c>
      <c r="AP9">
        <v>0.24245794768415399</v>
      </c>
      <c r="AQ9">
        <f>(Table2[[#This Row],[Sharpe Ratio]]-AVERAGE(Table2[Sharpe Ratio]))/_xlfn.STDEV.P(Table2[Sharpe Ratio])</f>
        <v>2.0254868207738439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5.9393215139789559</v>
      </c>
      <c r="AS9">
        <f>_xlfn.RANK.AVG(Table2[[#This Row],[1Y Return vs Nifty Z-Score]],Table2[1Y Return vs Nifty Z-Score])</f>
        <v>41</v>
      </c>
      <c r="AT9">
        <f>_xlfn.RANK.AVG(Table2[[#This Row],[6M Return vs Nifty Z-Score]],Table2[6M Return vs Nifty Z-Score])</f>
        <v>44</v>
      </c>
      <c r="AU9">
        <f>_xlfn.RANK.AVG(Table2[[#This Row],[Sharpe Ratio Z-Score]],Table2[Sharpe Ratio Z-Score])</f>
        <v>14</v>
      </c>
      <c r="AV9">
        <f>(Table2[[#This Row],[Rank 1Y]]+Table2[[#This Row],[Rank 6M]]+Table2[[#This Row],[Rank Sharpe]])/3</f>
        <v>33</v>
      </c>
    </row>
    <row r="10" spans="1:48" x14ac:dyDescent="0.3">
      <c r="A10" t="s">
        <v>414</v>
      </c>
      <c r="B10" t="s">
        <v>415</v>
      </c>
      <c r="C10" t="s">
        <v>2909</v>
      </c>
      <c r="D10" t="s">
        <v>120</v>
      </c>
      <c r="E10">
        <v>51789.152999999998</v>
      </c>
      <c r="F10">
        <v>275.3</v>
      </c>
      <c r="G10">
        <v>349.78240537181301</v>
      </c>
      <c r="H10">
        <f>(Table2[[#This Row],[1Y Return vs Nifty]]-AVERAGE(Table2[1Y Return vs Nifty]))/_xlfn.STDEV.P(Table2[1Y Return vs Nifty])</f>
        <v>3.6183840366537958</v>
      </c>
      <c r="I10">
        <v>2.3005687313718299</v>
      </c>
      <c r="J10">
        <f>(Table2[[#This Row],[1M Return vs Nifty]]-AVERAGE(Table2[1M Return vs Nifty]))/_xlfn.STDEV.P(Table2[1M Return vs Nifty])</f>
        <v>-0.20297518159004019</v>
      </c>
      <c r="K10">
        <v>150.69722793634699</v>
      </c>
      <c r="L10">
        <f>(Table2[[#This Row],[6M Return vs Nifty]]-AVERAGE(Table2[6M Return vs Nifty]))/_xlfn.STDEV.P(Table2[6M Return vs Nifty])</f>
        <v>4.2405272219988266</v>
      </c>
      <c r="M10">
        <v>-1.2419828194436799</v>
      </c>
      <c r="N10">
        <f>(Table2[[#This Row],[1W Return vs Nifty]]-AVERAGE(Table2[1W Return vs Nifty]))/_xlfn.STDEV.P(Table2[1W Return vs Nifty])</f>
        <v>-0.28724823883341533</v>
      </c>
      <c r="O10">
        <v>267.7</v>
      </c>
      <c r="P10">
        <v>245.04905950897199</v>
      </c>
      <c r="Q10">
        <v>173.145594386732</v>
      </c>
      <c r="R10">
        <v>66.157559614428095</v>
      </c>
      <c r="S10">
        <f>(Table2[[#This Row],[Close Price]]-Table2[[#This Row],[20D EMA]])/Table2[[#This Row],[20D EMA]]</f>
        <v>2.8389988793425563E-2</v>
      </c>
      <c r="T10">
        <f>(Table2[[#This Row],[Close Price]]-Table2[[#This Row],[50D EMA]])/Table2[[#This Row],[50D EMA]]</f>
        <v>0.12344850680775797</v>
      </c>
      <c r="U10">
        <f>(Table2[[#This Row],[Close Price]]-Table2[[#This Row],[200D EMA]])/Table2[[#This Row],[200D EMA]]</f>
        <v>0.58999136521544682</v>
      </c>
      <c r="V10">
        <v>0.99720614338617497</v>
      </c>
      <c r="W10">
        <v>272.89999999999998</v>
      </c>
      <c r="X10">
        <v>280.45</v>
      </c>
      <c r="Y10">
        <v>280</v>
      </c>
      <c r="Z10">
        <v>293.25</v>
      </c>
      <c r="AA10">
        <v>272.89999999999998</v>
      </c>
      <c r="AB10">
        <v>280.45</v>
      </c>
      <c r="AC10" s="1">
        <f>(Table2[[#This Row],[Close Price]]/Table2[[#This Row],[Day Low]])-1</f>
        <v>8.7944301942104453E-3</v>
      </c>
      <c r="AD10" s="1">
        <f>(Table2[[#This Row],[Day High]]/Table2[[#This Row],[Close Price]])-1</f>
        <v>1.8706865237922088E-2</v>
      </c>
      <c r="AE10" s="1">
        <f>(Table2[[#This Row],[Close Price]]/Table2[[#This Row],[Current Week Low]])-1</f>
        <v>-1.6785714285714293E-2</v>
      </c>
      <c r="AF10" s="1">
        <f>(Table2[[#This Row],[Current Week High]]/Table2[[#This Row],[Close Price]])-1</f>
        <v>6.5201598256447557E-2</v>
      </c>
      <c r="AG10" s="1">
        <f>(Table2[[#This Row],[Close Price]]/Table2[[#This Row],[Current Month Low]])-1</f>
        <v>8.7944301942104453E-3</v>
      </c>
      <c r="AH10" s="1">
        <f>(Table2[[#This Row],[Current Month High]]/Table2[[#This Row],[Close Price]])-1</f>
        <v>1.8706865237922088E-2</v>
      </c>
      <c r="AI10">
        <v>8.9720305121685495</v>
      </c>
      <c r="AJ10">
        <v>383.83128295254801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0.27</v>
      </c>
      <c r="AM10" t="s">
        <v>2951</v>
      </c>
      <c r="AN10">
        <v>18.13</v>
      </c>
      <c r="AO10" t="s">
        <v>2951</v>
      </c>
      <c r="AP10">
        <v>0.16405202814516001</v>
      </c>
      <c r="AQ10">
        <f>(Table2[[#This Row],[Sharpe Ratio]]-AVERAGE(Table2[Sharpe Ratio]))/_xlfn.STDEV.P(Table2[Sharpe Ratio])</f>
        <v>1.1600774265435569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8.5287652647727246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2</v>
      </c>
      <c r="AU10">
        <f>_xlfn.RANK.AVG(Table2[[#This Row],[Sharpe Ratio Z-Score]],Table2[Sharpe Ratio Z-Score])</f>
        <v>96</v>
      </c>
      <c r="AV10">
        <f>(Table2[[#This Row],[Rank 1Y]]+Table2[[#This Row],[Rank 6M]]+Table2[[#This Row],[Rank Sharpe]])/3</f>
        <v>34.666666666666664</v>
      </c>
    </row>
    <row r="11" spans="1:48" x14ac:dyDescent="0.3">
      <c r="A11" t="s">
        <v>362</v>
      </c>
      <c r="B11" t="s">
        <v>363</v>
      </c>
      <c r="C11" t="s">
        <v>2917</v>
      </c>
      <c r="D11" t="s">
        <v>364</v>
      </c>
      <c r="E11">
        <v>64077.921450000002</v>
      </c>
      <c r="F11">
        <v>3965.25</v>
      </c>
      <c r="G11">
        <v>189.32486040698899</v>
      </c>
      <c r="H11">
        <f>(Table2[[#This Row],[1Y Return vs Nifty]]-AVERAGE(Table2[1Y Return vs Nifty]))/_xlfn.STDEV.P(Table2[1Y Return vs Nifty])</f>
        <v>1.7058822241498968</v>
      </c>
      <c r="I11">
        <v>24.047128967857901</v>
      </c>
      <c r="J11">
        <f>(Table2[[#This Row],[1M Return vs Nifty]]-AVERAGE(Table2[1M Return vs Nifty]))/_xlfn.STDEV.P(Table2[1M Return vs Nifty])</f>
        <v>1.8539725026163976</v>
      </c>
      <c r="K11">
        <v>63.067104370968899</v>
      </c>
      <c r="L11">
        <f>(Table2[[#This Row],[6M Return vs Nifty]]-AVERAGE(Table2[6M Return vs Nifty]))/_xlfn.STDEV.P(Table2[6M Return vs Nifty])</f>
        <v>1.5337785273291233</v>
      </c>
      <c r="M11">
        <v>-0.81377385940779101</v>
      </c>
      <c r="N11">
        <f>(Table2[[#This Row],[1W Return vs Nifty]]-AVERAGE(Table2[1W Return vs Nifty]))/_xlfn.STDEV.P(Table2[1W Return vs Nifty])</f>
        <v>-0.1995124478763553</v>
      </c>
      <c r="O11">
        <v>3448.33</v>
      </c>
      <c r="P11">
        <v>2971.8856766353802</v>
      </c>
      <c r="Q11">
        <v>2275.9874240160998</v>
      </c>
      <c r="R11">
        <v>86.884915647972704</v>
      </c>
      <c r="S11">
        <f>(Table2[[#This Row],[Close Price]]-Table2[[#This Row],[20D EMA]])/Table2[[#This Row],[20D EMA]]</f>
        <v>0.14990444650018997</v>
      </c>
      <c r="T11">
        <f>(Table2[[#This Row],[Close Price]]-Table2[[#This Row],[50D EMA]])/Table2[[#This Row],[50D EMA]]</f>
        <v>0.33425388169347653</v>
      </c>
      <c r="U11">
        <f>(Table2[[#This Row],[Close Price]]-Table2[[#This Row],[200D EMA]])/Table2[[#This Row],[200D EMA]]</f>
        <v>0.74221085677314835</v>
      </c>
      <c r="V11">
        <v>1.48169079111576</v>
      </c>
      <c r="W11">
        <v>3911.8</v>
      </c>
      <c r="X11">
        <v>4074</v>
      </c>
      <c r="Y11">
        <v>3840</v>
      </c>
      <c r="Z11">
        <v>4015</v>
      </c>
      <c r="AA11">
        <v>3911.8</v>
      </c>
      <c r="AB11">
        <v>4074</v>
      </c>
      <c r="AC11" s="1">
        <f>(Table2[[#This Row],[Close Price]]/Table2[[#This Row],[Day Low]])-1</f>
        <v>1.366378649215183E-2</v>
      </c>
      <c r="AD11" s="1">
        <f>(Table2[[#This Row],[Day High]]/Table2[[#This Row],[Close Price]])-1</f>
        <v>2.742576130130514E-2</v>
      </c>
      <c r="AE11" s="1">
        <f>(Table2[[#This Row],[Close Price]]/Table2[[#This Row],[Current Week Low]])-1</f>
        <v>3.2617187500000089E-2</v>
      </c>
      <c r="AF11" s="1">
        <f>(Table2[[#This Row],[Current Week High]]/Table2[[#This Row],[Close Price]])-1</f>
        <v>1.254649769875793E-2</v>
      </c>
      <c r="AG11" s="1">
        <f>(Table2[[#This Row],[Close Price]]/Table2[[#This Row],[Current Month Low]])-1</f>
        <v>1.366378649215183E-2</v>
      </c>
      <c r="AH11" s="1">
        <f>(Table2[[#This Row],[Current Month High]]/Table2[[#This Row],[Close Price]])-1</f>
        <v>2.742576130130514E-2</v>
      </c>
      <c r="AI11">
        <v>7.0550406657839897</v>
      </c>
      <c r="AJ11">
        <v>237.10945802337901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0.89</v>
      </c>
      <c r="AM11" t="s">
        <v>2951</v>
      </c>
      <c r="AN11">
        <v>41.71</v>
      </c>
      <c r="AO11" t="s">
        <v>2951</v>
      </c>
      <c r="AP11">
        <v>0.25446097310617499</v>
      </c>
      <c r="AQ11">
        <f>(Table2[[#This Row],[Sharpe Ratio]]-AVERAGE(Table2[Sharpe Ratio]))/_xlfn.STDEV.P(Table2[Sharpe Ratio])</f>
        <v>2.1579708349972324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7.0520916412162951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60</v>
      </c>
      <c r="AU11">
        <f>_xlfn.RANK.AVG(Table2[[#This Row],[Sharpe Ratio Z-Score]],Table2[Sharpe Ratio Z-Score])</f>
        <v>9</v>
      </c>
      <c r="AV11">
        <f>(Table2[[#This Row],[Rank 1Y]]+Table2[[#This Row],[Rank 6M]]+Table2[[#This Row],[Rank Sharpe]])/3</f>
        <v>35</v>
      </c>
    </row>
    <row r="12" spans="1:48" x14ac:dyDescent="0.3">
      <c r="A12" t="s">
        <v>772</v>
      </c>
      <c r="B12" t="s">
        <v>773</v>
      </c>
      <c r="C12" t="s">
        <v>2917</v>
      </c>
      <c r="D12" t="s">
        <v>239</v>
      </c>
      <c r="E12">
        <v>18634.353069925</v>
      </c>
      <c r="F12">
        <v>1402.55</v>
      </c>
      <c r="G12">
        <v>232.375726757682</v>
      </c>
      <c r="H12">
        <f>(Table2[[#This Row],[1Y Return vs Nifty]]-AVERAGE(Table2[1Y Return vs Nifty]))/_xlfn.STDEV.P(Table2[1Y Return vs Nifty])</f>
        <v>2.2190077362198539</v>
      </c>
      <c r="I12">
        <v>3.5446521464004501</v>
      </c>
      <c r="J12">
        <f>(Table2[[#This Row],[1M Return vs Nifty]]-AVERAGE(Table2[1M Return vs Nifty]))/_xlfn.STDEV.P(Table2[1M Return vs Nifty])</f>
        <v>-8.5300732312803287E-2</v>
      </c>
      <c r="K12">
        <v>99.241518964879404</v>
      </c>
      <c r="L12">
        <f>(Table2[[#This Row],[6M Return vs Nifty]]-AVERAGE(Table2[6M Return vs Nifty]))/_xlfn.STDEV.P(Table2[6M Return vs Nifty])</f>
        <v>2.6511459975399414</v>
      </c>
      <c r="M12">
        <v>-6.4163660889774404E-2</v>
      </c>
      <c r="N12">
        <f>(Table2[[#This Row],[1W Return vs Nifty]]-AVERAGE(Table2[1W Return vs Nifty]))/_xlfn.STDEV.P(Table2[1W Return vs Nifty])</f>
        <v>-4.5924714282586369E-2</v>
      </c>
      <c r="O12">
        <v>1286.1600000000001</v>
      </c>
      <c r="P12">
        <v>1170.3638533133601</v>
      </c>
      <c r="Q12">
        <v>852.48298647138199</v>
      </c>
      <c r="R12">
        <v>71.028192224536994</v>
      </c>
      <c r="S12">
        <f>(Table2[[#This Row],[Close Price]]-Table2[[#This Row],[20D EMA]])/Table2[[#This Row],[20D EMA]]</f>
        <v>9.0494184238352815E-2</v>
      </c>
      <c r="T12">
        <f>(Table2[[#This Row],[Close Price]]-Table2[[#This Row],[50D EMA]])/Table2[[#This Row],[50D EMA]]</f>
        <v>0.19838800218351665</v>
      </c>
      <c r="U12">
        <f>(Table2[[#This Row],[Close Price]]-Table2[[#This Row],[200D EMA]])/Table2[[#This Row],[200D EMA]]</f>
        <v>0.6452527760178165</v>
      </c>
      <c r="V12">
        <v>0.89441011601732301</v>
      </c>
      <c r="W12">
        <v>1368.75</v>
      </c>
      <c r="X12">
        <v>1414.8</v>
      </c>
      <c r="Y12">
        <v>1355.15</v>
      </c>
      <c r="Z12">
        <v>1422</v>
      </c>
      <c r="AA12">
        <v>1368.75</v>
      </c>
      <c r="AB12">
        <v>1414.8</v>
      </c>
      <c r="AC12" s="1">
        <f>(Table2[[#This Row],[Close Price]]/Table2[[#This Row],[Day Low]])-1</f>
        <v>2.4694063926940624E-2</v>
      </c>
      <c r="AD12" s="1">
        <f>(Table2[[#This Row],[Day High]]/Table2[[#This Row],[Close Price]])-1</f>
        <v>8.7340914762397137E-3</v>
      </c>
      <c r="AE12" s="1">
        <f>(Table2[[#This Row],[Close Price]]/Table2[[#This Row],[Current Week Low]])-1</f>
        <v>3.4977677747850766E-2</v>
      </c>
      <c r="AF12" s="1">
        <f>(Table2[[#This Row],[Current Week High]]/Table2[[#This Row],[Close Price]])-1</f>
        <v>1.3867598303090922E-2</v>
      </c>
      <c r="AG12" s="1">
        <f>(Table2[[#This Row],[Close Price]]/Table2[[#This Row],[Current Month Low]])-1</f>
        <v>2.4694063926940624E-2</v>
      </c>
      <c r="AH12" s="1">
        <f>(Table2[[#This Row],[Current Month High]]/Table2[[#This Row],[Close Price]])-1</f>
        <v>8.7340914762397137E-3</v>
      </c>
      <c r="AI12">
        <v>1.9321949306620101</v>
      </c>
      <c r="AJ12">
        <v>267.06359591729898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0.48</v>
      </c>
      <c r="AM12" t="s">
        <v>2951</v>
      </c>
      <c r="AN12">
        <v>15.91</v>
      </c>
      <c r="AO12" t="s">
        <v>2951</v>
      </c>
      <c r="AP12">
        <v>0.17432912550747501</v>
      </c>
      <c r="AQ12">
        <f>(Table2[[#This Row],[Sharpe Ratio]]-AVERAGE(Table2[Sharpe Ratio]))/_xlfn.STDEV.P(Table2[Sharpe Ratio])</f>
        <v>1.2735114204952949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6.0124397076597003</v>
      </c>
      <c r="AS12">
        <f>_xlfn.RANK.AVG(Table2[[#This Row],[1Y Return vs Nifty Z-Score]],Table2[1Y Return vs Nifty Z-Score])</f>
        <v>18</v>
      </c>
      <c r="AT12">
        <f>_xlfn.RANK.AVG(Table2[[#This Row],[6M Return vs Nifty Z-Score]],Table2[6M Return vs Nifty Z-Score])</f>
        <v>15</v>
      </c>
      <c r="AU12">
        <f>_xlfn.RANK.AVG(Table2[[#This Row],[Sharpe Ratio Z-Score]],Table2[Sharpe Ratio Z-Score])</f>
        <v>77</v>
      </c>
      <c r="AV12">
        <f>(Table2[[#This Row],[Rank 1Y]]+Table2[[#This Row],[Rank 6M]]+Table2[[#This Row],[Rank Sharpe]])/3</f>
        <v>36.666666666666664</v>
      </c>
    </row>
    <row r="13" spans="1:48" x14ac:dyDescent="0.3">
      <c r="A13" t="s">
        <v>997</v>
      </c>
      <c r="B13" t="s">
        <v>998</v>
      </c>
      <c r="C13" t="s">
        <v>2917</v>
      </c>
      <c r="D13" t="s">
        <v>144</v>
      </c>
      <c r="E13">
        <v>12105.943449599999</v>
      </c>
      <c r="F13">
        <v>11365.25</v>
      </c>
      <c r="G13">
        <v>166.34046337362599</v>
      </c>
      <c r="H13">
        <f>(Table2[[#This Row],[1Y Return vs Nifty]]-AVERAGE(Table2[1Y Return vs Nifty]))/_xlfn.STDEV.P(Table2[1Y Return vs Nifty])</f>
        <v>1.4319300021135162</v>
      </c>
      <c r="I13">
        <v>-8.5488640694964797</v>
      </c>
      <c r="J13">
        <f>(Table2[[#This Row],[1M Return vs Nifty]]-AVERAGE(Table2[1M Return vs Nifty]))/_xlfn.STDEV.P(Table2[1M Return vs Nifty])</f>
        <v>-1.2291933711341856</v>
      </c>
      <c r="K13">
        <v>71.503210728124799</v>
      </c>
      <c r="L13">
        <f>(Table2[[#This Row],[6M Return vs Nifty]]-AVERAGE(Table2[6M Return vs Nifty]))/_xlfn.STDEV.P(Table2[6M Return vs Nifty])</f>
        <v>1.7943558144681797</v>
      </c>
      <c r="M13">
        <v>1.3651144878822801</v>
      </c>
      <c r="N13">
        <f>(Table2[[#This Row],[1W Return vs Nifty]]-AVERAGE(Table2[1W Return vs Nifty]))/_xlfn.STDEV.P(Table2[1W Return vs Nifty])</f>
        <v>0.24692027632585112</v>
      </c>
      <c r="O13">
        <v>11060.43</v>
      </c>
      <c r="P13">
        <v>10511.7899455846</v>
      </c>
      <c r="Q13">
        <v>7997.6613838079002</v>
      </c>
      <c r="R13">
        <v>71.028047705726905</v>
      </c>
      <c r="S13">
        <f>(Table2[[#This Row],[Close Price]]-Table2[[#This Row],[20D EMA]])/Table2[[#This Row],[20D EMA]]</f>
        <v>2.7559507180100567E-2</v>
      </c>
      <c r="T13">
        <f>(Table2[[#This Row],[Close Price]]-Table2[[#This Row],[50D EMA]])/Table2[[#This Row],[50D EMA]]</f>
        <v>8.1190744757403524E-2</v>
      </c>
      <c r="U13">
        <f>(Table2[[#This Row],[Close Price]]-Table2[[#This Row],[200D EMA]])/Table2[[#This Row],[200D EMA]]</f>
        <v>0.42107166765151299</v>
      </c>
      <c r="V13">
        <v>0.81392957536702604</v>
      </c>
      <c r="W13">
        <v>11027</v>
      </c>
      <c r="X13">
        <v>11549.8</v>
      </c>
      <c r="Y13">
        <v>11250</v>
      </c>
      <c r="Z13">
        <v>11800</v>
      </c>
      <c r="AA13">
        <v>11027</v>
      </c>
      <c r="AB13">
        <v>11549.8</v>
      </c>
      <c r="AC13" s="1">
        <f>(Table2[[#This Row],[Close Price]]/Table2[[#This Row],[Day Low]])-1</f>
        <v>3.0674707536047841E-2</v>
      </c>
      <c r="AD13" s="1">
        <f>(Table2[[#This Row],[Day High]]/Table2[[#This Row],[Close Price]])-1</f>
        <v>1.623809419062483E-2</v>
      </c>
      <c r="AE13" s="1">
        <f>(Table2[[#This Row],[Close Price]]/Table2[[#This Row],[Current Week Low]])-1</f>
        <v>1.02444444444445E-2</v>
      </c>
      <c r="AF13" s="1">
        <f>(Table2[[#This Row],[Current Week High]]/Table2[[#This Row],[Close Price]])-1</f>
        <v>3.8252568135324738E-2</v>
      </c>
      <c r="AG13" s="1">
        <f>(Table2[[#This Row],[Close Price]]/Table2[[#This Row],[Current Month Low]])-1</f>
        <v>3.0674707536047841E-2</v>
      </c>
      <c r="AH13" s="1">
        <f>(Table2[[#This Row],[Current Month High]]/Table2[[#This Row],[Close Price]])-1</f>
        <v>1.623809419062483E-2</v>
      </c>
      <c r="AI13">
        <v>9.9843822177250807</v>
      </c>
      <c r="AJ13">
        <v>192.918814432989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7.0000000000000007E-2</v>
      </c>
      <c r="AM13" t="s">
        <v>2951</v>
      </c>
      <c r="AN13">
        <v>6.63</v>
      </c>
      <c r="AO13" t="s">
        <v>2951</v>
      </c>
      <c r="AP13">
        <v>0.235931897541304</v>
      </c>
      <c r="AQ13">
        <f>(Table2[[#This Row],[Sharpe Ratio]]-AVERAGE(Table2[Sharpe Ratio]))/_xlfn.STDEV.P(Table2[Sharpe Ratio])</f>
        <v>1.9534552046146649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4.1974679263880263</v>
      </c>
      <c r="AS13">
        <f>_xlfn.RANK.AVG(Table2[[#This Row],[1Y Return vs Nifty Z-Score]],Table2[1Y Return vs Nifty Z-Score])</f>
        <v>53</v>
      </c>
      <c r="AT13">
        <f>_xlfn.RANK.AVG(Table2[[#This Row],[6M Return vs Nifty Z-Score]],Table2[6M Return vs Nifty Z-Score])</f>
        <v>43</v>
      </c>
      <c r="AU13">
        <f>_xlfn.RANK.AVG(Table2[[#This Row],[Sharpe Ratio Z-Score]],Table2[Sharpe Ratio Z-Score])</f>
        <v>15</v>
      </c>
      <c r="AV13">
        <f>(Table2[[#This Row],[Rank 1Y]]+Table2[[#This Row],[Rank 6M]]+Table2[[#This Row],[Rank Sharpe]])/3</f>
        <v>37</v>
      </c>
    </row>
    <row r="14" spans="1:48" x14ac:dyDescent="0.3">
      <c r="A14" t="s">
        <v>808</v>
      </c>
      <c r="B14" t="s">
        <v>809</v>
      </c>
      <c r="C14" t="s">
        <v>2917</v>
      </c>
      <c r="D14" t="s">
        <v>810</v>
      </c>
      <c r="E14">
        <v>17276.595323850001</v>
      </c>
      <c r="F14">
        <v>1478.75</v>
      </c>
      <c r="G14">
        <v>188.59110940656299</v>
      </c>
      <c r="H14">
        <f>(Table2[[#This Row],[1Y Return vs Nifty]]-AVERAGE(Table2[1Y Return vs Nifty]))/_xlfn.STDEV.P(Table2[1Y Return vs Nifty])</f>
        <v>1.6971366078652346</v>
      </c>
      <c r="I14">
        <v>-2.9608682075148001</v>
      </c>
      <c r="J14">
        <f>(Table2[[#This Row],[1M Return vs Nifty]]-AVERAGE(Table2[1M Return vs Nifty]))/_xlfn.STDEV.P(Table2[1M Return vs Nifty])</f>
        <v>-0.70064011845132934</v>
      </c>
      <c r="K14">
        <v>64.325831920456594</v>
      </c>
      <c r="L14">
        <f>(Table2[[#This Row],[6M Return vs Nifty]]-AVERAGE(Table2[6M Return vs Nifty]))/_xlfn.STDEV.P(Table2[6M Return vs Nifty])</f>
        <v>1.5726585267277173</v>
      </c>
      <c r="M14">
        <v>-0.33138902756629401</v>
      </c>
      <c r="N14">
        <f>(Table2[[#This Row],[1W Return vs Nifty]]-AVERAGE(Table2[1W Return vs Nifty]))/_xlfn.STDEV.P(Table2[1W Return vs Nifty])</f>
        <v>-0.10067655531643548</v>
      </c>
      <c r="O14">
        <v>1459.29</v>
      </c>
      <c r="P14">
        <v>1429.0568947018801</v>
      </c>
      <c r="Q14">
        <v>1133.97779456121</v>
      </c>
      <c r="R14">
        <v>48.040388546922998</v>
      </c>
      <c r="S14">
        <f>(Table2[[#This Row],[Close Price]]-Table2[[#This Row],[20D EMA]])/Table2[[#This Row],[20D EMA]]</f>
        <v>1.3335252074639063E-2</v>
      </c>
      <c r="T14">
        <f>(Table2[[#This Row],[Close Price]]-Table2[[#This Row],[50D EMA]])/Table2[[#This Row],[50D EMA]]</f>
        <v>3.4773356807803336E-2</v>
      </c>
      <c r="U14">
        <f>(Table2[[#This Row],[Close Price]]-Table2[[#This Row],[200D EMA]])/Table2[[#This Row],[200D EMA]]</f>
        <v>0.30403788071723115</v>
      </c>
      <c r="V14">
        <v>1.2932149323770701</v>
      </c>
      <c r="W14">
        <v>1455</v>
      </c>
      <c r="X14">
        <v>1499.1</v>
      </c>
      <c r="Y14">
        <v>1478</v>
      </c>
      <c r="Z14">
        <v>1528</v>
      </c>
      <c r="AA14">
        <v>1455</v>
      </c>
      <c r="AB14">
        <v>1499.1</v>
      </c>
      <c r="AC14" s="1">
        <f>(Table2[[#This Row],[Close Price]]/Table2[[#This Row],[Day Low]])-1</f>
        <v>1.632302405498276E-2</v>
      </c>
      <c r="AD14" s="1">
        <f>(Table2[[#This Row],[Day High]]/Table2[[#This Row],[Close Price]])-1</f>
        <v>1.3761622992392253E-2</v>
      </c>
      <c r="AE14" s="1">
        <f>(Table2[[#This Row],[Close Price]]/Table2[[#This Row],[Current Week Low]])-1</f>
        <v>5.0744248985123974E-4</v>
      </c>
      <c r="AF14" s="1">
        <f>(Table2[[#This Row],[Current Week High]]/Table2[[#This Row],[Close Price]])-1</f>
        <v>3.3305156382079426E-2</v>
      </c>
      <c r="AG14" s="1">
        <f>(Table2[[#This Row],[Close Price]]/Table2[[#This Row],[Current Month Low]])-1</f>
        <v>1.632302405498276E-2</v>
      </c>
      <c r="AH14" s="1">
        <f>(Table2[[#This Row],[Current Month High]]/Table2[[#This Row],[Close Price]])-1</f>
        <v>1.3761622992392253E-2</v>
      </c>
      <c r="AI14">
        <v>14.623837700760699</v>
      </c>
      <c r="AJ14">
        <v>226.39885222381599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-0.12</v>
      </c>
      <c r="AM14" t="s">
        <v>2950</v>
      </c>
      <c r="AN14">
        <v>9.4600000000000009</v>
      </c>
      <c r="AO14" t="s">
        <v>2951</v>
      </c>
      <c r="AP14">
        <v>0.21934217179635801</v>
      </c>
      <c r="AQ14">
        <f>(Table2[[#This Row],[Sharpe Ratio]]-AVERAGE(Table2[Sharpe Ratio]))/_xlfn.STDEV.P(Table2[Sharpe Ratio])</f>
        <v>1.7703452482262303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4.2388237090514167</v>
      </c>
      <c r="AS14">
        <f>_xlfn.RANK.AVG(Table2[[#This Row],[1Y Return vs Nifty Z-Score]],Table2[1Y Return vs Nifty Z-Score])</f>
        <v>37</v>
      </c>
      <c r="AT14">
        <f>_xlfn.RANK.AVG(Table2[[#This Row],[6M Return vs Nifty Z-Score]],Table2[6M Return vs Nifty Z-Score])</f>
        <v>57</v>
      </c>
      <c r="AU14">
        <f>_xlfn.RANK.AVG(Table2[[#This Row],[Sharpe Ratio Z-Score]],Table2[Sharpe Ratio Z-Score])</f>
        <v>24</v>
      </c>
      <c r="AV14">
        <f>(Table2[[#This Row],[Rank 1Y]]+Table2[[#This Row],[Rank 6M]]+Table2[[#This Row],[Rank Sharpe]])/3</f>
        <v>39.333333333333336</v>
      </c>
    </row>
    <row r="15" spans="1:48" x14ac:dyDescent="0.3">
      <c r="A15" t="s">
        <v>118</v>
      </c>
      <c r="B15" t="s">
        <v>119</v>
      </c>
      <c r="C15" t="s">
        <v>2909</v>
      </c>
      <c r="D15" t="s">
        <v>120</v>
      </c>
      <c r="E15">
        <v>240460.5104</v>
      </c>
      <c r="F15">
        <v>176.87</v>
      </c>
      <c r="G15">
        <v>420.635287966703</v>
      </c>
      <c r="H15">
        <f>(Table2[[#This Row],[1Y Return vs Nifty]]-AVERAGE(Table2[1Y Return vs Nifty]))/_xlfn.STDEV.P(Table2[1Y Return vs Nifty])</f>
        <v>4.4628832243583023</v>
      </c>
      <c r="I15">
        <v>-9.1646138945396896</v>
      </c>
      <c r="J15">
        <f>(Table2[[#This Row],[1M Return vs Nifty]]-AVERAGE(Table2[1M Return vs Nifty]))/_xlfn.STDEV.P(Table2[1M Return vs Nifty])</f>
        <v>-1.2874354638099792</v>
      </c>
      <c r="K15">
        <v>71.340736407790203</v>
      </c>
      <c r="L15">
        <f>(Table2[[#This Row],[6M Return vs Nifty]]-AVERAGE(Table2[6M Return vs Nifty]))/_xlfn.STDEV.P(Table2[6M Return vs Nifty])</f>
        <v>1.7893372530809541</v>
      </c>
      <c r="M15">
        <v>-0.239793091281259</v>
      </c>
      <c r="N15">
        <f>(Table2[[#This Row],[1W Return vs Nifty]]-AVERAGE(Table2[1W Return vs Nifty]))/_xlfn.STDEV.P(Table2[1W Return vs Nifty])</f>
        <v>-8.1909451709480385E-2</v>
      </c>
      <c r="O15">
        <v>173.71</v>
      </c>
      <c r="P15">
        <v>165.82805118224101</v>
      </c>
      <c r="Q15">
        <v>126.719601820832</v>
      </c>
      <c r="R15">
        <v>74.545374371345204</v>
      </c>
      <c r="S15">
        <f>(Table2[[#This Row],[Close Price]]-Table2[[#This Row],[20D EMA]])/Table2[[#This Row],[20D EMA]]</f>
        <v>1.8191238270681E-2</v>
      </c>
      <c r="T15">
        <f>(Table2[[#This Row],[Close Price]]-Table2[[#This Row],[50D EMA]])/Table2[[#This Row],[50D EMA]]</f>
        <v>6.6586736918376729E-2</v>
      </c>
      <c r="U15">
        <f>(Table2[[#This Row],[Close Price]]-Table2[[#This Row],[200D EMA]])/Table2[[#This Row],[200D EMA]]</f>
        <v>0.39575880494065413</v>
      </c>
      <c r="V15">
        <v>0.72390127543867899</v>
      </c>
      <c r="W15">
        <v>174.33</v>
      </c>
      <c r="X15">
        <v>180.99</v>
      </c>
      <c r="Y15">
        <v>171.6</v>
      </c>
      <c r="Z15">
        <v>180.5</v>
      </c>
      <c r="AA15">
        <v>174.33</v>
      </c>
      <c r="AB15">
        <v>180.99</v>
      </c>
      <c r="AC15" s="1">
        <f>(Table2[[#This Row],[Close Price]]/Table2[[#This Row],[Day Low]])-1</f>
        <v>1.4570068261343438E-2</v>
      </c>
      <c r="AD15" s="1">
        <f>(Table2[[#This Row],[Day High]]/Table2[[#This Row],[Close Price]])-1</f>
        <v>2.3293944705150782E-2</v>
      </c>
      <c r="AE15" s="1">
        <f>(Table2[[#This Row],[Close Price]]/Table2[[#This Row],[Current Week Low]])-1</f>
        <v>3.0710955710955723E-2</v>
      </c>
      <c r="AF15" s="1">
        <f>(Table2[[#This Row],[Current Week High]]/Table2[[#This Row],[Close Price]])-1</f>
        <v>2.0523548368858391E-2</v>
      </c>
      <c r="AG15" s="1">
        <f>(Table2[[#This Row],[Close Price]]/Table2[[#This Row],[Current Month Low]])-1</f>
        <v>1.4570068261343438E-2</v>
      </c>
      <c r="AH15" s="1">
        <f>(Table2[[#This Row],[Current Month High]]/Table2[[#This Row],[Close Price]])-1</f>
        <v>2.3293944705150782E-2</v>
      </c>
      <c r="AI15">
        <v>13.077401481313901</v>
      </c>
      <c r="AJ15">
        <v>453.58372456964003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0.11</v>
      </c>
      <c r="AM15" t="s">
        <v>2951</v>
      </c>
      <c r="AN15">
        <v>6.26</v>
      </c>
      <c r="AO15" t="s">
        <v>2951</v>
      </c>
      <c r="AP15">
        <v>0.176748383187673</v>
      </c>
      <c r="AQ15">
        <f>(Table2[[#This Row],[Sharpe Ratio]]-AVERAGE(Table2[Sharpe Ratio]))/_xlfn.STDEV.P(Table2[Sharpe Ratio])</f>
        <v>1.3002141023312737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6.1830896642510709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45</v>
      </c>
      <c r="AU15">
        <f>_xlfn.RANK.AVG(Table2[[#This Row],[Sharpe Ratio Z-Score]],Table2[Sharpe Ratio Z-Score])</f>
        <v>72</v>
      </c>
      <c r="AV15">
        <f>(Table2[[#This Row],[Rank 1Y]]+Table2[[#This Row],[Rank 6M]]+Table2[[#This Row],[Rank Sharpe]])/3</f>
        <v>40</v>
      </c>
    </row>
    <row r="16" spans="1:48" x14ac:dyDescent="0.3">
      <c r="A16" t="s">
        <v>833</v>
      </c>
      <c r="B16" t="s">
        <v>834</v>
      </c>
      <c r="C16" t="s">
        <v>2917</v>
      </c>
      <c r="D16" t="s">
        <v>364</v>
      </c>
      <c r="E16">
        <v>16721.155439999999</v>
      </c>
      <c r="F16">
        <v>1753.1</v>
      </c>
      <c r="G16">
        <v>170.90623516574601</v>
      </c>
      <c r="H16">
        <f>(Table2[[#This Row],[1Y Return vs Nifty]]-AVERAGE(Table2[1Y Return vs Nifty]))/_xlfn.STDEV.P(Table2[1Y Return vs Nifty])</f>
        <v>1.4863496732472294</v>
      </c>
      <c r="I16">
        <v>15.957706761107501</v>
      </c>
      <c r="J16">
        <f>(Table2[[#This Row],[1M Return vs Nifty]]-AVERAGE(Table2[1M Return vs Nifty]))/_xlfn.STDEV.P(Table2[1M Return vs Nifty])</f>
        <v>1.0888161701300387</v>
      </c>
      <c r="K16">
        <v>90.746838280512094</v>
      </c>
      <c r="L16">
        <f>(Table2[[#This Row],[6M Return vs Nifty]]-AVERAGE(Table2[6M Return vs Nifty]))/_xlfn.STDEV.P(Table2[6M Return vs Nifty])</f>
        <v>2.3887594469048414</v>
      </c>
      <c r="M16">
        <v>-0.429385748896641</v>
      </c>
      <c r="N16">
        <f>(Table2[[#This Row],[1W Return vs Nifty]]-AVERAGE(Table2[1W Return vs Nifty]))/_xlfn.STDEV.P(Table2[1W Return vs Nifty])</f>
        <v>-0.1207551166253721</v>
      </c>
      <c r="O16">
        <v>1495.23</v>
      </c>
      <c r="P16">
        <v>1269.03360193922</v>
      </c>
      <c r="Q16">
        <v>944.78697133719504</v>
      </c>
      <c r="R16">
        <v>90.516236954107796</v>
      </c>
      <c r="S16">
        <f>(Table2[[#This Row],[Close Price]]-Table2[[#This Row],[20D EMA]])/Table2[[#This Row],[20D EMA]]</f>
        <v>0.17246176173565264</v>
      </c>
      <c r="T16">
        <f>(Table2[[#This Row],[Close Price]]-Table2[[#This Row],[50D EMA]])/Table2[[#This Row],[50D EMA]]</f>
        <v>0.38144490210588144</v>
      </c>
      <c r="U16">
        <f>(Table2[[#This Row],[Close Price]]-Table2[[#This Row],[200D EMA]])/Table2[[#This Row],[200D EMA]]</f>
        <v>0.85555056662007822</v>
      </c>
      <c r="V16">
        <v>1.89344412441576</v>
      </c>
      <c r="W16">
        <v>1720</v>
      </c>
      <c r="X16">
        <v>1819.3</v>
      </c>
      <c r="Y16">
        <v>1632.75</v>
      </c>
      <c r="Z16">
        <v>1769.6</v>
      </c>
      <c r="AA16">
        <v>1720</v>
      </c>
      <c r="AB16">
        <v>1819.3</v>
      </c>
      <c r="AC16" s="1">
        <f>(Table2[[#This Row],[Close Price]]/Table2[[#This Row],[Day Low]])-1</f>
        <v>1.9244186046511569E-2</v>
      </c>
      <c r="AD16" s="1">
        <f>(Table2[[#This Row],[Day High]]/Table2[[#This Row],[Close Price]])-1</f>
        <v>3.7761679310934992E-2</v>
      </c>
      <c r="AE16" s="1">
        <f>(Table2[[#This Row],[Close Price]]/Table2[[#This Row],[Current Week Low]])-1</f>
        <v>7.3709998468840965E-2</v>
      </c>
      <c r="AF16" s="1">
        <f>(Table2[[#This Row],[Current Week High]]/Table2[[#This Row],[Close Price]])-1</f>
        <v>9.4118989219098559E-3</v>
      </c>
      <c r="AG16" s="1">
        <f>(Table2[[#This Row],[Close Price]]/Table2[[#This Row],[Current Month Low]])-1</f>
        <v>1.9244186046511569E-2</v>
      </c>
      <c r="AH16" s="1">
        <f>(Table2[[#This Row],[Current Month High]]/Table2[[#This Row],[Close Price]])-1</f>
        <v>3.7761679310934992E-2</v>
      </c>
      <c r="AI16">
        <v>8.5790884718498699</v>
      </c>
      <c r="AJ16">
        <v>213.61359570661801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1.02</v>
      </c>
      <c r="AM16" t="s">
        <v>2951</v>
      </c>
      <c r="AN16">
        <v>48.55</v>
      </c>
      <c r="AO16" t="s">
        <v>2951</v>
      </c>
      <c r="AP16">
        <v>0.190095525044993</v>
      </c>
      <c r="AQ16">
        <f>(Table2[[#This Row],[Sharpe Ratio]]-AVERAGE(Table2[Sharpe Ratio]))/_xlfn.STDEV.P(Table2[Sharpe Ratio])</f>
        <v>1.4475338712640828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6.2907040449208198</v>
      </c>
      <c r="AS16">
        <f>_xlfn.RANK.AVG(Table2[[#This Row],[1Y Return vs Nifty Z-Score]],Table2[1Y Return vs Nifty Z-Score])</f>
        <v>48</v>
      </c>
      <c r="AT16">
        <f>_xlfn.RANK.AVG(Table2[[#This Row],[6M Return vs Nifty Z-Score]],Table2[6M Return vs Nifty Z-Score])</f>
        <v>21</v>
      </c>
      <c r="AU16">
        <f>_xlfn.RANK.AVG(Table2[[#This Row],[Sharpe Ratio Z-Score]],Table2[Sharpe Ratio Z-Score])</f>
        <v>52</v>
      </c>
      <c r="AV16">
        <f>(Table2[[#This Row],[Rank 1Y]]+Table2[[#This Row],[Rank 6M]]+Table2[[#This Row],[Rank Sharpe]])/3</f>
        <v>40.333333333333336</v>
      </c>
    </row>
    <row r="17" spans="1:48" x14ac:dyDescent="0.3">
      <c r="A17" t="s">
        <v>1095</v>
      </c>
      <c r="B17" t="s">
        <v>1096</v>
      </c>
      <c r="C17" t="s">
        <v>2922</v>
      </c>
      <c r="D17" t="s">
        <v>138</v>
      </c>
      <c r="E17">
        <v>10052.77518954</v>
      </c>
      <c r="F17">
        <v>453.95</v>
      </c>
      <c r="G17">
        <v>354.775730818981</v>
      </c>
      <c r="H17">
        <f>(Table2[[#This Row],[1Y Return vs Nifty]]-AVERAGE(Table2[1Y Return vs Nifty]))/_xlfn.STDEV.P(Table2[1Y Return vs Nifty])</f>
        <v>3.677899742008905</v>
      </c>
      <c r="I17">
        <v>0.83192342177926604</v>
      </c>
      <c r="J17">
        <f>(Table2[[#This Row],[1M Return vs Nifty]]-AVERAGE(Table2[1M Return vs Nifty]))/_xlfn.STDEV.P(Table2[1M Return vs Nifty])</f>
        <v>-0.34189032658932167</v>
      </c>
      <c r="K17">
        <v>129.427290943999</v>
      </c>
      <c r="L17">
        <f>(Table2[[#This Row],[6M Return vs Nifty]]-AVERAGE(Table2[6M Return vs Nifty]))/_xlfn.STDEV.P(Table2[6M Return vs Nifty])</f>
        <v>3.583534262873397</v>
      </c>
      <c r="M17">
        <v>-1.8472233607656301</v>
      </c>
      <c r="N17">
        <f>(Table2[[#This Row],[1W Return vs Nifty]]-AVERAGE(Table2[1W Return vs Nifty]))/_xlfn.STDEV.P(Table2[1W Return vs Nifty])</f>
        <v>-0.41125605410124616</v>
      </c>
      <c r="O17">
        <v>420.99</v>
      </c>
      <c r="P17">
        <v>385.21279017482601</v>
      </c>
      <c r="Q17">
        <v>265.49697280745897</v>
      </c>
      <c r="R17">
        <v>57.920268534222302</v>
      </c>
      <c r="S17">
        <f>(Table2[[#This Row],[Close Price]]-Table2[[#This Row],[20D EMA]])/Table2[[#This Row],[20D EMA]]</f>
        <v>7.8291645882324942E-2</v>
      </c>
      <c r="T17">
        <f>(Table2[[#This Row],[Close Price]]-Table2[[#This Row],[50D EMA]])/Table2[[#This Row],[50D EMA]]</f>
        <v>0.17843958346756372</v>
      </c>
      <c r="U17">
        <f>(Table2[[#This Row],[Close Price]]-Table2[[#This Row],[200D EMA]])/Table2[[#This Row],[200D EMA]]</f>
        <v>0.70981233872376015</v>
      </c>
      <c r="V17">
        <v>0.22332601914219299</v>
      </c>
      <c r="W17">
        <v>422.55</v>
      </c>
      <c r="X17">
        <v>457</v>
      </c>
      <c r="Y17">
        <v>428.8</v>
      </c>
      <c r="Z17">
        <v>438.15</v>
      </c>
      <c r="AA17">
        <v>422.55</v>
      </c>
      <c r="AB17">
        <v>457</v>
      </c>
      <c r="AC17" s="1">
        <f>(Table2[[#This Row],[Close Price]]/Table2[[#This Row],[Day Low]])-1</f>
        <v>7.4310732457697259E-2</v>
      </c>
      <c r="AD17" s="1">
        <f>(Table2[[#This Row],[Day High]]/Table2[[#This Row],[Close Price]])-1</f>
        <v>6.7188016301356068E-3</v>
      </c>
      <c r="AE17" s="1">
        <f>(Table2[[#This Row],[Close Price]]/Table2[[#This Row],[Current Week Low]])-1</f>
        <v>5.8652052238805874E-2</v>
      </c>
      <c r="AF17" s="1">
        <f>(Table2[[#This Row],[Current Week High]]/Table2[[#This Row],[Close Price]])-1</f>
        <v>-3.4805595329882144E-2</v>
      </c>
      <c r="AG17" s="1">
        <f>(Table2[[#This Row],[Close Price]]/Table2[[#This Row],[Current Month Low]])-1</f>
        <v>7.4310732457697259E-2</v>
      </c>
      <c r="AH17" s="1">
        <f>(Table2[[#This Row],[Current Month High]]/Table2[[#This Row],[Close Price]])-1</f>
        <v>6.7188016301356068E-3</v>
      </c>
      <c r="AI17">
        <v>1.8614384844145699</v>
      </c>
      <c r="AJ17">
        <v>394.49891067538101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0.65</v>
      </c>
      <c r="AM17" t="s">
        <v>2951</v>
      </c>
      <c r="AN17">
        <v>16.89</v>
      </c>
      <c r="AO17" t="s">
        <v>2951</v>
      </c>
      <c r="AP17">
        <v>0.15187403115313</v>
      </c>
      <c r="AQ17">
        <f>(Table2[[#This Row],[Sharpe Ratio]]-AVERAGE(Table2[Sharpe Ratio]))/_xlfn.STDEV.P(Table2[Sharpe Ratio])</f>
        <v>1.0256621545618341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7.5339497787535681</v>
      </c>
      <c r="AS17">
        <f>_xlfn.RANK.AVG(Table2[[#This Row],[1Y Return vs Nifty Z-Score]],Table2[1Y Return vs Nifty Z-Score])</f>
        <v>5</v>
      </c>
      <c r="AT17">
        <f>_xlfn.RANK.AVG(Table2[[#This Row],[6M Return vs Nifty Z-Score]],Table2[6M Return vs Nifty Z-Score])</f>
        <v>5</v>
      </c>
      <c r="AU17">
        <f>_xlfn.RANK.AVG(Table2[[#This Row],[Sharpe Ratio Z-Score]],Table2[Sharpe Ratio Z-Score])</f>
        <v>112</v>
      </c>
      <c r="AV17">
        <f>(Table2[[#This Row],[Rank 1Y]]+Table2[[#This Row],[Rank 6M]]+Table2[[#This Row],[Rank Sharpe]])/3</f>
        <v>40.666666666666664</v>
      </c>
    </row>
    <row r="18" spans="1:48" x14ac:dyDescent="0.3">
      <c r="A18" t="s">
        <v>1394</v>
      </c>
      <c r="B18" t="s">
        <v>1395</v>
      </c>
      <c r="C18" t="s">
        <v>2922</v>
      </c>
      <c r="D18" t="s">
        <v>138</v>
      </c>
      <c r="E18">
        <v>6559.2284994000001</v>
      </c>
      <c r="F18">
        <v>967.8</v>
      </c>
      <c r="G18">
        <v>133.42988049786001</v>
      </c>
      <c r="H18">
        <f>(Table2[[#This Row],[1Y Return vs Nifty]]-AVERAGE(Table2[1Y Return vs Nifty]))/_xlfn.STDEV.P(Table2[1Y Return vs Nifty])</f>
        <v>1.0396670554614253</v>
      </c>
      <c r="I18">
        <v>15.1259951101962</v>
      </c>
      <c r="J18">
        <f>(Table2[[#This Row],[1M Return vs Nifty]]-AVERAGE(Table2[1M Return vs Nifty]))/_xlfn.STDEV.P(Table2[1M Return vs Nifty])</f>
        <v>1.0101468387201371</v>
      </c>
      <c r="K18">
        <v>141.45287169108499</v>
      </c>
      <c r="L18">
        <f>(Table2[[#This Row],[6M Return vs Nifty]]-AVERAGE(Table2[6M Return vs Nifty]))/_xlfn.STDEV.P(Table2[6M Return vs Nifty])</f>
        <v>3.9549844407969221</v>
      </c>
      <c r="M18">
        <v>-3.2805972147322899</v>
      </c>
      <c r="N18">
        <f>(Table2[[#This Row],[1W Return vs Nifty]]-AVERAGE(Table2[1W Return vs Nifty]))/_xlfn.STDEV.P(Table2[1W Return vs Nifty])</f>
        <v>-0.70494021429349041</v>
      </c>
      <c r="O18">
        <v>924.18</v>
      </c>
      <c r="P18">
        <v>854.87899947928099</v>
      </c>
      <c r="Q18">
        <v>663.261061317746</v>
      </c>
      <c r="R18">
        <v>40.158325964254502</v>
      </c>
      <c r="S18">
        <f>(Table2[[#This Row],[Close Price]]-Table2[[#This Row],[20D EMA]])/Table2[[#This Row],[20D EMA]]</f>
        <v>4.7198597675777457E-2</v>
      </c>
      <c r="T18">
        <f>(Table2[[#This Row],[Close Price]]-Table2[[#This Row],[50D EMA]])/Table2[[#This Row],[50D EMA]]</f>
        <v>0.13209003916285317</v>
      </c>
      <c r="U18">
        <f>(Table2[[#This Row],[Close Price]]-Table2[[#This Row],[200D EMA]])/Table2[[#This Row],[200D EMA]]</f>
        <v>0.45915395376475993</v>
      </c>
      <c r="V18">
        <v>1.5698529131744401</v>
      </c>
      <c r="W18">
        <v>924.6</v>
      </c>
      <c r="X18">
        <v>982.45</v>
      </c>
      <c r="Y18">
        <v>955</v>
      </c>
      <c r="Z18">
        <v>995</v>
      </c>
      <c r="AA18">
        <v>924.6</v>
      </c>
      <c r="AB18">
        <v>982.45</v>
      </c>
      <c r="AC18" s="1">
        <f>(Table2[[#This Row],[Close Price]]/Table2[[#This Row],[Day Low]])-1</f>
        <v>4.6722907203114783E-2</v>
      </c>
      <c r="AD18" s="1">
        <f>(Table2[[#This Row],[Day High]]/Table2[[#This Row],[Close Price]])-1</f>
        <v>1.5137425087828227E-2</v>
      </c>
      <c r="AE18" s="1">
        <f>(Table2[[#This Row],[Close Price]]/Table2[[#This Row],[Current Week Low]])-1</f>
        <v>1.3403141361256532E-2</v>
      </c>
      <c r="AF18" s="1">
        <f>(Table2[[#This Row],[Current Week High]]/Table2[[#This Row],[Close Price]])-1</f>
        <v>2.810498036784459E-2</v>
      </c>
      <c r="AG18" s="1">
        <f>(Table2[[#This Row],[Close Price]]/Table2[[#This Row],[Current Month Low]])-1</f>
        <v>4.6722907203114783E-2</v>
      </c>
      <c r="AH18" s="1">
        <f>(Table2[[#This Row],[Current Month High]]/Table2[[#This Row],[Close Price]])-1</f>
        <v>1.5137425087828227E-2</v>
      </c>
      <c r="AI18">
        <v>10.560033064682701</v>
      </c>
      <c r="AJ18">
        <v>169.845253032204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0.05</v>
      </c>
      <c r="AM18" t="s">
        <v>2951</v>
      </c>
      <c r="AN18">
        <v>21.96</v>
      </c>
      <c r="AO18" t="s">
        <v>2951</v>
      </c>
      <c r="AP18">
        <v>0.19988929733910901</v>
      </c>
      <c r="AQ18">
        <f>(Table2[[#This Row],[Sharpe Ratio]]-AVERAGE(Table2[Sharpe Ratio]))/_xlfn.STDEV.P(Table2[Sharpe Ratio])</f>
        <v>1.5556331397646592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6.8554912604496536</v>
      </c>
      <c r="AS18">
        <f>_xlfn.RANK.AVG(Table2[[#This Row],[1Y Return vs Nifty Z-Score]],Table2[1Y Return vs Nifty Z-Score])</f>
        <v>84</v>
      </c>
      <c r="AT18">
        <f>_xlfn.RANK.AVG(Table2[[#This Row],[6M Return vs Nifty Z-Score]],Table2[6M Return vs Nifty Z-Score])</f>
        <v>3</v>
      </c>
      <c r="AU18">
        <f>_xlfn.RANK.AVG(Table2[[#This Row],[Sharpe Ratio Z-Score]],Table2[Sharpe Ratio Z-Score])</f>
        <v>39</v>
      </c>
      <c r="AV18">
        <f>(Table2[[#This Row],[Rank 1Y]]+Table2[[#This Row],[Rank 6M]]+Table2[[#This Row],[Rank Sharpe]])/3</f>
        <v>42</v>
      </c>
    </row>
    <row r="19" spans="1:48" x14ac:dyDescent="0.3">
      <c r="A19" t="s">
        <v>1330</v>
      </c>
      <c r="B19" t="s">
        <v>1331</v>
      </c>
      <c r="C19" t="s">
        <v>2917</v>
      </c>
      <c r="D19" t="s">
        <v>239</v>
      </c>
      <c r="E19">
        <v>7168.3277748</v>
      </c>
      <c r="F19">
        <v>74.27</v>
      </c>
      <c r="G19">
        <v>197.63179440969799</v>
      </c>
      <c r="H19">
        <f>(Table2[[#This Row],[1Y Return vs Nifty]]-AVERAGE(Table2[1Y Return vs Nifty]))/_xlfn.STDEV.P(Table2[1Y Return vs Nifty])</f>
        <v>1.80489300198533</v>
      </c>
      <c r="I19">
        <v>6.2915149365028702</v>
      </c>
      <c r="J19">
        <f>(Table2[[#This Row],[1M Return vs Nifty]]-AVERAGE(Table2[1M Return vs Nifty]))/_xlfn.STDEV.P(Table2[1M Return vs Nifty])</f>
        <v>0.17451750990530443</v>
      </c>
      <c r="K19">
        <v>52.622167655313497</v>
      </c>
      <c r="L19">
        <f>(Table2[[#This Row],[6M Return vs Nifty]]-AVERAGE(Table2[6M Return vs Nifty]))/_xlfn.STDEV.P(Table2[6M Return vs Nifty])</f>
        <v>1.2111518132412995</v>
      </c>
      <c r="M19">
        <v>-2.48333611456022</v>
      </c>
      <c r="N19">
        <f>(Table2[[#This Row],[1W Return vs Nifty]]-AVERAGE(Table2[1W Return vs Nifty]))/_xlfn.STDEV.P(Table2[1W Return vs Nifty])</f>
        <v>-0.54158928110183102</v>
      </c>
      <c r="O19">
        <v>67.02</v>
      </c>
      <c r="P19">
        <v>63.1880200863393</v>
      </c>
      <c r="Q19">
        <v>51.3241810982693</v>
      </c>
      <c r="R19">
        <v>47.850229510960901</v>
      </c>
      <c r="S19">
        <f>(Table2[[#This Row],[Close Price]]-Table2[[#This Row],[20D EMA]])/Table2[[#This Row],[20D EMA]]</f>
        <v>0.10817666368248285</v>
      </c>
      <c r="T19">
        <f>(Table2[[#This Row],[Close Price]]-Table2[[#This Row],[50D EMA]])/Table2[[#This Row],[50D EMA]]</f>
        <v>0.17538102789925086</v>
      </c>
      <c r="U19">
        <f>(Table2[[#This Row],[Close Price]]-Table2[[#This Row],[200D EMA]])/Table2[[#This Row],[200D EMA]]</f>
        <v>0.44707618145522543</v>
      </c>
      <c r="V19">
        <v>1.34597616076316</v>
      </c>
      <c r="W19">
        <v>68.5</v>
      </c>
      <c r="X19">
        <v>76.25</v>
      </c>
      <c r="Y19">
        <v>69.48</v>
      </c>
      <c r="Z19">
        <v>73.989999999999995</v>
      </c>
      <c r="AA19">
        <v>68.5</v>
      </c>
      <c r="AB19">
        <v>76.25</v>
      </c>
      <c r="AC19" s="1">
        <f>(Table2[[#This Row],[Close Price]]/Table2[[#This Row],[Day Low]])-1</f>
        <v>8.4233576642335661E-2</v>
      </c>
      <c r="AD19" s="1">
        <f>(Table2[[#This Row],[Day High]]/Table2[[#This Row],[Close Price]])-1</f>
        <v>2.6659485660428306E-2</v>
      </c>
      <c r="AE19" s="1">
        <f>(Table2[[#This Row],[Close Price]]/Table2[[#This Row],[Current Week Low]])-1</f>
        <v>6.8940702360391404E-2</v>
      </c>
      <c r="AF19" s="1">
        <f>(Table2[[#This Row],[Current Week High]]/Table2[[#This Row],[Close Price]])-1</f>
        <v>-3.7700282752121117E-3</v>
      </c>
      <c r="AG19" s="1">
        <f>(Table2[[#This Row],[Close Price]]/Table2[[#This Row],[Current Month Low]])-1</f>
        <v>8.4233576642335661E-2</v>
      </c>
      <c r="AH19" s="1">
        <f>(Table2[[#This Row],[Current Month High]]/Table2[[#This Row],[Close Price]])-1</f>
        <v>2.6659485660428306E-2</v>
      </c>
      <c r="AI19">
        <v>2.6659485660428301</v>
      </c>
      <c r="AJ19">
        <v>230.66753430238199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0.34</v>
      </c>
      <c r="AM19" t="s">
        <v>2951</v>
      </c>
      <c r="AN19">
        <v>22.76</v>
      </c>
      <c r="AO19" t="s">
        <v>2951</v>
      </c>
      <c r="AP19">
        <v>0.232857224566899</v>
      </c>
      <c r="AQ19">
        <f>(Table2[[#This Row],[Sharpe Ratio]]-AVERAGE(Table2[Sharpe Ratio]))/_xlfn.STDEV.P(Table2[Sharpe Ratio])</f>
        <v>1.9195183425527038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4.5684913865828065</v>
      </c>
      <c r="AS19">
        <f>_xlfn.RANK.AVG(Table2[[#This Row],[1Y Return vs Nifty Z-Score]],Table2[1Y Return vs Nifty Z-Score])</f>
        <v>31</v>
      </c>
      <c r="AT19">
        <f>_xlfn.RANK.AVG(Table2[[#This Row],[6M Return vs Nifty Z-Score]],Table2[6M Return vs Nifty Z-Score])</f>
        <v>78</v>
      </c>
      <c r="AU19">
        <f>_xlfn.RANK.AVG(Table2[[#This Row],[Sharpe Ratio Z-Score]],Table2[Sharpe Ratio Z-Score])</f>
        <v>18</v>
      </c>
      <c r="AV19">
        <f>(Table2[[#This Row],[Rank 1Y]]+Table2[[#This Row],[Rank 6M]]+Table2[[#This Row],[Rank Sharpe]])/3</f>
        <v>42.333333333333336</v>
      </c>
    </row>
    <row r="20" spans="1:48" x14ac:dyDescent="0.3">
      <c r="A20" t="s">
        <v>610</v>
      </c>
      <c r="B20" t="s">
        <v>611</v>
      </c>
      <c r="C20" t="s">
        <v>2917</v>
      </c>
      <c r="D20" t="s">
        <v>74</v>
      </c>
      <c r="E20">
        <v>27914.650781249999</v>
      </c>
      <c r="F20">
        <v>1553</v>
      </c>
      <c r="G20">
        <v>157.96453816227</v>
      </c>
      <c r="H20">
        <f>(Table2[[#This Row],[1Y Return vs Nifty]]-AVERAGE(Table2[1Y Return vs Nifty]))/_xlfn.STDEV.P(Table2[1Y Return vs Nifty])</f>
        <v>1.3320969144788577</v>
      </c>
      <c r="I20">
        <v>-2.4152421224381402</v>
      </c>
      <c r="J20">
        <f>(Table2[[#This Row],[1M Return vs Nifty]]-AVERAGE(Table2[1M Return vs Nifty]))/_xlfn.STDEV.P(Table2[1M Return vs Nifty])</f>
        <v>-0.64903083864173272</v>
      </c>
      <c r="K20">
        <v>73.015822757193803</v>
      </c>
      <c r="L20">
        <f>(Table2[[#This Row],[6M Return vs Nifty]]-AVERAGE(Table2[6M Return vs Nifty]))/_xlfn.STDEV.P(Table2[6M Return vs Nifty])</f>
        <v>1.8410778829606385</v>
      </c>
      <c r="M20">
        <v>-4.56800824341384</v>
      </c>
      <c r="N20">
        <f>(Table2[[#This Row],[1W Return vs Nifty]]-AVERAGE(Table2[1W Return vs Nifty]))/_xlfn.STDEV.P(Table2[1W Return vs Nifty])</f>
        <v>-0.96871803173745841</v>
      </c>
      <c r="O20">
        <v>1460.87</v>
      </c>
      <c r="P20">
        <v>1279.5728047758701</v>
      </c>
      <c r="Q20">
        <v>923.73639013450304</v>
      </c>
      <c r="R20">
        <v>95.2242623476033</v>
      </c>
      <c r="S20">
        <f>(Table2[[#This Row],[Close Price]]-Table2[[#This Row],[20D EMA]])/Table2[[#This Row],[20D EMA]]</f>
        <v>6.306515980203585E-2</v>
      </c>
      <c r="T20">
        <f>(Table2[[#This Row],[Close Price]]-Table2[[#This Row],[50D EMA]])/Table2[[#This Row],[50D EMA]]</f>
        <v>0.2136863132786129</v>
      </c>
      <c r="U20">
        <f>(Table2[[#This Row],[Close Price]]-Table2[[#This Row],[200D EMA]])/Table2[[#This Row],[200D EMA]]</f>
        <v>0.68121556819242701</v>
      </c>
      <c r="V20">
        <v>1.4256186895030301</v>
      </c>
      <c r="W20">
        <v>1496</v>
      </c>
      <c r="X20">
        <v>1565</v>
      </c>
      <c r="Y20">
        <v>1521</v>
      </c>
      <c r="Z20">
        <v>1575.9</v>
      </c>
      <c r="AA20">
        <v>1496</v>
      </c>
      <c r="AB20">
        <v>1565</v>
      </c>
      <c r="AC20" s="1">
        <f>(Table2[[#This Row],[Close Price]]/Table2[[#This Row],[Day Low]])-1</f>
        <v>3.8101604278074852E-2</v>
      </c>
      <c r="AD20" s="1">
        <f>(Table2[[#This Row],[Day High]]/Table2[[#This Row],[Close Price]])-1</f>
        <v>7.726980038634812E-3</v>
      </c>
      <c r="AE20" s="1">
        <f>(Table2[[#This Row],[Close Price]]/Table2[[#This Row],[Current Week Low]])-1</f>
        <v>2.103879026955946E-2</v>
      </c>
      <c r="AF20" s="1">
        <f>(Table2[[#This Row],[Current Week High]]/Table2[[#This Row],[Close Price]])-1</f>
        <v>1.4745653573728257E-2</v>
      </c>
      <c r="AG20" s="1">
        <f>(Table2[[#This Row],[Close Price]]/Table2[[#This Row],[Current Month Low]])-1</f>
        <v>3.8101604278074852E-2</v>
      </c>
      <c r="AH20" s="1">
        <f>(Table2[[#This Row],[Current Month High]]/Table2[[#This Row],[Close Price]])-1</f>
        <v>7.726980038634812E-3</v>
      </c>
      <c r="AI20">
        <v>7.0798454603992296</v>
      </c>
      <c r="AJ20">
        <v>245.111111111111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18.98</v>
      </c>
      <c r="AO20" t="s">
        <v>2951</v>
      </c>
      <c r="AP20">
        <v>0.21393359320934</v>
      </c>
      <c r="AQ20">
        <f>(Table2[[#This Row],[Sharpe Ratio]]-AVERAGE(Table2[Sharpe Ratio]))/_xlfn.STDEV.P(Table2[Sharpe Ratio])</f>
        <v>1.7106477821910244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3.2660737092513297</v>
      </c>
      <c r="AS20">
        <f>_xlfn.RANK.AVG(Table2[[#This Row],[1Y Return vs Nifty Z-Score]],Table2[1Y Return vs Nifty Z-Score])</f>
        <v>64</v>
      </c>
      <c r="AT20">
        <f>_xlfn.RANK.AVG(Table2[[#This Row],[6M Return vs Nifty Z-Score]],Table2[6M Return vs Nifty Z-Score])</f>
        <v>40</v>
      </c>
      <c r="AU20">
        <f>_xlfn.RANK.AVG(Table2[[#This Row],[Sharpe Ratio Z-Score]],Table2[Sharpe Ratio Z-Score])</f>
        <v>27</v>
      </c>
      <c r="AV20">
        <f>(Table2[[#This Row],[Rank 1Y]]+Table2[[#This Row],[Rank 6M]]+Table2[[#This Row],[Rank Sharpe]])/3</f>
        <v>43.666666666666664</v>
      </c>
    </row>
    <row r="21" spans="1:48" x14ac:dyDescent="0.3">
      <c r="A21" t="s">
        <v>823</v>
      </c>
      <c r="B21" t="s">
        <v>824</v>
      </c>
      <c r="C21" t="s">
        <v>2909</v>
      </c>
      <c r="D21" t="s">
        <v>274</v>
      </c>
      <c r="E21">
        <v>17022.02546415</v>
      </c>
      <c r="F21">
        <v>3889.45</v>
      </c>
      <c r="G21">
        <v>321.860789528542</v>
      </c>
      <c r="H21">
        <f>(Table2[[#This Row],[1Y Return vs Nifty]]-AVERAGE(Table2[1Y Return vs Nifty]))/_xlfn.STDEV.P(Table2[1Y Return vs Nifty])</f>
        <v>3.2855848471859534</v>
      </c>
      <c r="I21">
        <v>-5.8061312513072503</v>
      </c>
      <c r="J21">
        <f>(Table2[[#This Row],[1M Return vs Nifty]]-AVERAGE(Table2[1M Return vs Nifty]))/_xlfn.STDEV.P(Table2[1M Return vs Nifty])</f>
        <v>-0.96976577166924405</v>
      </c>
      <c r="K21">
        <v>40.045938878394097</v>
      </c>
      <c r="L21">
        <f>(Table2[[#This Row],[6M Return vs Nifty]]-AVERAGE(Table2[6M Return vs Nifty]))/_xlfn.STDEV.P(Table2[6M Return vs Nifty])</f>
        <v>0.82269303399060667</v>
      </c>
      <c r="M21">
        <v>-2.7041983139433499</v>
      </c>
      <c r="N21">
        <f>(Table2[[#This Row],[1W Return vs Nifty]]-AVERAGE(Table2[1W Return vs Nifty]))/_xlfn.STDEV.P(Table2[1W Return vs Nifty])</f>
        <v>-0.58684176660276666</v>
      </c>
      <c r="O21">
        <v>3972.27</v>
      </c>
      <c r="P21">
        <v>3923.9308813939001</v>
      </c>
      <c r="Q21">
        <v>3098.7742858546699</v>
      </c>
      <c r="R21">
        <v>72.337042250291603</v>
      </c>
      <c r="S21">
        <f>(Table2[[#This Row],[Close Price]]-Table2[[#This Row],[20D EMA]])/Table2[[#This Row],[20D EMA]]</f>
        <v>-2.0849539432113165E-2</v>
      </c>
      <c r="T21">
        <f>(Table2[[#This Row],[Close Price]]-Table2[[#This Row],[50D EMA]])/Table2[[#This Row],[50D EMA]]</f>
        <v>-8.7873314887880055E-3</v>
      </c>
      <c r="U21">
        <f>(Table2[[#This Row],[Close Price]]-Table2[[#This Row],[200D EMA]])/Table2[[#This Row],[200D EMA]]</f>
        <v>0.25515756915714</v>
      </c>
      <c r="V21">
        <v>0.43129102736057301</v>
      </c>
      <c r="W21">
        <v>3840.05</v>
      </c>
      <c r="X21">
        <v>3935</v>
      </c>
      <c r="Y21">
        <v>3907</v>
      </c>
      <c r="Z21">
        <v>4013.85</v>
      </c>
      <c r="AA21">
        <v>3840.05</v>
      </c>
      <c r="AB21">
        <v>3935</v>
      </c>
      <c r="AC21" s="1">
        <f>(Table2[[#This Row],[Close Price]]/Table2[[#This Row],[Day Low]])-1</f>
        <v>1.2864415827918751E-2</v>
      </c>
      <c r="AD21" s="1">
        <f>(Table2[[#This Row],[Day High]]/Table2[[#This Row],[Close Price]])-1</f>
        <v>1.1711167388705368E-2</v>
      </c>
      <c r="AE21" s="1">
        <f>(Table2[[#This Row],[Close Price]]/Table2[[#This Row],[Current Week Low]])-1</f>
        <v>-4.4919375479908208E-3</v>
      </c>
      <c r="AF21" s="1">
        <f>(Table2[[#This Row],[Current Week High]]/Table2[[#This Row],[Close Price]])-1</f>
        <v>3.1983956600547758E-2</v>
      </c>
      <c r="AG21" s="1">
        <f>(Table2[[#This Row],[Close Price]]/Table2[[#This Row],[Current Month Low]])-1</f>
        <v>1.2864415827918751E-2</v>
      </c>
      <c r="AH21" s="1">
        <f>(Table2[[#This Row],[Current Month High]]/Table2[[#This Row],[Close Price]])-1</f>
        <v>1.1711167388705368E-2</v>
      </c>
      <c r="AI21">
        <v>10.5541914666598</v>
      </c>
      <c r="AJ21">
        <v>356.99095288450201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0.03</v>
      </c>
      <c r="AM21" t="s">
        <v>2951</v>
      </c>
      <c r="AN21">
        <v>-2.6</v>
      </c>
      <c r="AO21" t="s">
        <v>2950</v>
      </c>
      <c r="AP21">
        <v>0.32409090308539201</v>
      </c>
      <c r="AQ21">
        <f>(Table2[[#This Row],[Sharpe Ratio]]-AVERAGE(Table2[Sharpe Ratio]))/_xlfn.STDEV.P(Table2[Sharpe Ratio])</f>
        <v>2.9265147903250304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5.4781851332295801</v>
      </c>
      <c r="AS21">
        <f>_xlfn.RANK.AVG(Table2[[#This Row],[1Y Return vs Nifty Z-Score]],Table2[1Y Return vs Nifty Z-Score])</f>
        <v>7</v>
      </c>
      <c r="AT21">
        <f>_xlfn.RANK.AVG(Table2[[#This Row],[6M Return vs Nifty Z-Score]],Table2[6M Return vs Nifty Z-Score])</f>
        <v>123</v>
      </c>
      <c r="AU21">
        <f>_xlfn.RANK.AVG(Table2[[#This Row],[Sharpe Ratio Z-Score]],Table2[Sharpe Ratio Z-Score])</f>
        <v>2</v>
      </c>
      <c r="AV21">
        <f>(Table2[[#This Row],[Rank 1Y]]+Table2[[#This Row],[Rank 6M]]+Table2[[#This Row],[Rank Sharpe]])/3</f>
        <v>44</v>
      </c>
    </row>
    <row r="22" spans="1:48" x14ac:dyDescent="0.3">
      <c r="A22" t="s">
        <v>841</v>
      </c>
      <c r="B22" t="s">
        <v>842</v>
      </c>
      <c r="C22" t="s">
        <v>2917</v>
      </c>
      <c r="D22" t="s">
        <v>695</v>
      </c>
      <c r="E22">
        <v>16525.818071279999</v>
      </c>
      <c r="F22">
        <v>1609.8</v>
      </c>
      <c r="G22">
        <v>204.11187814623</v>
      </c>
      <c r="H22">
        <f>(Table2[[#This Row],[1Y Return vs Nifty]]-AVERAGE(Table2[1Y Return vs Nifty]))/_xlfn.STDEV.P(Table2[1Y Return vs Nifty])</f>
        <v>1.882129456612698</v>
      </c>
      <c r="I22">
        <v>24.778840083664001</v>
      </c>
      <c r="J22">
        <f>(Table2[[#This Row],[1M Return vs Nifty]]-AVERAGE(Table2[1M Return vs Nifty]))/_xlfn.STDEV.P(Table2[1M Return vs Nifty])</f>
        <v>1.92318305678212</v>
      </c>
      <c r="K22">
        <v>44.701714088534899</v>
      </c>
      <c r="L22">
        <f>(Table2[[#This Row],[6M Return vs Nifty]]-AVERAGE(Table2[6M Return vs Nifty]))/_xlfn.STDEV.P(Table2[6M Return vs Nifty])</f>
        <v>0.96650218271698285</v>
      </c>
      <c r="M22">
        <v>4.8653755656270503</v>
      </c>
      <c r="N22">
        <f>(Table2[[#This Row],[1W Return vs Nifty]]-AVERAGE(Table2[1W Return vs Nifty]))/_xlfn.STDEV.P(Table2[1W Return vs Nifty])</f>
        <v>0.9640892355797871</v>
      </c>
      <c r="O22">
        <v>1394.64</v>
      </c>
      <c r="P22">
        <v>1248.23540952639</v>
      </c>
      <c r="Q22">
        <v>979.72601823687205</v>
      </c>
      <c r="R22">
        <v>65.319622742757304</v>
      </c>
      <c r="S22">
        <f>(Table2[[#This Row],[Close Price]]-Table2[[#This Row],[20D EMA]])/Table2[[#This Row],[20D EMA]]</f>
        <v>0.15427637239717765</v>
      </c>
      <c r="T22">
        <f>(Table2[[#This Row],[Close Price]]-Table2[[#This Row],[50D EMA]])/Table2[[#This Row],[50D EMA]]</f>
        <v>0.28966057821640884</v>
      </c>
      <c r="U22">
        <f>(Table2[[#This Row],[Close Price]]-Table2[[#This Row],[200D EMA]])/Table2[[#This Row],[200D EMA]]</f>
        <v>0.64311243147039965</v>
      </c>
      <c r="V22">
        <v>1.8720290732913201</v>
      </c>
      <c r="W22">
        <v>1584.3</v>
      </c>
      <c r="X22">
        <v>1690</v>
      </c>
      <c r="Y22">
        <v>1495.45</v>
      </c>
      <c r="Z22">
        <v>1614</v>
      </c>
      <c r="AA22">
        <v>1584.3</v>
      </c>
      <c r="AB22">
        <v>1690</v>
      </c>
      <c r="AC22" s="1">
        <f>(Table2[[#This Row],[Close Price]]/Table2[[#This Row],[Day Low]])-1</f>
        <v>1.6095436470365376E-2</v>
      </c>
      <c r="AD22" s="1">
        <f>(Table2[[#This Row],[Day High]]/Table2[[#This Row],[Close Price]])-1</f>
        <v>4.9819853397937708E-2</v>
      </c>
      <c r="AE22" s="1">
        <f>(Table2[[#This Row],[Close Price]]/Table2[[#This Row],[Current Week Low]])-1</f>
        <v>7.64652780099635E-2</v>
      </c>
      <c r="AF22" s="1">
        <f>(Table2[[#This Row],[Current Week High]]/Table2[[#This Row],[Close Price]])-1</f>
        <v>2.6090197540067361E-3</v>
      </c>
      <c r="AG22" s="1">
        <f>(Table2[[#This Row],[Close Price]]/Table2[[#This Row],[Current Month Low]])-1</f>
        <v>1.6095436470365376E-2</v>
      </c>
      <c r="AH22" s="1">
        <f>(Table2[[#This Row],[Current Month High]]/Table2[[#This Row],[Close Price]])-1</f>
        <v>4.9819853397937708E-2</v>
      </c>
      <c r="AI22">
        <v>4.9819853397937699</v>
      </c>
      <c r="AJ22">
        <v>243.900875881221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0.45</v>
      </c>
      <c r="AM22" t="s">
        <v>2951</v>
      </c>
      <c r="AN22">
        <v>43.72</v>
      </c>
      <c r="AO22" t="s">
        <v>2951</v>
      </c>
      <c r="AP22">
        <v>0.29136131135109999</v>
      </c>
      <c r="AQ22">
        <f>(Table2[[#This Row],[Sharpe Ratio]]-AVERAGE(Table2[Sharpe Ratio]))/_xlfn.STDEV.P(Table2[Sharpe Ratio])</f>
        <v>2.5652602278797612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8.3011641595713499</v>
      </c>
      <c r="AS22">
        <f>_xlfn.RANK.AVG(Table2[[#This Row],[1Y Return vs Nifty Z-Score]],Table2[1Y Return vs Nifty Z-Score])</f>
        <v>29</v>
      </c>
      <c r="AT22">
        <f>_xlfn.RANK.AVG(Table2[[#This Row],[6M Return vs Nifty Z-Score]],Table2[6M Return vs Nifty Z-Score])</f>
        <v>101</v>
      </c>
      <c r="AU22">
        <f>_xlfn.RANK.AVG(Table2[[#This Row],[Sharpe Ratio Z-Score]],Table2[Sharpe Ratio Z-Score])</f>
        <v>5</v>
      </c>
      <c r="AV22">
        <f>(Table2[[#This Row],[Rank 1Y]]+Table2[[#This Row],[Rank 6M]]+Table2[[#This Row],[Rank Sharpe]])/3</f>
        <v>45</v>
      </c>
    </row>
    <row r="23" spans="1:48" x14ac:dyDescent="0.3">
      <c r="A23" t="s">
        <v>860</v>
      </c>
      <c r="B23" t="s">
        <v>861</v>
      </c>
      <c r="C23" t="s">
        <v>2909</v>
      </c>
      <c r="D23" t="s">
        <v>120</v>
      </c>
      <c r="E23">
        <v>15668.478350744999</v>
      </c>
      <c r="F23">
        <v>60.97</v>
      </c>
      <c r="G23">
        <v>397.24413301582399</v>
      </c>
      <c r="H23">
        <f>(Table2[[#This Row],[1Y Return vs Nifty]]-AVERAGE(Table2[1Y Return vs Nifty]))/_xlfn.STDEV.P(Table2[1Y Return vs Nifty])</f>
        <v>4.1840828335762872</v>
      </c>
      <c r="I23">
        <v>-2.8068170894014002</v>
      </c>
      <c r="J23">
        <f>(Table2[[#This Row],[1M Return vs Nifty]]-AVERAGE(Table2[1M Return vs Nifty]))/_xlfn.STDEV.P(Table2[1M Return vs Nifty])</f>
        <v>-0.68606884431846116</v>
      </c>
      <c r="K23">
        <v>106.33905868395</v>
      </c>
      <c r="L23">
        <f>(Table2[[#This Row],[6M Return vs Nifty]]-AVERAGE(Table2[6M Return vs Nifty]))/_xlfn.STDEV.P(Table2[6M Return vs Nifty])</f>
        <v>2.870377188691096</v>
      </c>
      <c r="M23">
        <v>-6.2282419744737396</v>
      </c>
      <c r="N23">
        <f>(Table2[[#This Row],[1W Return vs Nifty]]-AVERAGE(Table2[1W Return vs Nifty]))/_xlfn.STDEV.P(Table2[1W Return vs Nifty])</f>
        <v>-1.3088835424169243</v>
      </c>
      <c r="O23">
        <v>60.51</v>
      </c>
      <c r="P23">
        <v>55.850374153900098</v>
      </c>
      <c r="Q23">
        <v>41.075469775073501</v>
      </c>
      <c r="R23">
        <v>62.971760681727602</v>
      </c>
      <c r="S23">
        <f>(Table2[[#This Row],[Close Price]]-Table2[[#This Row],[20D EMA]])/Table2[[#This Row],[20D EMA]]</f>
        <v>7.6020492480581865E-3</v>
      </c>
      <c r="T23">
        <f>(Table2[[#This Row],[Close Price]]-Table2[[#This Row],[50D EMA]])/Table2[[#This Row],[50D EMA]]</f>
        <v>9.1666813761934141E-2</v>
      </c>
      <c r="U23">
        <f>(Table2[[#This Row],[Close Price]]-Table2[[#This Row],[200D EMA]])/Table2[[#This Row],[200D EMA]]</f>
        <v>0.48434090550558773</v>
      </c>
      <c r="V23">
        <v>1.55201928183972</v>
      </c>
      <c r="W23">
        <v>60.27</v>
      </c>
      <c r="X23">
        <v>62.08</v>
      </c>
      <c r="Y23">
        <v>61</v>
      </c>
      <c r="Z23">
        <v>63.15</v>
      </c>
      <c r="AA23">
        <v>60.27</v>
      </c>
      <c r="AB23">
        <v>62.08</v>
      </c>
      <c r="AC23" s="1">
        <f>(Table2[[#This Row],[Close Price]]/Table2[[#This Row],[Day Low]])-1</f>
        <v>1.1614401858304202E-2</v>
      </c>
      <c r="AD23" s="1">
        <f>(Table2[[#This Row],[Day High]]/Table2[[#This Row],[Close Price]])-1</f>
        <v>1.8205674922092907E-2</v>
      </c>
      <c r="AE23" s="1">
        <f>(Table2[[#This Row],[Close Price]]/Table2[[#This Row],[Current Week Low]])-1</f>
        <v>-4.9180327868858509E-4</v>
      </c>
      <c r="AF23" s="1">
        <f>(Table2[[#This Row],[Current Week High]]/Table2[[#This Row],[Close Price]])-1</f>
        <v>3.5755289486632869E-2</v>
      </c>
      <c r="AG23" s="1">
        <f>(Table2[[#This Row],[Close Price]]/Table2[[#This Row],[Current Month Low]])-1</f>
        <v>1.1614401858304202E-2</v>
      </c>
      <c r="AH23" s="1">
        <f>(Table2[[#This Row],[Current Month High]]/Table2[[#This Row],[Close Price]])-1</f>
        <v>1.8205674922092907E-2</v>
      </c>
      <c r="AI23">
        <v>17.762834180744601</v>
      </c>
      <c r="AJ23">
        <v>432.48908296943199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0.28000000000000003</v>
      </c>
      <c r="AM23" t="s">
        <v>2951</v>
      </c>
      <c r="AN23">
        <v>15.36</v>
      </c>
      <c r="AO23" t="s">
        <v>2951</v>
      </c>
      <c r="AP23">
        <v>0.13725695377031599</v>
      </c>
      <c r="AQ23">
        <f>(Table2[[#This Row],[Sharpe Ratio]]-AVERAGE(Table2[Sharpe Ratio]))/_xlfn.STDEV.P(Table2[Sharpe Ratio])</f>
        <v>0.86432540655026158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5.9238330420822596</v>
      </c>
      <c r="AS23">
        <f>_xlfn.RANK.AVG(Table2[[#This Row],[1Y Return vs Nifty Z-Score]],Table2[1Y Return vs Nifty Z-Score])</f>
        <v>4</v>
      </c>
      <c r="AT23">
        <f>_xlfn.RANK.AVG(Table2[[#This Row],[6M Return vs Nifty Z-Score]],Table2[6M Return vs Nifty Z-Score])</f>
        <v>11</v>
      </c>
      <c r="AU23">
        <f>_xlfn.RANK.AVG(Table2[[#This Row],[Sharpe Ratio Z-Score]],Table2[Sharpe Ratio Z-Score])</f>
        <v>144</v>
      </c>
      <c r="AV23">
        <f>(Table2[[#This Row],[Rank 1Y]]+Table2[[#This Row],[Rank 6M]]+Table2[[#This Row],[Rank Sharpe]])/3</f>
        <v>53</v>
      </c>
    </row>
    <row r="24" spans="1:48" x14ac:dyDescent="0.3">
      <c r="A24" t="s">
        <v>442</v>
      </c>
      <c r="B24" t="s">
        <v>443</v>
      </c>
      <c r="C24" t="s">
        <v>2917</v>
      </c>
      <c r="D24" t="s">
        <v>144</v>
      </c>
      <c r="E24">
        <v>46849.763086874998</v>
      </c>
      <c r="F24">
        <v>11605.35</v>
      </c>
      <c r="G24">
        <v>150.75818614132999</v>
      </c>
      <c r="H24">
        <f>(Table2[[#This Row],[1Y Return vs Nifty]]-AVERAGE(Table2[1Y Return vs Nifty]))/_xlfn.STDEV.P(Table2[1Y Return vs Nifty])</f>
        <v>1.2462040304476936</v>
      </c>
      <c r="I24">
        <v>-1.40368358328786</v>
      </c>
      <c r="J24">
        <f>(Table2[[#This Row],[1M Return vs Nifty]]-AVERAGE(Table2[1M Return vs Nifty]))/_xlfn.STDEV.P(Table2[1M Return vs Nifty])</f>
        <v>-0.55335028172067025</v>
      </c>
      <c r="K24">
        <v>114.70720048734999</v>
      </c>
      <c r="L24">
        <f>(Table2[[#This Row],[6M Return vs Nifty]]-AVERAGE(Table2[6M Return vs Nifty]))/_xlfn.STDEV.P(Table2[6M Return vs Nifty])</f>
        <v>3.1288551638621009</v>
      </c>
      <c r="M24">
        <v>-1.11905823235472</v>
      </c>
      <c r="N24">
        <f>(Table2[[#This Row],[1W Return vs Nifty]]-AVERAGE(Table2[1W Return vs Nifty]))/_xlfn.STDEV.P(Table2[1W Return vs Nifty])</f>
        <v>-0.26206220378310718</v>
      </c>
      <c r="O24">
        <v>10786.72</v>
      </c>
      <c r="P24">
        <v>9861.6948724149297</v>
      </c>
      <c r="Q24">
        <v>7126.6538260638399</v>
      </c>
      <c r="R24">
        <v>63.8682435301697</v>
      </c>
      <c r="S24">
        <f>(Table2[[#This Row],[Close Price]]-Table2[[#This Row],[20D EMA]])/Table2[[#This Row],[20D EMA]]</f>
        <v>7.589239360992045E-2</v>
      </c>
      <c r="T24">
        <f>(Table2[[#This Row],[Close Price]]-Table2[[#This Row],[50D EMA]])/Table2[[#This Row],[50D EMA]]</f>
        <v>0.17681089814109049</v>
      </c>
      <c r="U24">
        <f>(Table2[[#This Row],[Close Price]]-Table2[[#This Row],[200D EMA]])/Table2[[#This Row],[200D EMA]]</f>
        <v>0.62844306504077985</v>
      </c>
      <c r="V24">
        <v>0.54245568110502895</v>
      </c>
      <c r="W24">
        <v>11047.2</v>
      </c>
      <c r="X24">
        <v>11849</v>
      </c>
      <c r="Y24">
        <v>10927.25</v>
      </c>
      <c r="Z24">
        <v>11225.05</v>
      </c>
      <c r="AA24">
        <v>11047.2</v>
      </c>
      <c r="AB24">
        <v>11849</v>
      </c>
      <c r="AC24" s="1">
        <f>(Table2[[#This Row],[Close Price]]/Table2[[#This Row],[Day Low]])-1</f>
        <v>5.0524114707799272E-2</v>
      </c>
      <c r="AD24" s="1">
        <f>(Table2[[#This Row],[Day High]]/Table2[[#This Row],[Close Price]])-1</f>
        <v>2.0994627477844308E-2</v>
      </c>
      <c r="AE24" s="1">
        <f>(Table2[[#This Row],[Close Price]]/Table2[[#This Row],[Current Week Low]])-1</f>
        <v>6.2055869500560634E-2</v>
      </c>
      <c r="AF24" s="1">
        <f>(Table2[[#This Row],[Current Week High]]/Table2[[#This Row],[Close Price]])-1</f>
        <v>-3.2769369299504247E-2</v>
      </c>
      <c r="AG24" s="1">
        <f>(Table2[[#This Row],[Close Price]]/Table2[[#This Row],[Current Month Low]])-1</f>
        <v>5.0524114707799272E-2</v>
      </c>
      <c r="AH24" s="1">
        <f>(Table2[[#This Row],[Current Month High]]/Table2[[#This Row],[Close Price]])-1</f>
        <v>2.0994627477844308E-2</v>
      </c>
      <c r="AI24">
        <v>6.6714920273839198</v>
      </c>
      <c r="AJ24">
        <v>197.88623937986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0.61</v>
      </c>
      <c r="AM24" t="s">
        <v>2951</v>
      </c>
      <c r="AN24">
        <v>13.35</v>
      </c>
      <c r="AO24" t="s">
        <v>2951</v>
      </c>
      <c r="AP24">
        <v>0.17072960071101201</v>
      </c>
      <c r="AQ24">
        <f>(Table2[[#This Row],[Sharpe Ratio]]-AVERAGE(Table2[Sharpe Ratio]))/_xlfn.STDEV.P(Table2[Sharpe Ratio])</f>
        <v>1.2337814792875432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4.7934281880935599</v>
      </c>
      <c r="AS24">
        <f>_xlfn.RANK.AVG(Table2[[#This Row],[1Y Return vs Nifty Z-Score]],Table2[1Y Return vs Nifty Z-Score])</f>
        <v>68</v>
      </c>
      <c r="AT24">
        <f>_xlfn.RANK.AVG(Table2[[#This Row],[6M Return vs Nifty Z-Score]],Table2[6M Return vs Nifty Z-Score])</f>
        <v>8</v>
      </c>
      <c r="AU24">
        <f>_xlfn.RANK.AVG(Table2[[#This Row],[Sharpe Ratio Z-Score]],Table2[Sharpe Ratio Z-Score])</f>
        <v>84</v>
      </c>
      <c r="AV24">
        <f>(Table2[[#This Row],[Rank 1Y]]+Table2[[#This Row],[Rank 6M]]+Table2[[#This Row],[Rank Sharpe]])/3</f>
        <v>53.333333333333336</v>
      </c>
    </row>
    <row r="25" spans="1:48" x14ac:dyDescent="0.3">
      <c r="A25" t="s">
        <v>979</v>
      </c>
      <c r="B25" t="s">
        <v>980</v>
      </c>
      <c r="C25" t="s">
        <v>2912</v>
      </c>
      <c r="D25" t="s">
        <v>47</v>
      </c>
      <c r="E25">
        <v>12670.525201965</v>
      </c>
      <c r="F25">
        <v>1506.8</v>
      </c>
      <c r="G25">
        <v>279.71389186103602</v>
      </c>
      <c r="H25">
        <f>(Table2[[#This Row],[1Y Return vs Nifty]]-AVERAGE(Table2[1Y Return vs Nifty]))/_xlfn.STDEV.P(Table2[1Y Return vs Nifty])</f>
        <v>2.7832337848024906</v>
      </c>
      <c r="I25">
        <v>21.023132975467501</v>
      </c>
      <c r="J25">
        <f>(Table2[[#This Row],[1M Return vs Nifty]]-AVERAGE(Table2[1M Return vs Nifty]))/_xlfn.STDEV.P(Table2[1M Return vs Nifty])</f>
        <v>1.5679409883927913</v>
      </c>
      <c r="K25">
        <v>92.972774219265304</v>
      </c>
      <c r="L25">
        <f>(Table2[[#This Row],[6M Return vs Nifty]]-AVERAGE(Table2[6M Return vs Nifty]))/_xlfn.STDEV.P(Table2[6M Return vs Nifty])</f>
        <v>2.4575149039497415</v>
      </c>
      <c r="M25">
        <v>-2.15949724577492</v>
      </c>
      <c r="N25">
        <f>(Table2[[#This Row],[1W Return vs Nifty]]-AVERAGE(Table2[1W Return vs Nifty]))/_xlfn.STDEV.P(Table2[1W Return vs Nifty])</f>
        <v>-0.47523789206705563</v>
      </c>
      <c r="O25">
        <v>1345.75</v>
      </c>
      <c r="P25">
        <v>1176.3198162855099</v>
      </c>
      <c r="Q25">
        <v>847.87527694154198</v>
      </c>
      <c r="R25">
        <v>83.315081566976104</v>
      </c>
      <c r="S25">
        <f>(Table2[[#This Row],[Close Price]]-Table2[[#This Row],[20D EMA]])/Table2[[#This Row],[20D EMA]]</f>
        <v>0.119673044770574</v>
      </c>
      <c r="T25">
        <f>(Table2[[#This Row],[Close Price]]-Table2[[#This Row],[50D EMA]])/Table2[[#This Row],[50D EMA]]</f>
        <v>0.28094416088139568</v>
      </c>
      <c r="U25">
        <f>(Table2[[#This Row],[Close Price]]-Table2[[#This Row],[200D EMA]])/Table2[[#This Row],[200D EMA]]</f>
        <v>0.77714817376835543</v>
      </c>
      <c r="V25">
        <v>0.31446341793665999</v>
      </c>
      <c r="W25">
        <v>1434.5</v>
      </c>
      <c r="X25">
        <v>1513.85</v>
      </c>
      <c r="Y25">
        <v>1410</v>
      </c>
      <c r="Z25">
        <v>1477</v>
      </c>
      <c r="AA25">
        <v>1434.5</v>
      </c>
      <c r="AB25">
        <v>1513.85</v>
      </c>
      <c r="AC25" s="1">
        <f>(Table2[[#This Row],[Close Price]]/Table2[[#This Row],[Day Low]])-1</f>
        <v>5.0400836528406989E-2</v>
      </c>
      <c r="AD25" s="1">
        <f>(Table2[[#This Row],[Day High]]/Table2[[#This Row],[Close Price]])-1</f>
        <v>4.6787894876558767E-3</v>
      </c>
      <c r="AE25" s="1">
        <f>(Table2[[#This Row],[Close Price]]/Table2[[#This Row],[Current Week Low]])-1</f>
        <v>6.8652482269503601E-2</v>
      </c>
      <c r="AF25" s="1">
        <f>(Table2[[#This Row],[Current Week High]]/Table2[[#This Row],[Close Price]])-1</f>
        <v>-1.977701088399253E-2</v>
      </c>
      <c r="AG25" s="1">
        <f>(Table2[[#This Row],[Close Price]]/Table2[[#This Row],[Current Month Low]])-1</f>
        <v>5.0400836528406989E-2</v>
      </c>
      <c r="AH25" s="1">
        <f>(Table2[[#This Row],[Current Month High]]/Table2[[#This Row],[Close Price]])-1</f>
        <v>4.6787894876558767E-3</v>
      </c>
      <c r="AI25">
        <v>1.87151579506239</v>
      </c>
      <c r="AJ25">
        <v>329.28774928774902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0.77</v>
      </c>
      <c r="AM25" t="s">
        <v>2951</v>
      </c>
      <c r="AN25">
        <v>23.18</v>
      </c>
      <c r="AO25" t="s">
        <v>2951</v>
      </c>
      <c r="AP25">
        <v>0.141962699117193</v>
      </c>
      <c r="AQ25">
        <f>(Table2[[#This Row],[Sharpe Ratio]]-AVERAGE(Table2[Sharpe Ratio]))/_xlfn.STDEV.P(Table2[Sharpe Ratio])</f>
        <v>0.91626531432747327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7.2497170994054416</v>
      </c>
      <c r="AS25">
        <f>_xlfn.RANK.AVG(Table2[[#This Row],[1Y Return vs Nifty Z-Score]],Table2[1Y Return vs Nifty Z-Score])</f>
        <v>11</v>
      </c>
      <c r="AT25">
        <f>_xlfn.RANK.AVG(Table2[[#This Row],[6M Return vs Nifty Z-Score]],Table2[6M Return vs Nifty Z-Score])</f>
        <v>19</v>
      </c>
      <c r="AU25">
        <f>_xlfn.RANK.AVG(Table2[[#This Row],[Sharpe Ratio Z-Score]],Table2[Sharpe Ratio Z-Score])</f>
        <v>132</v>
      </c>
      <c r="AV25">
        <f>(Table2[[#This Row],[Rank 1Y]]+Table2[[#This Row],[Rank 6M]]+Table2[[#This Row],[Rank Sharpe]])/3</f>
        <v>54</v>
      </c>
    </row>
    <row r="26" spans="1:48" x14ac:dyDescent="0.3">
      <c r="A26" t="s">
        <v>1370</v>
      </c>
      <c r="B26" t="s">
        <v>1371</v>
      </c>
      <c r="C26" t="s">
        <v>2912</v>
      </c>
      <c r="D26" t="s">
        <v>47</v>
      </c>
      <c r="E26">
        <v>6832.8511535999996</v>
      </c>
      <c r="F26">
        <v>495.8</v>
      </c>
      <c r="G26">
        <v>177.138083744912</v>
      </c>
      <c r="H26">
        <f>(Table2[[#This Row],[1Y Return vs Nifty]]-AVERAGE(Table2[1Y Return vs Nifty]))/_xlfn.STDEV.P(Table2[1Y Return vs Nifty])</f>
        <v>1.5606274001407674</v>
      </c>
      <c r="I26">
        <v>18.0771885845265</v>
      </c>
      <c r="J26">
        <f>(Table2[[#This Row],[1M Return vs Nifty]]-AVERAGE(Table2[1M Return vs Nifty]))/_xlfn.STDEV.P(Table2[1M Return vs Nifty])</f>
        <v>1.2892921617806523</v>
      </c>
      <c r="K26">
        <v>66.536666752941699</v>
      </c>
      <c r="L26">
        <f>(Table2[[#This Row],[6M Return vs Nifty]]-AVERAGE(Table2[6M Return vs Nifty]))/_xlfn.STDEV.P(Table2[6M Return vs Nifty])</f>
        <v>1.6409475357292254</v>
      </c>
      <c r="M26">
        <v>0.12559793551526599</v>
      </c>
      <c r="N26">
        <f>(Table2[[#This Row],[1W Return vs Nifty]]-AVERAGE(Table2[1W Return vs Nifty]))/_xlfn.STDEV.P(Table2[1W Return vs Nifty])</f>
        <v>-7.0444354755402902E-3</v>
      </c>
      <c r="O26">
        <v>445.09</v>
      </c>
      <c r="P26">
        <v>407.01058329232097</v>
      </c>
      <c r="Q26">
        <v>318.62520377627902</v>
      </c>
      <c r="R26">
        <v>64.762488702468204</v>
      </c>
      <c r="S26">
        <f>(Table2[[#This Row],[Close Price]]-Table2[[#This Row],[20D EMA]])/Table2[[#This Row],[20D EMA]]</f>
        <v>0.11393201375002818</v>
      </c>
      <c r="T26">
        <f>(Table2[[#This Row],[Close Price]]-Table2[[#This Row],[50D EMA]])/Table2[[#This Row],[50D EMA]]</f>
        <v>0.21815014241020159</v>
      </c>
      <c r="U26">
        <f>(Table2[[#This Row],[Close Price]]-Table2[[#This Row],[200D EMA]])/Table2[[#This Row],[200D EMA]]</f>
        <v>0.5560602052941277</v>
      </c>
      <c r="V26">
        <v>1.3041530206146701</v>
      </c>
      <c r="W26">
        <v>470.9</v>
      </c>
      <c r="X26">
        <v>498.7</v>
      </c>
      <c r="Y26">
        <v>473.35</v>
      </c>
      <c r="Z26">
        <v>491.8</v>
      </c>
      <c r="AA26">
        <v>470.9</v>
      </c>
      <c r="AB26">
        <v>498.7</v>
      </c>
      <c r="AC26" s="1">
        <f>(Table2[[#This Row],[Close Price]]/Table2[[#This Row],[Day Low]])-1</f>
        <v>5.2877468677001493E-2</v>
      </c>
      <c r="AD26" s="1">
        <f>(Table2[[#This Row],[Day High]]/Table2[[#This Row],[Close Price]])-1</f>
        <v>5.8491327148042505E-3</v>
      </c>
      <c r="AE26" s="1">
        <f>(Table2[[#This Row],[Close Price]]/Table2[[#This Row],[Current Week Low]])-1</f>
        <v>4.7427907468046815E-2</v>
      </c>
      <c r="AF26" s="1">
        <f>(Table2[[#This Row],[Current Week High]]/Table2[[#This Row],[Close Price]])-1</f>
        <v>-8.0677692617990848E-3</v>
      </c>
      <c r="AG26" s="1">
        <f>(Table2[[#This Row],[Close Price]]/Table2[[#This Row],[Current Month Low]])-1</f>
        <v>5.2877468677001493E-2</v>
      </c>
      <c r="AH26" s="1">
        <f>(Table2[[#This Row],[Current Month High]]/Table2[[#This Row],[Close Price]])-1</f>
        <v>5.8491327148042505E-3</v>
      </c>
      <c r="AI26">
        <v>0.58491327148042505</v>
      </c>
      <c r="AJ26">
        <v>209.875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0.38</v>
      </c>
      <c r="AM26" t="s">
        <v>2951</v>
      </c>
      <c r="AN26">
        <v>22.71</v>
      </c>
      <c r="AO26" t="s">
        <v>2951</v>
      </c>
      <c r="AP26">
        <v>0.18092984095692599</v>
      </c>
      <c r="AQ26">
        <f>(Table2[[#This Row],[Sharpe Ratio]]-AVERAGE(Table2[Sharpe Ratio]))/_xlfn.STDEV.P(Table2[Sharpe Ratio])</f>
        <v>1.3463671588398332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5.8301898210149377</v>
      </c>
      <c r="AS26">
        <f>_xlfn.RANK.AVG(Table2[[#This Row],[1Y Return vs Nifty Z-Score]],Table2[1Y Return vs Nifty Z-Score])</f>
        <v>47</v>
      </c>
      <c r="AT26">
        <f>_xlfn.RANK.AVG(Table2[[#This Row],[6M Return vs Nifty Z-Score]],Table2[6M Return vs Nifty Z-Score])</f>
        <v>54</v>
      </c>
      <c r="AU26">
        <f>_xlfn.RANK.AVG(Table2[[#This Row],[Sharpe Ratio Z-Score]],Table2[Sharpe Ratio Z-Score])</f>
        <v>61</v>
      </c>
      <c r="AV26">
        <f>(Table2[[#This Row],[Rank 1Y]]+Table2[[#This Row],[Rank 6M]]+Table2[[#This Row],[Rank Sharpe]])/3</f>
        <v>54</v>
      </c>
    </row>
    <row r="27" spans="1:48" x14ac:dyDescent="0.3">
      <c r="A27" t="s">
        <v>648</v>
      </c>
      <c r="B27" t="s">
        <v>649</v>
      </c>
      <c r="C27" t="s">
        <v>2926</v>
      </c>
      <c r="D27" t="s">
        <v>650</v>
      </c>
      <c r="E27">
        <v>24580.790808000002</v>
      </c>
      <c r="F27">
        <v>2329.5</v>
      </c>
      <c r="G27">
        <v>166.56563103948301</v>
      </c>
      <c r="H27">
        <f>(Table2[[#This Row],[1Y Return vs Nifty]]-AVERAGE(Table2[1Y Return vs Nifty]))/_xlfn.STDEV.P(Table2[1Y Return vs Nifty])</f>
        <v>1.4346137872179388</v>
      </c>
      <c r="I27">
        <v>1.4678431297572301</v>
      </c>
      <c r="J27">
        <f>(Table2[[#This Row],[1M Return vs Nifty]]-AVERAGE(Table2[1M Return vs Nifty]))/_xlfn.STDEV.P(Table2[1M Return vs Nifty])</f>
        <v>-0.28174041982513037</v>
      </c>
      <c r="K27">
        <v>80.519977294882096</v>
      </c>
      <c r="L27">
        <f>(Table2[[#This Row],[6M Return vs Nifty]]-AVERAGE(Table2[6M Return vs Nifty]))/_xlfn.STDEV.P(Table2[6M Return vs Nifty])</f>
        <v>2.0728687292252048</v>
      </c>
      <c r="M27">
        <v>-2.3809740165787598</v>
      </c>
      <c r="N27">
        <f>(Table2[[#This Row],[1W Return vs Nifty]]-AVERAGE(Table2[1W Return vs Nifty]))/_xlfn.STDEV.P(Table2[1W Return vs Nifty])</f>
        <v>-0.52061629718838187</v>
      </c>
      <c r="O27">
        <v>2168.75</v>
      </c>
      <c r="P27">
        <v>2024.6661290521199</v>
      </c>
      <c r="Q27">
        <v>1568.0032023239601</v>
      </c>
      <c r="R27">
        <v>76.128279851996396</v>
      </c>
      <c r="S27">
        <f>(Table2[[#This Row],[Close Price]]-Table2[[#This Row],[20D EMA]])/Table2[[#This Row],[20D EMA]]</f>
        <v>7.4121037463976941E-2</v>
      </c>
      <c r="T27">
        <f>(Table2[[#This Row],[Close Price]]-Table2[[#This Row],[50D EMA]])/Table2[[#This Row],[50D EMA]]</f>
        <v>0.15056006843488462</v>
      </c>
      <c r="U27">
        <f>(Table2[[#This Row],[Close Price]]-Table2[[#This Row],[200D EMA]])/Table2[[#This Row],[200D EMA]]</f>
        <v>0.48564747606855302</v>
      </c>
      <c r="V27">
        <v>0.75109863291612</v>
      </c>
      <c r="W27">
        <v>2191.6</v>
      </c>
      <c r="X27">
        <v>2347.3000000000002</v>
      </c>
      <c r="Y27">
        <v>2200</v>
      </c>
      <c r="Z27">
        <v>2310.9499999999998</v>
      </c>
      <c r="AA27">
        <v>2191.6</v>
      </c>
      <c r="AB27">
        <v>2347.3000000000002</v>
      </c>
      <c r="AC27" s="1">
        <f>(Table2[[#This Row],[Close Price]]/Table2[[#This Row],[Day Low]])-1</f>
        <v>6.2922066070450811E-2</v>
      </c>
      <c r="AD27" s="1">
        <f>(Table2[[#This Row],[Day High]]/Table2[[#This Row],[Close Price]])-1</f>
        <v>7.6411247048724373E-3</v>
      </c>
      <c r="AE27" s="1">
        <f>(Table2[[#This Row],[Close Price]]/Table2[[#This Row],[Current Week Low]])-1</f>
        <v>5.886363636363634E-2</v>
      </c>
      <c r="AF27" s="1">
        <f>(Table2[[#This Row],[Current Week High]]/Table2[[#This Row],[Close Price]])-1</f>
        <v>-7.9630822064821194E-3</v>
      </c>
      <c r="AG27" s="1">
        <f>(Table2[[#This Row],[Close Price]]/Table2[[#This Row],[Current Month Low]])-1</f>
        <v>6.2922066070450811E-2</v>
      </c>
      <c r="AH27" s="1">
        <f>(Table2[[#This Row],[Current Month High]]/Table2[[#This Row],[Close Price]])-1</f>
        <v>7.6411247048724373E-3</v>
      </c>
      <c r="AI27">
        <v>2.88044644773555</v>
      </c>
      <c r="AJ27">
        <v>194.87341772151899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0.27</v>
      </c>
      <c r="AM27" t="s">
        <v>2951</v>
      </c>
      <c r="AN27">
        <v>26.45</v>
      </c>
      <c r="AO27" t="s">
        <v>2951</v>
      </c>
      <c r="AP27">
        <v>0.17304062242407101</v>
      </c>
      <c r="AQ27">
        <f>(Table2[[#This Row],[Sharpe Ratio]]-AVERAGE(Table2[Sharpe Ratio]))/_xlfn.STDEV.P(Table2[Sharpe Ratio])</f>
        <v>1.2592895010352732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3.9644153004649043</v>
      </c>
      <c r="AS27">
        <f>_xlfn.RANK.AVG(Table2[[#This Row],[1Y Return vs Nifty Z-Score]],Table2[1Y Return vs Nifty Z-Score])</f>
        <v>52</v>
      </c>
      <c r="AT27">
        <f>_xlfn.RANK.AVG(Table2[[#This Row],[6M Return vs Nifty Z-Score]],Table2[6M Return vs Nifty Z-Score])</f>
        <v>30</v>
      </c>
      <c r="AU27">
        <f>_xlfn.RANK.AVG(Table2[[#This Row],[Sharpe Ratio Z-Score]],Table2[Sharpe Ratio Z-Score])</f>
        <v>81</v>
      </c>
      <c r="AV27">
        <f>(Table2[[#This Row],[Rank 1Y]]+Table2[[#This Row],[Rank 6M]]+Table2[[#This Row],[Rank Sharpe]])/3</f>
        <v>54.333333333333336</v>
      </c>
    </row>
    <row r="28" spans="1:48" x14ac:dyDescent="0.3">
      <c r="A28" t="s">
        <v>960</v>
      </c>
      <c r="B28" t="s">
        <v>961</v>
      </c>
      <c r="C28" t="s">
        <v>2917</v>
      </c>
      <c r="D28" t="s">
        <v>239</v>
      </c>
      <c r="E28">
        <v>13003.60867713</v>
      </c>
      <c r="F28">
        <v>2165.5</v>
      </c>
      <c r="G28">
        <v>229.567019933079</v>
      </c>
      <c r="H28">
        <f>(Table2[[#This Row],[1Y Return vs Nifty]]-AVERAGE(Table2[1Y Return vs Nifty]))/_xlfn.STDEV.P(Table2[1Y Return vs Nifty])</f>
        <v>2.1855306136948713</v>
      </c>
      <c r="I28">
        <v>24.6033873271533</v>
      </c>
      <c r="J28">
        <f>(Table2[[#This Row],[1M Return vs Nifty]]-AVERAGE(Table2[1M Return vs Nifty]))/_xlfn.STDEV.P(Table2[1M Return vs Nifty])</f>
        <v>1.9065874601789012</v>
      </c>
      <c r="K28">
        <v>131.017256576714</v>
      </c>
      <c r="L28">
        <f>(Table2[[#This Row],[6M Return vs Nifty]]-AVERAGE(Table2[6M Return vs Nifty]))/_xlfn.STDEV.P(Table2[6M Return vs Nifty])</f>
        <v>3.632645655461018</v>
      </c>
      <c r="M28">
        <v>-3.70871644436563</v>
      </c>
      <c r="N28">
        <f>(Table2[[#This Row],[1W Return vs Nifty]]-AVERAGE(Table2[1W Return vs Nifty]))/_xlfn.STDEV.P(Table2[1W Return vs Nifty])</f>
        <v>-0.79265762037639953</v>
      </c>
      <c r="O28">
        <v>1912.79</v>
      </c>
      <c r="P28">
        <v>1655.9272871195101</v>
      </c>
      <c r="Q28">
        <v>1172.0681400378101</v>
      </c>
      <c r="R28">
        <v>52.286133175877502</v>
      </c>
      <c r="S28">
        <f>(Table2[[#This Row],[Close Price]]-Table2[[#This Row],[20D EMA]])/Table2[[#This Row],[20D EMA]]</f>
        <v>0.13211591444957368</v>
      </c>
      <c r="T28">
        <f>(Table2[[#This Row],[Close Price]]-Table2[[#This Row],[50D EMA]])/Table2[[#This Row],[50D EMA]]</f>
        <v>0.30772650275417168</v>
      </c>
      <c r="U28">
        <f>(Table2[[#This Row],[Close Price]]-Table2[[#This Row],[200D EMA]])/Table2[[#This Row],[200D EMA]]</f>
        <v>0.84758882698589744</v>
      </c>
      <c r="V28">
        <v>0.78767369576499402</v>
      </c>
      <c r="W28">
        <v>2086.3000000000002</v>
      </c>
      <c r="X28">
        <v>2247</v>
      </c>
      <c r="Y28">
        <v>2090.8000000000002</v>
      </c>
      <c r="Z28">
        <v>2180</v>
      </c>
      <c r="AA28">
        <v>2086.3000000000002</v>
      </c>
      <c r="AB28">
        <v>2247</v>
      </c>
      <c r="AC28" s="1">
        <f>(Table2[[#This Row],[Close Price]]/Table2[[#This Row],[Day Low]])-1</f>
        <v>3.7961942194315146E-2</v>
      </c>
      <c r="AD28" s="1">
        <f>(Table2[[#This Row],[Day High]]/Table2[[#This Row],[Close Price]])-1</f>
        <v>3.7635649965366058E-2</v>
      </c>
      <c r="AE28" s="1">
        <f>(Table2[[#This Row],[Close Price]]/Table2[[#This Row],[Current Week Low]])-1</f>
        <v>3.5727951023531546E-2</v>
      </c>
      <c r="AF28" s="1">
        <f>(Table2[[#This Row],[Current Week High]]/Table2[[#This Row],[Close Price]])-1</f>
        <v>6.6959131840220731E-3</v>
      </c>
      <c r="AG28" s="1">
        <f>(Table2[[#This Row],[Close Price]]/Table2[[#This Row],[Current Month Low]])-1</f>
        <v>3.7961942194315146E-2</v>
      </c>
      <c r="AH28" s="1">
        <f>(Table2[[#This Row],[Current Month High]]/Table2[[#This Row],[Close Price]])-1</f>
        <v>3.7635649965366058E-2</v>
      </c>
      <c r="AI28">
        <v>3.7635649965366</v>
      </c>
      <c r="AJ28">
        <v>274.848537303098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0.87</v>
      </c>
      <c r="AM28" t="s">
        <v>2951</v>
      </c>
      <c r="AN28">
        <v>39.56</v>
      </c>
      <c r="AO28" t="s">
        <v>2951</v>
      </c>
      <c r="AP28">
        <v>0.13775059792886299</v>
      </c>
      <c r="AQ28">
        <f>(Table2[[#This Row],[Sharpe Ratio]]-AVERAGE(Table2[Sharpe Ratio]))/_xlfn.STDEV.P(Table2[Sharpe Ratio])</f>
        <v>0.8697740294951275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7.8018801384535195</v>
      </c>
      <c r="AS28">
        <f>_xlfn.RANK.AVG(Table2[[#This Row],[1Y Return vs Nifty Z-Score]],Table2[1Y Return vs Nifty Z-Score])</f>
        <v>19</v>
      </c>
      <c r="AT28">
        <f>_xlfn.RANK.AVG(Table2[[#This Row],[6M Return vs Nifty Z-Score]],Table2[6M Return vs Nifty Z-Score])</f>
        <v>4</v>
      </c>
      <c r="AU28">
        <f>_xlfn.RANK.AVG(Table2[[#This Row],[Sharpe Ratio Z-Score]],Table2[Sharpe Ratio Z-Score])</f>
        <v>141</v>
      </c>
      <c r="AV28">
        <f>(Table2[[#This Row],[Rank 1Y]]+Table2[[#This Row],[Rank 6M]]+Table2[[#This Row],[Rank Sharpe]])/3</f>
        <v>54.666666666666664</v>
      </c>
    </row>
    <row r="29" spans="1:48" x14ac:dyDescent="0.3">
      <c r="A29" t="s">
        <v>133</v>
      </c>
      <c r="B29" t="s">
        <v>134</v>
      </c>
      <c r="C29" t="s">
        <v>2917</v>
      </c>
      <c r="D29" t="s">
        <v>135</v>
      </c>
      <c r="E29">
        <v>217246.62679787999</v>
      </c>
      <c r="F29">
        <v>309.75</v>
      </c>
      <c r="G29">
        <v>129.044763712064</v>
      </c>
      <c r="H29">
        <f>(Table2[[#This Row],[1Y Return vs Nifty]]-AVERAGE(Table2[1Y Return vs Nifty]))/_xlfn.STDEV.P(Table2[1Y Return vs Nifty])</f>
        <v>0.98740062073120016</v>
      </c>
      <c r="I29">
        <v>3.4108755845114498</v>
      </c>
      <c r="J29">
        <f>(Table2[[#This Row],[1M Return vs Nifty]]-AVERAGE(Table2[1M Return vs Nifty]))/_xlfn.STDEV.P(Table2[1M Return vs Nifty])</f>
        <v>-9.7954291596951584E-2</v>
      </c>
      <c r="K29">
        <v>59.988437307184299</v>
      </c>
      <c r="L29">
        <f>(Table2[[#This Row],[6M Return vs Nifty]]-AVERAGE(Table2[6M Return vs Nifty]))/_xlfn.STDEV.P(Table2[6M Return vs Nifty])</f>
        <v>1.4386836248324442</v>
      </c>
      <c r="M29">
        <v>-2.8797825020945602</v>
      </c>
      <c r="N29">
        <f>(Table2[[#This Row],[1W Return vs Nifty]]-AVERAGE(Table2[1W Return vs Nifty]))/_xlfn.STDEV.P(Table2[1W Return vs Nifty])</f>
        <v>-0.62281723434101433</v>
      </c>
      <c r="O29">
        <v>292.56</v>
      </c>
      <c r="P29">
        <v>267.05935511747401</v>
      </c>
      <c r="Q29">
        <v>204.36235492722</v>
      </c>
      <c r="R29">
        <v>93.324893982203605</v>
      </c>
      <c r="S29">
        <f>(Table2[[#This Row],[Close Price]]-Table2[[#This Row],[20D EMA]])/Table2[[#This Row],[20D EMA]]</f>
        <v>5.8757178014766195E-2</v>
      </c>
      <c r="T29">
        <f>(Table2[[#This Row],[Close Price]]-Table2[[#This Row],[50D EMA]])/Table2[[#This Row],[50D EMA]]</f>
        <v>0.15985451947095144</v>
      </c>
      <c r="U29">
        <f>(Table2[[#This Row],[Close Price]]-Table2[[#This Row],[200D EMA]])/Table2[[#This Row],[200D EMA]]</f>
        <v>0.51569010892594158</v>
      </c>
      <c r="V29">
        <v>0.98542470153973205</v>
      </c>
      <c r="W29">
        <v>297.45</v>
      </c>
      <c r="X29">
        <v>311.89999999999998</v>
      </c>
      <c r="Y29">
        <v>304.10000000000002</v>
      </c>
      <c r="Z29">
        <v>314</v>
      </c>
      <c r="AA29">
        <v>297.45</v>
      </c>
      <c r="AB29">
        <v>311.89999999999998</v>
      </c>
      <c r="AC29" s="1">
        <f>(Table2[[#This Row],[Close Price]]/Table2[[#This Row],[Day Low]])-1</f>
        <v>4.135148764498231E-2</v>
      </c>
      <c r="AD29" s="1">
        <f>(Table2[[#This Row],[Day High]]/Table2[[#This Row],[Close Price]])-1</f>
        <v>6.9410815173527318E-3</v>
      </c>
      <c r="AE29" s="1">
        <f>(Table2[[#This Row],[Close Price]]/Table2[[#This Row],[Current Week Low]])-1</f>
        <v>1.8579414666228145E-2</v>
      </c>
      <c r="AF29" s="1">
        <f>(Table2[[#This Row],[Current Week High]]/Table2[[#This Row],[Close Price]])-1</f>
        <v>1.3720742534301777E-2</v>
      </c>
      <c r="AG29" s="1">
        <f>(Table2[[#This Row],[Close Price]]/Table2[[#This Row],[Current Month Low]])-1</f>
        <v>4.135148764498231E-2</v>
      </c>
      <c r="AH29" s="1">
        <f>(Table2[[#This Row],[Current Month High]]/Table2[[#This Row],[Close Price]])-1</f>
        <v>6.9410815173527318E-3</v>
      </c>
      <c r="AI29">
        <v>4.2776432606941004</v>
      </c>
      <c r="AJ29">
        <v>162.722646310432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0.33</v>
      </c>
      <c r="AM29" t="s">
        <v>2951</v>
      </c>
      <c r="AN29">
        <v>18.97</v>
      </c>
      <c r="AO29" t="s">
        <v>2951</v>
      </c>
      <c r="AP29">
        <v>0.247373681083672</v>
      </c>
      <c r="AQ29">
        <f>(Table2[[#This Row],[Sharpe Ratio]]-AVERAGE(Table2[Sharpe Ratio]))/_xlfn.STDEV.P(Table2[Sharpe Ratio])</f>
        <v>2.0797444825484597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3.785057202174138</v>
      </c>
      <c r="AS29">
        <f>_xlfn.RANK.AVG(Table2[[#This Row],[1Y Return vs Nifty Z-Score]],Table2[1Y Return vs Nifty Z-Score])</f>
        <v>90</v>
      </c>
      <c r="AT29">
        <f>_xlfn.RANK.AVG(Table2[[#This Row],[6M Return vs Nifty Z-Score]],Table2[6M Return vs Nifty Z-Score])</f>
        <v>64</v>
      </c>
      <c r="AU29">
        <f>_xlfn.RANK.AVG(Table2[[#This Row],[Sharpe Ratio Z-Score]],Table2[Sharpe Ratio Z-Score])</f>
        <v>11</v>
      </c>
      <c r="AV29">
        <f>(Table2[[#This Row],[Rank 1Y]]+Table2[[#This Row],[Rank 6M]]+Table2[[#This Row],[Rank Sharpe]])/3</f>
        <v>55</v>
      </c>
    </row>
    <row r="30" spans="1:48" x14ac:dyDescent="0.3">
      <c r="A30" t="s">
        <v>237</v>
      </c>
      <c r="B30" t="s">
        <v>238</v>
      </c>
      <c r="C30" t="s">
        <v>2917</v>
      </c>
      <c r="D30" t="s">
        <v>239</v>
      </c>
      <c r="E30">
        <v>102947.92200000001</v>
      </c>
      <c r="F30">
        <v>4042.5</v>
      </c>
      <c r="G30">
        <v>89.974746731262599</v>
      </c>
      <c r="H30">
        <f>(Table2[[#This Row],[1Y Return vs Nifty]]-AVERAGE(Table2[1Y Return vs Nifty]))/_xlfn.STDEV.P(Table2[1Y Return vs Nifty])</f>
        <v>0.5217230590638976</v>
      </c>
      <c r="I30">
        <v>1.18408095600198</v>
      </c>
      <c r="J30">
        <f>(Table2[[#This Row],[1M Return vs Nifty]]-AVERAGE(Table2[1M Return vs Nifty]))/_xlfn.STDEV.P(Table2[1M Return vs Nifty])</f>
        <v>-0.30858070812010169</v>
      </c>
      <c r="K30">
        <v>89.167262618382793</v>
      </c>
      <c r="L30">
        <f>(Table2[[#This Row],[6M Return vs Nifty]]-AVERAGE(Table2[6M Return vs Nifty]))/_xlfn.STDEV.P(Table2[6M Return vs Nifty])</f>
        <v>2.3399689832190211</v>
      </c>
      <c r="M30">
        <v>1.3857139552034801</v>
      </c>
      <c r="N30">
        <f>(Table2[[#This Row],[1W Return vs Nifty]]-AVERAGE(Table2[1W Return vs Nifty]))/_xlfn.STDEV.P(Table2[1W Return vs Nifty])</f>
        <v>0.25114090393384914</v>
      </c>
      <c r="O30">
        <v>3723.01</v>
      </c>
      <c r="P30">
        <v>3502.14858832971</v>
      </c>
      <c r="Q30">
        <v>2706.5152436522399</v>
      </c>
      <c r="R30">
        <v>61.522748629098402</v>
      </c>
      <c r="S30">
        <f>(Table2[[#This Row],[Close Price]]-Table2[[#This Row],[20D EMA]])/Table2[[#This Row],[20D EMA]]</f>
        <v>8.5814972293923403E-2</v>
      </c>
      <c r="T30">
        <f>(Table2[[#This Row],[Close Price]]-Table2[[#This Row],[50D EMA]])/Table2[[#This Row],[50D EMA]]</f>
        <v>0.15429140084772969</v>
      </c>
      <c r="U30">
        <f>(Table2[[#This Row],[Close Price]]-Table2[[#This Row],[200D EMA]])/Table2[[#This Row],[200D EMA]]</f>
        <v>0.49361804241861523</v>
      </c>
      <c r="V30">
        <v>1.3422345734896699</v>
      </c>
      <c r="W30">
        <v>3815.3</v>
      </c>
      <c r="X30">
        <v>4100</v>
      </c>
      <c r="Y30">
        <v>3850</v>
      </c>
      <c r="Z30">
        <v>3938.95</v>
      </c>
      <c r="AA30">
        <v>3815.3</v>
      </c>
      <c r="AB30">
        <v>4100</v>
      </c>
      <c r="AC30" s="1">
        <f>(Table2[[#This Row],[Close Price]]/Table2[[#This Row],[Day Low]])-1</f>
        <v>5.9549707755615522E-2</v>
      </c>
      <c r="AD30" s="1">
        <f>(Table2[[#This Row],[Day High]]/Table2[[#This Row],[Close Price]])-1</f>
        <v>1.4223871366728424E-2</v>
      </c>
      <c r="AE30" s="1">
        <f>(Table2[[#This Row],[Close Price]]/Table2[[#This Row],[Current Week Low]])-1</f>
        <v>5.0000000000000044E-2</v>
      </c>
      <c r="AF30" s="1">
        <f>(Table2[[#This Row],[Current Week High]]/Table2[[#This Row],[Close Price]])-1</f>
        <v>-2.5615337043908504E-2</v>
      </c>
      <c r="AG30" s="1">
        <f>(Table2[[#This Row],[Close Price]]/Table2[[#This Row],[Current Month Low]])-1</f>
        <v>5.9549707755615522E-2</v>
      </c>
      <c r="AH30" s="1">
        <f>(Table2[[#This Row],[Current Month High]]/Table2[[#This Row],[Close Price]])-1</f>
        <v>1.4223871366728424E-2</v>
      </c>
      <c r="AI30">
        <v>1.42238713667284</v>
      </c>
      <c r="AJ30">
        <v>144.51097804391199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0.14000000000000001</v>
      </c>
      <c r="AM30" t="s">
        <v>2951</v>
      </c>
      <c r="AN30">
        <v>18.75</v>
      </c>
      <c r="AO30" t="s">
        <v>2951</v>
      </c>
      <c r="AP30">
        <v>0.24265074048549101</v>
      </c>
      <c r="AQ30">
        <f>(Table2[[#This Row],[Sharpe Ratio]]-AVERAGE(Table2[Sharpe Ratio]))/_xlfn.STDEV.P(Table2[Sharpe Ratio])</f>
        <v>2.027614781295167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4.8318670193918329</v>
      </c>
      <c r="AS30">
        <f>_xlfn.RANK.AVG(Table2[[#This Row],[1Y Return vs Nifty Z-Score]],Table2[1Y Return vs Nifty Z-Score])</f>
        <v>145</v>
      </c>
      <c r="AT30">
        <f>_xlfn.RANK.AVG(Table2[[#This Row],[6M Return vs Nifty Z-Score]],Table2[6M Return vs Nifty Z-Score])</f>
        <v>22</v>
      </c>
      <c r="AU30">
        <f>_xlfn.RANK.AVG(Table2[[#This Row],[Sharpe Ratio Z-Score]],Table2[Sharpe Ratio Z-Score])</f>
        <v>13</v>
      </c>
      <c r="AV30">
        <f>(Table2[[#This Row],[Rank 1Y]]+Table2[[#This Row],[Rank 6M]]+Table2[[#This Row],[Rank Sharpe]])/3</f>
        <v>60</v>
      </c>
    </row>
    <row r="31" spans="1:48" x14ac:dyDescent="0.3">
      <c r="A31" t="s">
        <v>636</v>
      </c>
      <c r="B31" t="s">
        <v>637</v>
      </c>
      <c r="C31" t="s">
        <v>2912</v>
      </c>
      <c r="D31" t="s">
        <v>47</v>
      </c>
      <c r="E31">
        <v>25577.3255493</v>
      </c>
      <c r="F31">
        <v>279.45</v>
      </c>
      <c r="G31">
        <v>209.97586815501799</v>
      </c>
      <c r="H31">
        <f>(Table2[[#This Row],[1Y Return vs Nifty]]-AVERAGE(Table2[1Y Return vs Nifty]))/_xlfn.STDEV.P(Table2[1Y Return vs Nifty])</f>
        <v>1.9520226580995486</v>
      </c>
      <c r="I31">
        <v>-3.37276780224874</v>
      </c>
      <c r="J31">
        <f>(Table2[[#This Row],[1M Return vs Nifty]]-AVERAGE(Table2[1M Return vs Nifty]))/_xlfn.STDEV.P(Table2[1M Return vs Nifty])</f>
        <v>-0.73960057510745991</v>
      </c>
      <c r="K31">
        <v>52.979500824685502</v>
      </c>
      <c r="L31">
        <f>(Table2[[#This Row],[6M Return vs Nifty]]-AVERAGE(Table2[6M Return vs Nifty]))/_xlfn.STDEV.P(Table2[6M Return vs Nifty])</f>
        <v>1.2221892402174039</v>
      </c>
      <c r="M31">
        <v>1.23508558259227</v>
      </c>
      <c r="N31">
        <f>(Table2[[#This Row],[1W Return vs Nifty]]-AVERAGE(Table2[1W Return vs Nifty]))/_xlfn.STDEV.P(Table2[1W Return vs Nifty])</f>
        <v>0.22027863657141081</v>
      </c>
      <c r="O31">
        <v>266.13</v>
      </c>
      <c r="P31">
        <v>254.774962374202</v>
      </c>
      <c r="Q31">
        <v>203.39990013718699</v>
      </c>
      <c r="R31">
        <v>60.119811748445997</v>
      </c>
      <c r="S31">
        <f>(Table2[[#This Row],[Close Price]]-Table2[[#This Row],[20D EMA]])/Table2[[#This Row],[20D EMA]]</f>
        <v>5.0050727088265107E-2</v>
      </c>
      <c r="T31">
        <f>(Table2[[#This Row],[Close Price]]-Table2[[#This Row],[50D EMA]])/Table2[[#This Row],[50D EMA]]</f>
        <v>9.6850323893116305E-2</v>
      </c>
      <c r="U31">
        <f>(Table2[[#This Row],[Close Price]]-Table2[[#This Row],[200D EMA]])/Table2[[#This Row],[200D EMA]]</f>
        <v>0.37389447984743129</v>
      </c>
      <c r="V31">
        <v>1.05856679150461</v>
      </c>
      <c r="W31">
        <v>272.10000000000002</v>
      </c>
      <c r="X31">
        <v>287.55</v>
      </c>
      <c r="Y31">
        <v>266</v>
      </c>
      <c r="Z31">
        <v>285.95</v>
      </c>
      <c r="AA31">
        <v>272.10000000000002</v>
      </c>
      <c r="AB31">
        <v>287.55</v>
      </c>
      <c r="AC31" s="1">
        <f>(Table2[[#This Row],[Close Price]]/Table2[[#This Row],[Day Low]])-1</f>
        <v>2.7012127894156412E-2</v>
      </c>
      <c r="AD31" s="1">
        <f>(Table2[[#This Row],[Day High]]/Table2[[#This Row],[Close Price]])-1</f>
        <v>2.898550724637694E-2</v>
      </c>
      <c r="AE31" s="1">
        <f>(Table2[[#This Row],[Close Price]]/Table2[[#This Row],[Current Week Low]])-1</f>
        <v>5.0563909774436144E-2</v>
      </c>
      <c r="AF31" s="1">
        <f>(Table2[[#This Row],[Current Week High]]/Table2[[#This Row],[Close Price]])-1</f>
        <v>2.3259974950796236E-2</v>
      </c>
      <c r="AG31" s="1">
        <f>(Table2[[#This Row],[Close Price]]/Table2[[#This Row],[Current Month Low]])-1</f>
        <v>2.7012127894156412E-2</v>
      </c>
      <c r="AH31" s="1">
        <f>(Table2[[#This Row],[Current Month High]]/Table2[[#This Row],[Close Price]])-1</f>
        <v>2.898550724637694E-2</v>
      </c>
      <c r="AI31">
        <v>7.8726069064233197</v>
      </c>
      <c r="AJ31">
        <v>253.73417721518899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0.14000000000000001</v>
      </c>
      <c r="AM31" t="s">
        <v>2951</v>
      </c>
      <c r="AN31">
        <v>17.29</v>
      </c>
      <c r="AO31" t="s">
        <v>2951</v>
      </c>
      <c r="AP31">
        <v>0.17140920143273899</v>
      </c>
      <c r="AQ31">
        <f>(Table2[[#This Row],[Sharpe Ratio]]-AVERAGE(Table2[Sharpe Ratio]))/_xlfn.STDEV.P(Table2[Sharpe Ratio])</f>
        <v>1.2412826074213152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3.8961725672022185</v>
      </c>
      <c r="AS31">
        <f>_xlfn.RANK.AVG(Table2[[#This Row],[1Y Return vs Nifty Z-Score]],Table2[1Y Return vs Nifty Z-Score])</f>
        <v>25</v>
      </c>
      <c r="AT31">
        <f>_xlfn.RANK.AVG(Table2[[#This Row],[6M Return vs Nifty Z-Score]],Table2[6M Return vs Nifty Z-Score])</f>
        <v>77</v>
      </c>
      <c r="AU31">
        <f>_xlfn.RANK.AVG(Table2[[#This Row],[Sharpe Ratio Z-Score]],Table2[Sharpe Ratio Z-Score])</f>
        <v>83</v>
      </c>
      <c r="AV31">
        <f>(Table2[[#This Row],[Rank 1Y]]+Table2[[#This Row],[Rank 6M]]+Table2[[#This Row],[Rank Sharpe]])/3</f>
        <v>61.666666666666664</v>
      </c>
    </row>
    <row r="32" spans="1:48" x14ac:dyDescent="0.3">
      <c r="A32" t="s">
        <v>774</v>
      </c>
      <c r="B32" t="s">
        <v>775</v>
      </c>
      <c r="C32" t="s">
        <v>2922</v>
      </c>
      <c r="D32" t="s">
        <v>138</v>
      </c>
      <c r="E32">
        <v>18463.167974245</v>
      </c>
      <c r="F32">
        <v>1993.5</v>
      </c>
      <c r="G32">
        <v>265.131107265026</v>
      </c>
      <c r="H32">
        <f>(Table2[[#This Row],[1Y Return vs Nifty]]-AVERAGE(Table2[1Y Return vs Nifty]))/_xlfn.STDEV.P(Table2[1Y Return vs Nifty])</f>
        <v>2.6094208177816061</v>
      </c>
      <c r="I32">
        <v>9.9864984174413909</v>
      </c>
      <c r="J32">
        <f>(Table2[[#This Row],[1M Return vs Nifty]]-AVERAGE(Table2[1M Return vs Nifty]))/_xlfn.STDEV.P(Table2[1M Return vs Nifty])</f>
        <v>0.52401589639245605</v>
      </c>
      <c r="K32">
        <v>91.653264708987507</v>
      </c>
      <c r="L32">
        <f>(Table2[[#This Row],[6M Return vs Nifty]]-AVERAGE(Table2[6M Return vs Nifty]))/_xlfn.STDEV.P(Table2[6M Return vs Nifty])</f>
        <v>2.4167574509275047</v>
      </c>
      <c r="M32">
        <v>-4.1576758100728899</v>
      </c>
      <c r="N32">
        <f>(Table2[[#This Row],[1W Return vs Nifty]]-AVERAGE(Table2[1W Return vs Nifty]))/_xlfn.STDEV.P(Table2[1W Return vs Nifty])</f>
        <v>-0.88464496472016374</v>
      </c>
      <c r="O32">
        <v>1963.39</v>
      </c>
      <c r="P32">
        <v>1815.3714423569099</v>
      </c>
      <c r="Q32">
        <v>1350.0655910954399</v>
      </c>
      <c r="R32">
        <v>67.105477941143704</v>
      </c>
      <c r="S32">
        <f>(Table2[[#This Row],[Close Price]]-Table2[[#This Row],[20D EMA]])/Table2[[#This Row],[20D EMA]]</f>
        <v>1.5335720361211934E-2</v>
      </c>
      <c r="T32">
        <f>(Table2[[#This Row],[Close Price]]-Table2[[#This Row],[50D EMA]])/Table2[[#This Row],[50D EMA]]</f>
        <v>9.8122375116700342E-2</v>
      </c>
      <c r="U32">
        <f>(Table2[[#This Row],[Close Price]]-Table2[[#This Row],[200D EMA]])/Table2[[#This Row],[200D EMA]]</f>
        <v>0.47659492483063653</v>
      </c>
      <c r="V32">
        <v>0.76244775469108195</v>
      </c>
      <c r="W32">
        <v>1961.35</v>
      </c>
      <c r="X32">
        <v>2063.5</v>
      </c>
      <c r="Y32">
        <v>2042</v>
      </c>
      <c r="Z32">
        <v>2069.35</v>
      </c>
      <c r="AA32">
        <v>1961.35</v>
      </c>
      <c r="AB32">
        <v>2063.5</v>
      </c>
      <c r="AC32" s="1">
        <f>(Table2[[#This Row],[Close Price]]/Table2[[#This Row],[Day Low]])-1</f>
        <v>1.639177097407396E-2</v>
      </c>
      <c r="AD32" s="1">
        <f>(Table2[[#This Row],[Day High]]/Table2[[#This Row],[Close Price]])-1</f>
        <v>3.5114120892902001E-2</v>
      </c>
      <c r="AE32" s="1">
        <f>(Table2[[#This Row],[Close Price]]/Table2[[#This Row],[Current Week Low]])-1</f>
        <v>-2.3751224289911832E-2</v>
      </c>
      <c r="AF32" s="1">
        <f>(Table2[[#This Row],[Current Week High]]/Table2[[#This Row],[Close Price]])-1</f>
        <v>3.8048658138951641E-2</v>
      </c>
      <c r="AG32" s="1">
        <f>(Table2[[#This Row],[Close Price]]/Table2[[#This Row],[Current Month Low]])-1</f>
        <v>1.639177097407396E-2</v>
      </c>
      <c r="AH32" s="1">
        <f>(Table2[[#This Row],[Current Month High]]/Table2[[#This Row],[Close Price]])-1</f>
        <v>3.5114120892902001E-2</v>
      </c>
      <c r="AI32">
        <v>8.3924461235012302</v>
      </c>
      <c r="AJ32">
        <v>292.772692089065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0.09</v>
      </c>
      <c r="AM32" t="s">
        <v>2951</v>
      </c>
      <c r="AN32">
        <v>12.39</v>
      </c>
      <c r="AO32" t="s">
        <v>2951</v>
      </c>
      <c r="AP32">
        <v>0.13337630557958299</v>
      </c>
      <c r="AQ32">
        <f>(Table2[[#This Row],[Sharpe Ratio]]-AVERAGE(Table2[Sharpe Ratio]))/_xlfn.STDEV.P(Table2[Sharpe Ratio])</f>
        <v>0.82149255133079202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5.4870417517121952</v>
      </c>
      <c r="AS32">
        <f>_xlfn.RANK.AVG(Table2[[#This Row],[1Y Return vs Nifty Z-Score]],Table2[1Y Return vs Nifty Z-Score])</f>
        <v>12</v>
      </c>
      <c r="AT32">
        <f>_xlfn.RANK.AVG(Table2[[#This Row],[6M Return vs Nifty Z-Score]],Table2[6M Return vs Nifty Z-Score])</f>
        <v>20</v>
      </c>
      <c r="AU32">
        <f>_xlfn.RANK.AVG(Table2[[#This Row],[Sharpe Ratio Z-Score]],Table2[Sharpe Ratio Z-Score])</f>
        <v>153</v>
      </c>
      <c r="AV32">
        <f>(Table2[[#This Row],[Rank 1Y]]+Table2[[#This Row],[Rank 6M]]+Table2[[#This Row],[Rank Sharpe]])/3</f>
        <v>61.666666666666664</v>
      </c>
    </row>
    <row r="33" spans="1:48" x14ac:dyDescent="0.3">
      <c r="A33" t="s">
        <v>642</v>
      </c>
      <c r="B33" t="s">
        <v>643</v>
      </c>
      <c r="C33" t="s">
        <v>2909</v>
      </c>
      <c r="D33" t="s">
        <v>256</v>
      </c>
      <c r="E33">
        <v>25049.16322798</v>
      </c>
      <c r="F33">
        <v>12196.5</v>
      </c>
      <c r="G33">
        <v>181.33263628727201</v>
      </c>
      <c r="H33">
        <f>(Table2[[#This Row],[1Y Return vs Nifty]]-AVERAGE(Table2[1Y Return vs Nifty]))/_xlfn.STDEV.P(Table2[1Y Return vs Nifty])</f>
        <v>1.6106224897556869</v>
      </c>
      <c r="I33">
        <v>2.6943349772213301</v>
      </c>
      <c r="J33">
        <f>(Table2[[#This Row],[1M Return vs Nifty]]-AVERAGE(Table2[1M Return vs Nifty]))/_xlfn.STDEV.P(Table2[1M Return vs Nifty])</f>
        <v>-0.1657299088337604</v>
      </c>
      <c r="K33">
        <v>56.516298492422003</v>
      </c>
      <c r="L33">
        <f>(Table2[[#This Row],[6M Return vs Nifty]]-AVERAGE(Table2[6M Return vs Nifty]))/_xlfn.STDEV.P(Table2[6M Return vs Nifty])</f>
        <v>1.3314350347108275</v>
      </c>
      <c r="M33">
        <v>-1.75431901205094</v>
      </c>
      <c r="N33">
        <f>(Table2[[#This Row],[1W Return vs Nifty]]-AVERAGE(Table2[1W Return vs Nifty]))/_xlfn.STDEV.P(Table2[1W Return vs Nifty])</f>
        <v>-0.39222086969699943</v>
      </c>
      <c r="O33">
        <v>11632.63</v>
      </c>
      <c r="P33">
        <v>10650.6404343548</v>
      </c>
      <c r="Q33">
        <v>8241.1808077179103</v>
      </c>
      <c r="R33">
        <v>83.688490229349796</v>
      </c>
      <c r="S33">
        <f>(Table2[[#This Row],[Close Price]]-Table2[[#This Row],[20D EMA]])/Table2[[#This Row],[20D EMA]]</f>
        <v>4.8473131183575928E-2</v>
      </c>
      <c r="T33">
        <f>(Table2[[#This Row],[Close Price]]-Table2[[#This Row],[50D EMA]])/Table2[[#This Row],[50D EMA]]</f>
        <v>0.14514240483218846</v>
      </c>
      <c r="U33">
        <f>(Table2[[#This Row],[Close Price]]-Table2[[#This Row],[200D EMA]])/Table2[[#This Row],[200D EMA]]</f>
        <v>0.47994568795019177</v>
      </c>
      <c r="V33">
        <v>0.61302429606347597</v>
      </c>
      <c r="W33">
        <v>11666</v>
      </c>
      <c r="X33">
        <v>12421</v>
      </c>
      <c r="Y33">
        <v>11650</v>
      </c>
      <c r="Z33">
        <v>12063</v>
      </c>
      <c r="AA33">
        <v>11666</v>
      </c>
      <c r="AB33">
        <v>12421</v>
      </c>
      <c r="AC33" s="1">
        <f>(Table2[[#This Row],[Close Price]]/Table2[[#This Row],[Day Low]])-1</f>
        <v>4.5474027087262225E-2</v>
      </c>
      <c r="AD33" s="1">
        <f>(Table2[[#This Row],[Day High]]/Table2[[#This Row],[Close Price]])-1</f>
        <v>1.8406920018037898E-2</v>
      </c>
      <c r="AE33" s="1">
        <f>(Table2[[#This Row],[Close Price]]/Table2[[#This Row],[Current Week Low]])-1</f>
        <v>4.6909871244635193E-2</v>
      </c>
      <c r="AF33" s="1">
        <f>(Table2[[#This Row],[Current Week High]]/Table2[[#This Row],[Close Price]])-1</f>
        <v>-1.0945763128766495E-2</v>
      </c>
      <c r="AG33" s="1">
        <f>(Table2[[#This Row],[Close Price]]/Table2[[#This Row],[Current Month Low]])-1</f>
        <v>4.5474027087262225E-2</v>
      </c>
      <c r="AH33" s="1">
        <f>(Table2[[#This Row],[Current Month High]]/Table2[[#This Row],[Close Price]])-1</f>
        <v>1.8406920018037898E-2</v>
      </c>
      <c r="AI33">
        <v>3.7617349239535902</v>
      </c>
      <c r="AJ33">
        <v>219.14391297759801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0.25</v>
      </c>
      <c r="AM33" t="s">
        <v>2951</v>
      </c>
      <c r="AN33">
        <v>3.43</v>
      </c>
      <c r="AO33" t="s">
        <v>2951</v>
      </c>
      <c r="AP33">
        <v>0.17026799845329399</v>
      </c>
      <c r="AQ33">
        <f>(Table2[[#This Row],[Sharpe Ratio]]-AVERAGE(Table2[Sharpe Ratio]))/_xlfn.STDEV.P(Table2[Sharpe Ratio])</f>
        <v>1.2286865204811688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3.6127932664169236</v>
      </c>
      <c r="AS33">
        <f>_xlfn.RANK.AVG(Table2[[#This Row],[1Y Return vs Nifty Z-Score]],Table2[1Y Return vs Nifty Z-Score])</f>
        <v>42</v>
      </c>
      <c r="AT33">
        <f>_xlfn.RANK.AVG(Table2[[#This Row],[6M Return vs Nifty Z-Score]],Table2[6M Return vs Nifty Z-Score])</f>
        <v>68</v>
      </c>
      <c r="AU33">
        <f>_xlfn.RANK.AVG(Table2[[#This Row],[Sharpe Ratio Z-Score]],Table2[Sharpe Ratio Z-Score])</f>
        <v>86</v>
      </c>
      <c r="AV33">
        <f>(Table2[[#This Row],[Rank 1Y]]+Table2[[#This Row],[Rank 6M]]+Table2[[#This Row],[Rank Sharpe]])/3</f>
        <v>65.333333333333329</v>
      </c>
    </row>
    <row r="34" spans="1:48" x14ac:dyDescent="0.3">
      <c r="A34" t="s">
        <v>1242</v>
      </c>
      <c r="B34" t="s">
        <v>1243</v>
      </c>
      <c r="C34" t="s">
        <v>2917</v>
      </c>
      <c r="D34" t="s">
        <v>135</v>
      </c>
      <c r="E34">
        <v>8144.6738905000002</v>
      </c>
      <c r="F34">
        <v>1191.75</v>
      </c>
      <c r="G34">
        <v>158.39159976144899</v>
      </c>
      <c r="H34">
        <f>(Table2[[#This Row],[1Y Return vs Nifty]]-AVERAGE(Table2[1Y Return vs Nifty]))/_xlfn.STDEV.P(Table2[1Y Return vs Nifty])</f>
        <v>1.337187083860794</v>
      </c>
      <c r="I34">
        <v>13.9237847098189</v>
      </c>
      <c r="J34">
        <f>(Table2[[#This Row],[1M Return vs Nifty]]-AVERAGE(Table2[1M Return vs Nifty]))/_xlfn.STDEV.P(Table2[1M Return vs Nifty])</f>
        <v>0.89643304343052566</v>
      </c>
      <c r="K34">
        <v>44.161125343652003</v>
      </c>
      <c r="L34">
        <f>(Table2[[#This Row],[6M Return vs Nifty]]-AVERAGE(Table2[6M Return vs Nifty]))/_xlfn.STDEV.P(Table2[6M Return vs Nifty])</f>
        <v>0.94980429596262683</v>
      </c>
      <c r="M34">
        <v>0.37051657884729999</v>
      </c>
      <c r="N34">
        <f>(Table2[[#This Row],[1W Return vs Nifty]]-AVERAGE(Table2[1W Return vs Nifty]))/_xlfn.STDEV.P(Table2[1W Return vs Nifty])</f>
        <v>4.3136978035903092E-2</v>
      </c>
      <c r="O34">
        <v>1064.4100000000001</v>
      </c>
      <c r="P34">
        <v>988.80175349249896</v>
      </c>
      <c r="Q34">
        <v>830.94080226915196</v>
      </c>
      <c r="R34">
        <v>50.049507013233402</v>
      </c>
      <c r="S34">
        <f>(Table2[[#This Row],[Close Price]]-Table2[[#This Row],[20D EMA]])/Table2[[#This Row],[20D EMA]]</f>
        <v>0.11963435142473286</v>
      </c>
      <c r="T34">
        <f>(Table2[[#This Row],[Close Price]]-Table2[[#This Row],[50D EMA]])/Table2[[#This Row],[50D EMA]]</f>
        <v>0.20524664907872314</v>
      </c>
      <c r="U34">
        <f>(Table2[[#This Row],[Close Price]]-Table2[[#This Row],[200D EMA]])/Table2[[#This Row],[200D EMA]]</f>
        <v>0.4342176924584063</v>
      </c>
      <c r="V34">
        <v>1.6227305777321099</v>
      </c>
      <c r="W34">
        <v>1139.05</v>
      </c>
      <c r="X34">
        <v>1209.95</v>
      </c>
      <c r="Y34">
        <v>1140</v>
      </c>
      <c r="Z34">
        <v>1217</v>
      </c>
      <c r="AA34">
        <v>1139.05</v>
      </c>
      <c r="AB34">
        <v>1209.95</v>
      </c>
      <c r="AC34" s="1">
        <f>(Table2[[#This Row],[Close Price]]/Table2[[#This Row],[Day Low]])-1</f>
        <v>4.6266625696852692E-2</v>
      </c>
      <c r="AD34" s="1">
        <f>(Table2[[#This Row],[Day High]]/Table2[[#This Row],[Close Price]])-1</f>
        <v>1.5271659324522791E-2</v>
      </c>
      <c r="AE34" s="1">
        <f>(Table2[[#This Row],[Close Price]]/Table2[[#This Row],[Current Week Low]])-1</f>
        <v>4.5394736842105265E-2</v>
      </c>
      <c r="AF34" s="1">
        <f>(Table2[[#This Row],[Current Week High]]/Table2[[#This Row],[Close Price]])-1</f>
        <v>2.118732955737368E-2</v>
      </c>
      <c r="AG34" s="1">
        <f>(Table2[[#This Row],[Close Price]]/Table2[[#This Row],[Current Month Low]])-1</f>
        <v>4.6266625696852692E-2</v>
      </c>
      <c r="AH34" s="1">
        <f>(Table2[[#This Row],[Current Month High]]/Table2[[#This Row],[Close Price]])-1</f>
        <v>1.5271659324522791E-2</v>
      </c>
      <c r="AI34">
        <v>3.2095657646318498</v>
      </c>
      <c r="AJ34">
        <v>203.940321346595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0.18</v>
      </c>
      <c r="AM34" t="s">
        <v>2951</v>
      </c>
      <c r="AN34">
        <v>31.5</v>
      </c>
      <c r="AO34" t="s">
        <v>2951</v>
      </c>
      <c r="AP34">
        <v>0.20534872731479301</v>
      </c>
      <c r="AQ34">
        <f>(Table2[[#This Row],[Sharpe Ratio]]-AVERAGE(Table2[Sharpe Ratio]))/_xlfn.STDEV.P(Table2[Sharpe Ratio])</f>
        <v>1.6158918806337033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4.8424532819235537</v>
      </c>
      <c r="AS34">
        <f>_xlfn.RANK.AVG(Table2[[#This Row],[1Y Return vs Nifty Z-Score]],Table2[1Y Return vs Nifty Z-Score])</f>
        <v>62</v>
      </c>
      <c r="AT34">
        <f>_xlfn.RANK.AVG(Table2[[#This Row],[6M Return vs Nifty Z-Score]],Table2[6M Return vs Nifty Z-Score])</f>
        <v>103</v>
      </c>
      <c r="AU34">
        <f>_xlfn.RANK.AVG(Table2[[#This Row],[Sharpe Ratio Z-Score]],Table2[Sharpe Ratio Z-Score])</f>
        <v>34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330</v>
      </c>
      <c r="B35" t="s">
        <v>331</v>
      </c>
      <c r="C35" t="s">
        <v>2907</v>
      </c>
      <c r="D35" t="s">
        <v>69</v>
      </c>
      <c r="E35">
        <v>71776.779790860004</v>
      </c>
      <c r="F35">
        <v>699.05</v>
      </c>
      <c r="G35">
        <v>163.17851298046199</v>
      </c>
      <c r="H35">
        <f>(Table2[[#This Row],[1Y Return vs Nifty]]-AVERAGE(Table2[1Y Return vs Nifty]))/_xlfn.STDEV.P(Table2[1Y Return vs Nifty])</f>
        <v>1.3942425511475971</v>
      </c>
      <c r="I35">
        <v>4.7193236706993797</v>
      </c>
      <c r="J35">
        <f>(Table2[[#This Row],[1M Return vs Nifty]]-AVERAGE(Table2[1M Return vs Nifty]))/_xlfn.STDEV.P(Table2[1M Return vs Nifty])</f>
        <v>2.5808235971569334E-2</v>
      </c>
      <c r="K35">
        <v>72.890571012409396</v>
      </c>
      <c r="L35">
        <f>(Table2[[#This Row],[6M Return vs Nifty]]-AVERAGE(Table2[6M Return vs Nifty]))/_xlfn.STDEV.P(Table2[6M Return vs Nifty])</f>
        <v>1.8372090649913546</v>
      </c>
      <c r="M35">
        <v>-0.74184501753547005</v>
      </c>
      <c r="N35">
        <f>(Table2[[#This Row],[1W Return vs Nifty]]-AVERAGE(Table2[1W Return vs Nifty]))/_xlfn.STDEV.P(Table2[1W Return vs Nifty])</f>
        <v>-0.18477493786777338</v>
      </c>
      <c r="O35">
        <v>662.85</v>
      </c>
      <c r="P35">
        <v>635.82975872068403</v>
      </c>
      <c r="Q35">
        <v>498.881129751402</v>
      </c>
      <c r="R35">
        <v>68.514130130910601</v>
      </c>
      <c r="S35">
        <f>(Table2[[#This Row],[Close Price]]-Table2[[#This Row],[20D EMA]])/Table2[[#This Row],[20D EMA]]</f>
        <v>5.4612657463981189E-2</v>
      </c>
      <c r="T35">
        <f>(Table2[[#This Row],[Close Price]]-Table2[[#This Row],[50D EMA]])/Table2[[#This Row],[50D EMA]]</f>
        <v>9.9429509884088607E-2</v>
      </c>
      <c r="U35">
        <f>(Table2[[#This Row],[Close Price]]-Table2[[#This Row],[200D EMA]])/Table2[[#This Row],[200D EMA]]</f>
        <v>0.40123560165192923</v>
      </c>
      <c r="V35">
        <v>1.0200520662356001</v>
      </c>
      <c r="W35">
        <v>693.05</v>
      </c>
      <c r="X35">
        <v>711.95</v>
      </c>
      <c r="Y35">
        <v>685.1</v>
      </c>
      <c r="Z35">
        <v>704.5</v>
      </c>
      <c r="AA35">
        <v>693.05</v>
      </c>
      <c r="AB35">
        <v>711.95</v>
      </c>
      <c r="AC35" s="1">
        <f>(Table2[[#This Row],[Close Price]]/Table2[[#This Row],[Day Low]])-1</f>
        <v>8.6573840271264579E-3</v>
      </c>
      <c r="AD35" s="1">
        <f>(Table2[[#This Row],[Day High]]/Table2[[#This Row],[Close Price]])-1</f>
        <v>1.8453615621200292E-2</v>
      </c>
      <c r="AE35" s="1">
        <f>(Table2[[#This Row],[Close Price]]/Table2[[#This Row],[Current Week Low]])-1</f>
        <v>2.0361990950226172E-2</v>
      </c>
      <c r="AF35" s="1">
        <f>(Table2[[#This Row],[Current Week High]]/Table2[[#This Row],[Close Price]])-1</f>
        <v>7.7962949717473862E-3</v>
      </c>
      <c r="AG35" s="1">
        <f>(Table2[[#This Row],[Close Price]]/Table2[[#This Row],[Current Month Low]])-1</f>
        <v>8.6573840271264579E-3</v>
      </c>
      <c r="AH35" s="1">
        <f>(Table2[[#This Row],[Current Month High]]/Table2[[#This Row],[Close Price]])-1</f>
        <v>1.8453615621200292E-2</v>
      </c>
      <c r="AI35">
        <v>1.8453615621200199</v>
      </c>
      <c r="AJ35">
        <v>190.30315614617899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0.09</v>
      </c>
      <c r="AM35" t="s">
        <v>2951</v>
      </c>
      <c r="AN35">
        <v>20.420000000000002</v>
      </c>
      <c r="AO35" t="s">
        <v>2951</v>
      </c>
      <c r="AP35">
        <v>0.158987585154443</v>
      </c>
      <c r="AQ35">
        <f>(Table2[[#This Row],[Sharpe Ratio]]-AVERAGE(Table2[Sharpe Ratio]))/_xlfn.STDEV.P(Table2[Sharpe Ratio])</f>
        <v>1.1041783749607168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4.1766632892034643</v>
      </c>
      <c r="AS35">
        <f>_xlfn.RANK.AVG(Table2[[#This Row],[1Y Return vs Nifty Z-Score]],Table2[1Y Return vs Nifty Z-Score])</f>
        <v>55</v>
      </c>
      <c r="AT35">
        <f>_xlfn.RANK.AVG(Table2[[#This Row],[6M Return vs Nifty Z-Score]],Table2[6M Return vs Nifty Z-Score])</f>
        <v>42</v>
      </c>
      <c r="AU35">
        <f>_xlfn.RANK.AVG(Table2[[#This Row],[Sharpe Ratio Z-Score]],Table2[Sharpe Ratio Z-Score])</f>
        <v>103</v>
      </c>
      <c r="AV35">
        <f>(Table2[[#This Row],[Rank 1Y]]+Table2[[#This Row],[Rank 6M]]+Table2[[#This Row],[Rank Sharpe]])/3</f>
        <v>66.666666666666671</v>
      </c>
    </row>
    <row r="36" spans="1:48" x14ac:dyDescent="0.3">
      <c r="A36" t="s">
        <v>365</v>
      </c>
      <c r="B36" t="s">
        <v>366</v>
      </c>
      <c r="C36" t="s">
        <v>2917</v>
      </c>
      <c r="D36" t="s">
        <v>367</v>
      </c>
      <c r="E36">
        <v>62554.809114739997</v>
      </c>
      <c r="F36">
        <v>54.7</v>
      </c>
      <c r="G36">
        <v>264.61077924513103</v>
      </c>
      <c r="H36">
        <f>(Table2[[#This Row],[1Y Return vs Nifty]]-AVERAGE(Table2[1Y Return vs Nifty]))/_xlfn.STDEV.P(Table2[1Y Return vs Nifty])</f>
        <v>2.6032190010869538</v>
      </c>
      <c r="I36">
        <v>6.2907943456183304</v>
      </c>
      <c r="J36">
        <f>(Table2[[#This Row],[1M Return vs Nifty]]-AVERAGE(Table2[1M Return vs Nifty]))/_xlfn.STDEV.P(Table2[1M Return vs Nifty])</f>
        <v>0.17444935118341481</v>
      </c>
      <c r="K36">
        <v>37.987843022593502</v>
      </c>
      <c r="L36">
        <f>(Table2[[#This Row],[6M Return vs Nifty]]-AVERAGE(Table2[6M Return vs Nifty]))/_xlfn.STDEV.P(Table2[6M Return vs Nifty])</f>
        <v>0.75912187781122253</v>
      </c>
      <c r="M36">
        <v>6.9721833717186401</v>
      </c>
      <c r="N36">
        <f>(Table2[[#This Row],[1W Return vs Nifty]]-AVERAGE(Table2[1W Return vs Nifty]))/_xlfn.STDEV.P(Table2[1W Return vs Nifty])</f>
        <v>1.3957533680782337</v>
      </c>
      <c r="O36">
        <v>49.02</v>
      </c>
      <c r="P36">
        <v>45.990428236789299</v>
      </c>
      <c r="Q36">
        <v>38.124629219875402</v>
      </c>
      <c r="R36">
        <v>65.230303882381193</v>
      </c>
      <c r="S36">
        <f>(Table2[[#This Row],[Close Price]]-Table2[[#This Row],[20D EMA]])/Table2[[#This Row],[20D EMA]]</f>
        <v>0.11587107303141574</v>
      </c>
      <c r="T36">
        <f>(Table2[[#This Row],[Close Price]]-Table2[[#This Row],[50D EMA]])/Table2[[#This Row],[50D EMA]]</f>
        <v>0.18937792269226192</v>
      </c>
      <c r="U36">
        <f>(Table2[[#This Row],[Close Price]]-Table2[[#This Row],[200D EMA]])/Table2[[#This Row],[200D EMA]]</f>
        <v>0.4347680520256289</v>
      </c>
      <c r="V36">
        <v>1.7701959216823899</v>
      </c>
      <c r="W36">
        <v>54.15</v>
      </c>
      <c r="X36">
        <v>55.7</v>
      </c>
      <c r="Y36">
        <v>51</v>
      </c>
      <c r="Z36">
        <v>53.05</v>
      </c>
      <c r="AA36">
        <v>54.15</v>
      </c>
      <c r="AB36">
        <v>55.7</v>
      </c>
      <c r="AC36" s="1">
        <f>(Table2[[#This Row],[Close Price]]/Table2[[#This Row],[Day Low]])-1</f>
        <v>1.0156971375808066E-2</v>
      </c>
      <c r="AD36" s="1">
        <f>(Table2[[#This Row],[Day High]]/Table2[[#This Row],[Close Price]])-1</f>
        <v>1.8281535648994485E-2</v>
      </c>
      <c r="AE36" s="1">
        <f>(Table2[[#This Row],[Close Price]]/Table2[[#This Row],[Current Week Low]])-1</f>
        <v>7.2549019607843102E-2</v>
      </c>
      <c r="AF36" s="1">
        <f>(Table2[[#This Row],[Current Week High]]/Table2[[#This Row],[Close Price]])-1</f>
        <v>-3.0164533820841055E-2</v>
      </c>
      <c r="AG36" s="1">
        <f>(Table2[[#This Row],[Close Price]]/Table2[[#This Row],[Current Month Low]])-1</f>
        <v>1.0156971375808066E-2</v>
      </c>
      <c r="AH36" s="1">
        <f>(Table2[[#This Row],[Current Month High]]/Table2[[#This Row],[Close Price]])-1</f>
        <v>1.8281535648994485E-2</v>
      </c>
      <c r="AI36">
        <v>1.82815356489944</v>
      </c>
      <c r="AJ36">
        <v>300.73260073260002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0.22</v>
      </c>
      <c r="AM36" t="s">
        <v>2951</v>
      </c>
      <c r="AN36">
        <v>12.9</v>
      </c>
      <c r="AO36" t="s">
        <v>2951</v>
      </c>
      <c r="AP36">
        <v>0.17993617940551901</v>
      </c>
      <c r="AQ36">
        <f>(Table2[[#This Row],[Sharpe Ratio]]-AVERAGE(Table2[Sharpe Ratio]))/_xlfn.STDEV.P(Table2[Sharpe Ratio])</f>
        <v>1.335399568046572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6.2679431662063969</v>
      </c>
      <c r="AS36">
        <f>_xlfn.RANK.AVG(Table2[[#This Row],[1Y Return vs Nifty Z-Score]],Table2[1Y Return vs Nifty Z-Score])</f>
        <v>13</v>
      </c>
      <c r="AT36">
        <f>_xlfn.RANK.AVG(Table2[[#This Row],[6M Return vs Nifty Z-Score]],Table2[6M Return vs Nifty Z-Score])</f>
        <v>131</v>
      </c>
      <c r="AU36">
        <f>_xlfn.RANK.AVG(Table2[[#This Row],[Sharpe Ratio Z-Score]],Table2[Sharpe Ratio Z-Score])</f>
        <v>65</v>
      </c>
      <c r="AV36">
        <f>(Table2[[#This Row],[Rank 1Y]]+Table2[[#This Row],[Rank 6M]]+Table2[[#This Row],[Rank Sharpe]])/3</f>
        <v>69.666666666666671</v>
      </c>
    </row>
    <row r="37" spans="1:48" x14ac:dyDescent="0.3">
      <c r="A37" t="s">
        <v>1077</v>
      </c>
      <c r="B37" t="s">
        <v>1078</v>
      </c>
      <c r="C37" t="s">
        <v>2917</v>
      </c>
      <c r="D37" t="s">
        <v>384</v>
      </c>
      <c r="E37">
        <v>10305.137131969999</v>
      </c>
      <c r="F37">
        <v>180.04</v>
      </c>
      <c r="G37">
        <v>187.009537009106</v>
      </c>
      <c r="H37">
        <f>(Table2[[#This Row],[1Y Return vs Nifty]]-AVERAGE(Table2[1Y Return vs Nifty]))/_xlfn.STDEV.P(Table2[1Y Return vs Nifty])</f>
        <v>1.6782857643140277</v>
      </c>
      <c r="I37">
        <v>3.6287091606028401</v>
      </c>
      <c r="J37">
        <f>(Table2[[#This Row],[1M Return vs Nifty]]-AVERAGE(Table2[1M Return vs Nifty]))/_xlfn.STDEV.P(Table2[1M Return vs Nifty])</f>
        <v>-7.7350009126024397E-2</v>
      </c>
      <c r="K37">
        <v>47.058229139298703</v>
      </c>
      <c r="L37">
        <f>(Table2[[#This Row],[6M Return vs Nifty]]-AVERAGE(Table2[6M Return vs Nifty]))/_xlfn.STDEV.P(Table2[6M Return vs Nifty])</f>
        <v>1.0392910112396956</v>
      </c>
      <c r="M37">
        <v>3.96870693989624</v>
      </c>
      <c r="N37">
        <f>(Table2[[#This Row],[1W Return vs Nifty]]-AVERAGE(Table2[1W Return vs Nifty]))/_xlfn.STDEV.P(Table2[1W Return vs Nifty])</f>
        <v>0.78037068121259412</v>
      </c>
      <c r="O37">
        <v>170.3</v>
      </c>
      <c r="P37">
        <v>171.20539187371801</v>
      </c>
      <c r="Q37">
        <v>140.954447948873</v>
      </c>
      <c r="R37">
        <v>34.801256678026803</v>
      </c>
      <c r="S37">
        <f>(Table2[[#This Row],[Close Price]]-Table2[[#This Row],[20D EMA]])/Table2[[#This Row],[20D EMA]]</f>
        <v>5.71931884908983E-2</v>
      </c>
      <c r="T37">
        <f>(Table2[[#This Row],[Close Price]]-Table2[[#This Row],[50D EMA]])/Table2[[#This Row],[50D EMA]]</f>
        <v>5.1602394232994897E-2</v>
      </c>
      <c r="U37">
        <f>(Table2[[#This Row],[Close Price]]-Table2[[#This Row],[200D EMA]])/Table2[[#This Row],[200D EMA]]</f>
        <v>0.27729207995837146</v>
      </c>
      <c r="V37">
        <v>0.75808779533596404</v>
      </c>
      <c r="W37">
        <v>176.51</v>
      </c>
      <c r="X37">
        <v>184</v>
      </c>
      <c r="Y37">
        <v>174.95</v>
      </c>
      <c r="Z37">
        <v>182</v>
      </c>
      <c r="AA37">
        <v>176.51</v>
      </c>
      <c r="AB37">
        <v>184</v>
      </c>
      <c r="AC37" s="1">
        <f>(Table2[[#This Row],[Close Price]]/Table2[[#This Row],[Day Low]])-1</f>
        <v>1.9998866919721303E-2</v>
      </c>
      <c r="AD37" s="1">
        <f>(Table2[[#This Row],[Day High]]/Table2[[#This Row],[Close Price]])-1</f>
        <v>2.1995112197289446E-2</v>
      </c>
      <c r="AE37" s="1">
        <f>(Table2[[#This Row],[Close Price]]/Table2[[#This Row],[Current Week Low]])-1</f>
        <v>2.9094026864818545E-2</v>
      </c>
      <c r="AF37" s="1">
        <f>(Table2[[#This Row],[Current Week High]]/Table2[[#This Row],[Close Price]])-1</f>
        <v>1.0886469673405896E-2</v>
      </c>
      <c r="AG37" s="1">
        <f>(Table2[[#This Row],[Close Price]]/Table2[[#This Row],[Current Month Low]])-1</f>
        <v>1.9998866919721303E-2</v>
      </c>
      <c r="AH37" s="1">
        <f>(Table2[[#This Row],[Current Month High]]/Table2[[#This Row],[Close Price]])-1</f>
        <v>2.1995112197289446E-2</v>
      </c>
      <c r="AI37">
        <v>15.5298822483892</v>
      </c>
      <c r="AJ37">
        <v>232.48384118190199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-0.15</v>
      </c>
      <c r="AM37" t="s">
        <v>2950</v>
      </c>
      <c r="AN37">
        <v>14.97</v>
      </c>
      <c r="AO37" t="s">
        <v>2951</v>
      </c>
      <c r="AP37">
        <v>0.17306776294376999</v>
      </c>
      <c r="AQ37">
        <f>(Table2[[#This Row],[Sharpe Ratio]]-AVERAGE(Table2[Sharpe Ratio]))/_xlfn.STDEV.P(Table2[Sharpe Ratio])</f>
        <v>1.2595890659259077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38</v>
      </c>
      <c r="AT37">
        <f>_xlfn.RANK.AVG(Table2[[#This Row],[6M Return vs Nifty Z-Score]],Table2[6M Return vs Nifty Z-Score])</f>
        <v>93</v>
      </c>
      <c r="AU37">
        <f>_xlfn.RANK.AVG(Table2[[#This Row],[Sharpe Ratio Z-Score]],Table2[Sharpe Ratio Z-Score])</f>
        <v>80</v>
      </c>
      <c r="AV37">
        <f>(Table2[[#This Row],[Rank 1Y]]+Table2[[#This Row],[Rank 6M]]+Table2[[#This Row],[Rank Sharpe]])/3</f>
        <v>70.333333333333329</v>
      </c>
    </row>
    <row r="38" spans="1:48" x14ac:dyDescent="0.3">
      <c r="A38" t="s">
        <v>554</v>
      </c>
      <c r="B38" t="s">
        <v>555</v>
      </c>
      <c r="C38" t="s">
        <v>2917</v>
      </c>
      <c r="D38" t="s">
        <v>212</v>
      </c>
      <c r="E38">
        <v>32244.512341524998</v>
      </c>
      <c r="F38">
        <v>8470.7000000000007</v>
      </c>
      <c r="G38">
        <v>126.689068549124</v>
      </c>
      <c r="H38">
        <f>(Table2[[#This Row],[1Y Return vs Nifty]]-AVERAGE(Table2[1Y Return vs Nifty]))/_xlfn.STDEV.P(Table2[1Y Return vs Nifty])</f>
        <v>0.95932296773073156</v>
      </c>
      <c r="I38">
        <v>3.8206409072740501</v>
      </c>
      <c r="J38">
        <f>(Table2[[#This Row],[1M Return vs Nifty]]-AVERAGE(Table2[1M Return vs Nifty]))/_xlfn.STDEV.P(Table2[1M Return vs Nifty])</f>
        <v>-5.9195709892131618E-2</v>
      </c>
      <c r="K38">
        <v>40.417260532826703</v>
      </c>
      <c r="L38">
        <f>(Table2[[#This Row],[6M Return vs Nifty]]-AVERAGE(Table2[6M Return vs Nifty]))/_xlfn.STDEV.P(Table2[6M Return vs Nifty])</f>
        <v>0.83416254199247775</v>
      </c>
      <c r="M38">
        <v>-0.97506808400342004</v>
      </c>
      <c r="N38">
        <f>(Table2[[#This Row],[1W Return vs Nifty]]-AVERAGE(Table2[1W Return vs Nifty]))/_xlfn.STDEV.P(Table2[1W Return vs Nifty])</f>
        <v>-0.23256004307501058</v>
      </c>
      <c r="O38">
        <v>8171.39</v>
      </c>
      <c r="P38">
        <v>7791.0499753055401</v>
      </c>
      <c r="Q38">
        <v>6283.7258575157603</v>
      </c>
      <c r="R38">
        <v>58.143350355665298</v>
      </c>
      <c r="S38">
        <f>(Table2[[#This Row],[Close Price]]-Table2[[#This Row],[20D EMA]])/Table2[[#This Row],[20D EMA]]</f>
        <v>3.6629019053062012E-2</v>
      </c>
      <c r="T38">
        <f>(Table2[[#This Row],[Close Price]]-Table2[[#This Row],[50D EMA]])/Table2[[#This Row],[50D EMA]]</f>
        <v>8.723471507032747E-2</v>
      </c>
      <c r="U38">
        <f>(Table2[[#This Row],[Close Price]]-Table2[[#This Row],[200D EMA]])/Table2[[#This Row],[200D EMA]]</f>
        <v>0.34803780306049981</v>
      </c>
      <c r="V38">
        <v>0.76632010325335898</v>
      </c>
      <c r="W38">
        <v>8250</v>
      </c>
      <c r="X38">
        <v>8580</v>
      </c>
      <c r="Y38">
        <v>8251</v>
      </c>
      <c r="Z38">
        <v>8540</v>
      </c>
      <c r="AA38">
        <v>8250</v>
      </c>
      <c r="AB38">
        <v>8580</v>
      </c>
      <c r="AC38" s="1">
        <f>(Table2[[#This Row],[Close Price]]/Table2[[#This Row],[Day Low]])-1</f>
        <v>2.6751515151515193E-2</v>
      </c>
      <c r="AD38" s="1">
        <f>(Table2[[#This Row],[Day High]]/Table2[[#This Row],[Close Price]])-1</f>
        <v>1.2903301970321079E-2</v>
      </c>
      <c r="AE38" s="1">
        <f>(Table2[[#This Row],[Close Price]]/Table2[[#This Row],[Current Week Low]])-1</f>
        <v>2.6627075505999409E-2</v>
      </c>
      <c r="AF38" s="1">
        <f>(Table2[[#This Row],[Current Week High]]/Table2[[#This Row],[Close Price]])-1</f>
        <v>8.1811420543755897E-3</v>
      </c>
      <c r="AG38" s="1">
        <f>(Table2[[#This Row],[Close Price]]/Table2[[#This Row],[Current Month Low]])-1</f>
        <v>2.6751515151515193E-2</v>
      </c>
      <c r="AH38" s="1">
        <f>(Table2[[#This Row],[Current Month High]]/Table2[[#This Row],[Close Price]])-1</f>
        <v>1.2903301970321079E-2</v>
      </c>
      <c r="AI38">
        <v>3.1791941634103198</v>
      </c>
      <c r="AJ38">
        <v>165.53918495297799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0.18</v>
      </c>
      <c r="AM38" t="s">
        <v>2951</v>
      </c>
      <c r="AN38">
        <v>11.38</v>
      </c>
      <c r="AO38" t="s">
        <v>2951</v>
      </c>
      <c r="AP38">
        <v>0.27078072499057299</v>
      </c>
      <c r="AQ38">
        <f>(Table2[[#This Row],[Sharpe Ratio]]-AVERAGE(Table2[Sharpe Ratio]))/_xlfn.STDEV.P(Table2[Sharpe Ratio])</f>
        <v>2.3381009409293676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3.8398306976854348</v>
      </c>
      <c r="AS38">
        <f>_xlfn.RANK.AVG(Table2[[#This Row],[1Y Return vs Nifty Z-Score]],Table2[1Y Return vs Nifty Z-Score])</f>
        <v>93</v>
      </c>
      <c r="AT38">
        <f>_xlfn.RANK.AVG(Table2[[#This Row],[6M Return vs Nifty Z-Score]],Table2[6M Return vs Nifty Z-Score])</f>
        <v>120</v>
      </c>
      <c r="AU38">
        <f>_xlfn.RANK.AVG(Table2[[#This Row],[Sharpe Ratio Z-Score]],Table2[Sharpe Ratio Z-Score])</f>
        <v>6</v>
      </c>
      <c r="AV38">
        <f>(Table2[[#This Row],[Rank 1Y]]+Table2[[#This Row],[Rank 6M]]+Table2[[#This Row],[Rank Sharpe]])/3</f>
        <v>73</v>
      </c>
    </row>
    <row r="39" spans="1:48" x14ac:dyDescent="0.3">
      <c r="A39" t="s">
        <v>726</v>
      </c>
      <c r="B39" t="s">
        <v>727</v>
      </c>
      <c r="C39" t="s">
        <v>2911</v>
      </c>
      <c r="D39" t="s">
        <v>44</v>
      </c>
      <c r="E39">
        <v>20044.696038400001</v>
      </c>
      <c r="F39">
        <v>4324.3500000000004</v>
      </c>
      <c r="G39">
        <v>139.91211853084499</v>
      </c>
      <c r="H39">
        <f>(Table2[[#This Row],[1Y Return vs Nifty]]-AVERAGE(Table2[1Y Return vs Nifty]))/_xlfn.STDEV.P(Table2[1Y Return vs Nifty])</f>
        <v>1.1169291872601093</v>
      </c>
      <c r="I39">
        <v>6.9575992494842396</v>
      </c>
      <c r="J39">
        <f>(Table2[[#This Row],[1M Return vs Nifty]]-AVERAGE(Table2[1M Return vs Nifty]))/_xlfn.STDEV.P(Table2[1M Return vs Nifty])</f>
        <v>0.23752060419579954</v>
      </c>
      <c r="K39">
        <v>94.592921898753502</v>
      </c>
      <c r="L39">
        <f>(Table2[[#This Row],[6M Return vs Nifty]]-AVERAGE(Table2[6M Return vs Nifty]))/_xlfn.STDEV.P(Table2[6M Return vs Nifty])</f>
        <v>2.5075585697372835</v>
      </c>
      <c r="M39">
        <v>3.01110193683984</v>
      </c>
      <c r="N39">
        <f>(Table2[[#This Row],[1W Return vs Nifty]]-AVERAGE(Table2[1W Return vs Nifty]))/_xlfn.STDEV.P(Table2[1W Return vs Nifty])</f>
        <v>0.58416686436450771</v>
      </c>
      <c r="O39">
        <v>3985.56</v>
      </c>
      <c r="P39">
        <v>3685.5851354300398</v>
      </c>
      <c r="Q39">
        <v>2871.9313429464</v>
      </c>
      <c r="R39">
        <v>59.946921550511298</v>
      </c>
      <c r="S39">
        <f>(Table2[[#This Row],[Close Price]]-Table2[[#This Row],[20D EMA]])/Table2[[#This Row],[20D EMA]]</f>
        <v>8.5004365760395134E-2</v>
      </c>
      <c r="T39">
        <f>(Table2[[#This Row],[Close Price]]-Table2[[#This Row],[50D EMA]])/Table2[[#This Row],[50D EMA]]</f>
        <v>0.17331436965854499</v>
      </c>
      <c r="U39">
        <f>(Table2[[#This Row],[Close Price]]-Table2[[#This Row],[200D EMA]])/Table2[[#This Row],[200D EMA]]</f>
        <v>0.50572889237787999</v>
      </c>
      <c r="V39">
        <v>1.0719214492381099</v>
      </c>
      <c r="W39">
        <v>4205.25</v>
      </c>
      <c r="X39">
        <v>4444</v>
      </c>
      <c r="Y39">
        <v>4250</v>
      </c>
      <c r="Z39">
        <v>4424.95</v>
      </c>
      <c r="AA39">
        <v>4205.25</v>
      </c>
      <c r="AB39">
        <v>4444</v>
      </c>
      <c r="AC39" s="1">
        <f>(Table2[[#This Row],[Close Price]]/Table2[[#This Row],[Day Low]])-1</f>
        <v>2.832174068129123E-2</v>
      </c>
      <c r="AD39" s="1">
        <f>(Table2[[#This Row],[Day High]]/Table2[[#This Row],[Close Price]])-1</f>
        <v>2.7668898215916782E-2</v>
      </c>
      <c r="AE39" s="1">
        <f>(Table2[[#This Row],[Close Price]]/Table2[[#This Row],[Current Week Low]])-1</f>
        <v>1.7494117647058882E-2</v>
      </c>
      <c r="AF39" s="1">
        <f>(Table2[[#This Row],[Current Week High]]/Table2[[#This Row],[Close Price]])-1</f>
        <v>2.3263611872304413E-2</v>
      </c>
      <c r="AG39" s="1">
        <f>(Table2[[#This Row],[Close Price]]/Table2[[#This Row],[Current Month Low]])-1</f>
        <v>2.832174068129123E-2</v>
      </c>
      <c r="AH39" s="1">
        <f>(Table2[[#This Row],[Current Month High]]/Table2[[#This Row],[Close Price]])-1</f>
        <v>2.7668898215916782E-2</v>
      </c>
      <c r="AI39">
        <v>2.7668898215916702</v>
      </c>
      <c r="AJ39">
        <v>166.93518518518499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0.24</v>
      </c>
      <c r="AM39" t="s">
        <v>2951</v>
      </c>
      <c r="AN39">
        <v>18.11</v>
      </c>
      <c r="AO39" t="s">
        <v>2951</v>
      </c>
      <c r="AP39">
        <v>0.14446905328512999</v>
      </c>
      <c r="AQ39">
        <f>(Table2[[#This Row],[Sharpe Ratio]]-AVERAGE(Table2[Sharpe Ratio]))/_xlfn.STDEV.P(Table2[Sharpe Ratio])</f>
        <v>0.94392932815390596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5.3901045537116063</v>
      </c>
      <c r="AS39">
        <f>_xlfn.RANK.AVG(Table2[[#This Row],[1Y Return vs Nifty Z-Score]],Table2[1Y Return vs Nifty Z-Score])</f>
        <v>76</v>
      </c>
      <c r="AT39">
        <f>_xlfn.RANK.AVG(Table2[[#This Row],[6M Return vs Nifty Z-Score]],Table2[6M Return vs Nifty Z-Score])</f>
        <v>18</v>
      </c>
      <c r="AU39">
        <f>_xlfn.RANK.AVG(Table2[[#This Row],[Sharpe Ratio Z-Score]],Table2[Sharpe Ratio Z-Score])</f>
        <v>125</v>
      </c>
      <c r="AV39">
        <f>(Table2[[#This Row],[Rank 1Y]]+Table2[[#This Row],[Rank 6M]]+Table2[[#This Row],[Rank Sharpe]])/3</f>
        <v>73</v>
      </c>
    </row>
    <row r="40" spans="1:48" x14ac:dyDescent="0.3">
      <c r="A40" t="s">
        <v>224</v>
      </c>
      <c r="B40" t="s">
        <v>225</v>
      </c>
      <c r="C40" t="s">
        <v>2917</v>
      </c>
      <c r="D40" t="s">
        <v>144</v>
      </c>
      <c r="E40">
        <v>106429.26644557501</v>
      </c>
      <c r="F40">
        <v>294.7</v>
      </c>
      <c r="G40">
        <v>225.56713792225301</v>
      </c>
      <c r="H40">
        <f>(Table2[[#This Row],[1Y Return vs Nifty]]-AVERAGE(Table2[1Y Return vs Nifty]))/_xlfn.STDEV.P(Table2[1Y Return vs Nifty])</f>
        <v>2.137855812256376</v>
      </c>
      <c r="I40">
        <v>-5.6172533738926598</v>
      </c>
      <c r="J40">
        <f>(Table2[[#This Row],[1M Return vs Nifty]]-AVERAGE(Table2[1M Return vs Nifty]))/_xlfn.STDEV.P(Table2[1M Return vs Nifty])</f>
        <v>-0.95190032957997384</v>
      </c>
      <c r="K40">
        <v>51.494695434696098</v>
      </c>
      <c r="L40">
        <f>(Table2[[#This Row],[6M Return vs Nifty]]-AVERAGE(Table2[6M Return vs Nifty]))/_xlfn.STDEV.P(Table2[6M Return vs Nifty])</f>
        <v>1.1763260725340454</v>
      </c>
      <c r="M40">
        <v>-4.3566780058738699</v>
      </c>
      <c r="N40">
        <f>(Table2[[#This Row],[1W Return vs Nifty]]-AVERAGE(Table2[1W Return vs Nifty]))/_xlfn.STDEV.P(Table2[1W Return vs Nifty])</f>
        <v>-0.92541855117040372</v>
      </c>
      <c r="O40">
        <v>292.95999999999998</v>
      </c>
      <c r="P40">
        <v>282.23457147601101</v>
      </c>
      <c r="Q40">
        <v>218.866771772927</v>
      </c>
      <c r="R40">
        <v>60.5070101935884</v>
      </c>
      <c r="S40">
        <f>(Table2[[#This Row],[Close Price]]-Table2[[#This Row],[20D EMA]])/Table2[[#This Row],[20D EMA]]</f>
        <v>5.9393773894047281E-3</v>
      </c>
      <c r="T40">
        <f>(Table2[[#This Row],[Close Price]]-Table2[[#This Row],[50D EMA]])/Table2[[#This Row],[50D EMA]]</f>
        <v>4.4166908606547144E-2</v>
      </c>
      <c r="U40">
        <f>(Table2[[#This Row],[Close Price]]-Table2[[#This Row],[200D EMA]])/Table2[[#This Row],[200D EMA]]</f>
        <v>0.34648122971242767</v>
      </c>
      <c r="V40">
        <v>0.75657073731036995</v>
      </c>
      <c r="W40">
        <v>288.5</v>
      </c>
      <c r="X40">
        <v>297.85000000000002</v>
      </c>
      <c r="Y40">
        <v>291.5</v>
      </c>
      <c r="Z40">
        <v>299.75</v>
      </c>
      <c r="AA40">
        <v>288.5</v>
      </c>
      <c r="AB40">
        <v>297.85000000000002</v>
      </c>
      <c r="AC40" s="1">
        <f>(Table2[[#This Row],[Close Price]]/Table2[[#This Row],[Day Low]])-1</f>
        <v>2.1490467937608226E-2</v>
      </c>
      <c r="AD40" s="1">
        <f>(Table2[[#This Row],[Day High]]/Table2[[#This Row],[Close Price]])-1</f>
        <v>1.0688836104513211E-2</v>
      </c>
      <c r="AE40" s="1">
        <f>(Table2[[#This Row],[Close Price]]/Table2[[#This Row],[Current Week Low]])-1</f>
        <v>1.0977701543739338E-2</v>
      </c>
      <c r="AF40" s="1">
        <f>(Table2[[#This Row],[Current Week High]]/Table2[[#This Row],[Close Price]])-1</f>
        <v>1.7136070580251239E-2</v>
      </c>
      <c r="AG40" s="1">
        <f>(Table2[[#This Row],[Close Price]]/Table2[[#This Row],[Current Month Low]])-1</f>
        <v>2.1490467937608226E-2</v>
      </c>
      <c r="AH40" s="1">
        <f>(Table2[[#This Row],[Current Month High]]/Table2[[#This Row],[Close Price]])-1</f>
        <v>1.0688836104513211E-2</v>
      </c>
      <c r="AI40">
        <v>9.4333220223956609</v>
      </c>
      <c r="AJ40">
        <v>253.781512605042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0.11</v>
      </c>
      <c r="AM40" t="s">
        <v>2951</v>
      </c>
      <c r="AN40">
        <v>15.41</v>
      </c>
      <c r="AO40" t="s">
        <v>2951</v>
      </c>
      <c r="AP40">
        <v>0.148338152912594</v>
      </c>
      <c r="AQ40">
        <f>(Table2[[#This Row],[Sharpe Ratio]]-AVERAGE(Table2[Sharpe Ratio]))/_xlfn.STDEV.P(Table2[Sharpe Ratio])</f>
        <v>0.98663471550868354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2.4234977195487275</v>
      </c>
      <c r="AS40">
        <f>_xlfn.RANK.AVG(Table2[[#This Row],[1Y Return vs Nifty Z-Score]],Table2[1Y Return vs Nifty Z-Score])</f>
        <v>21</v>
      </c>
      <c r="AT40">
        <f>_xlfn.RANK.AVG(Table2[[#This Row],[6M Return vs Nifty Z-Score]],Table2[6M Return vs Nifty Z-Score])</f>
        <v>83</v>
      </c>
      <c r="AU40">
        <f>_xlfn.RANK.AVG(Table2[[#This Row],[Sharpe Ratio Z-Score]],Table2[Sharpe Ratio Z-Score])</f>
        <v>120</v>
      </c>
      <c r="AV40">
        <f>(Table2[[#This Row],[Rank 1Y]]+Table2[[#This Row],[Rank 6M]]+Table2[[#This Row],[Rank Sharpe]])/3</f>
        <v>74.666666666666671</v>
      </c>
    </row>
    <row r="41" spans="1:48" x14ac:dyDescent="0.3">
      <c r="A41" t="s">
        <v>608</v>
      </c>
      <c r="B41" t="s">
        <v>609</v>
      </c>
      <c r="C41" t="s">
        <v>2922</v>
      </c>
      <c r="D41" t="s">
        <v>138</v>
      </c>
      <c r="E41">
        <v>29227.185003089999</v>
      </c>
      <c r="F41">
        <v>1420.65</v>
      </c>
      <c r="G41">
        <v>119.768767674147</v>
      </c>
      <c r="H41">
        <f>(Table2[[#This Row],[1Y Return vs Nifty]]-AVERAGE(Table2[1Y Return vs Nifty]))/_xlfn.STDEV.P(Table2[1Y Return vs Nifty])</f>
        <v>0.87683954216562476</v>
      </c>
      <c r="I41">
        <v>3.7452052877140098</v>
      </c>
      <c r="J41">
        <f>(Table2[[#This Row],[1M Return vs Nifty]]-AVERAGE(Table2[1M Return vs Nifty]))/_xlfn.STDEV.P(Table2[1M Return vs Nifty])</f>
        <v>-6.633095892799365E-2</v>
      </c>
      <c r="K41">
        <v>55.037318752952899</v>
      </c>
      <c r="L41">
        <f>(Table2[[#This Row],[6M Return vs Nifty]]-AVERAGE(Table2[6M Return vs Nifty]))/_xlfn.STDEV.P(Table2[6M Return vs Nifty])</f>
        <v>1.2857518116777771</v>
      </c>
      <c r="M41">
        <v>-0.99838414674062503</v>
      </c>
      <c r="N41">
        <f>(Table2[[#This Row],[1W Return vs Nifty]]-AVERAGE(Table2[1W Return vs Nifty]))/_xlfn.STDEV.P(Table2[1W Return vs Nifty])</f>
        <v>-0.23733727428026524</v>
      </c>
      <c r="O41">
        <v>1314.13</v>
      </c>
      <c r="P41">
        <v>1203.62992081673</v>
      </c>
      <c r="Q41">
        <v>951.09236917952296</v>
      </c>
      <c r="R41">
        <v>80.221943134901693</v>
      </c>
      <c r="S41">
        <f>(Table2[[#This Row],[Close Price]]-Table2[[#This Row],[20D EMA]])/Table2[[#This Row],[20D EMA]]</f>
        <v>8.1057429630249644E-2</v>
      </c>
      <c r="T41">
        <f>(Table2[[#This Row],[Close Price]]-Table2[[#This Row],[50D EMA]])/Table2[[#This Row],[50D EMA]]</f>
        <v>0.18030465629834952</v>
      </c>
      <c r="U41">
        <f>(Table2[[#This Row],[Close Price]]-Table2[[#This Row],[200D EMA]])/Table2[[#This Row],[200D EMA]]</f>
        <v>0.49370349929896873</v>
      </c>
      <c r="V41">
        <v>0.96819979863308903</v>
      </c>
      <c r="W41">
        <v>1329</v>
      </c>
      <c r="X41">
        <v>1451.95</v>
      </c>
      <c r="Y41">
        <v>1338.15</v>
      </c>
      <c r="Z41">
        <v>1375.05</v>
      </c>
      <c r="AA41">
        <v>1329</v>
      </c>
      <c r="AB41">
        <v>1451.95</v>
      </c>
      <c r="AC41" s="1">
        <f>(Table2[[#This Row],[Close Price]]/Table2[[#This Row],[Day Low]])-1</f>
        <v>6.8961625282167205E-2</v>
      </c>
      <c r="AD41" s="1">
        <f>(Table2[[#This Row],[Day High]]/Table2[[#This Row],[Close Price]])-1</f>
        <v>2.2032168373631755E-2</v>
      </c>
      <c r="AE41" s="1">
        <f>(Table2[[#This Row],[Close Price]]/Table2[[#This Row],[Current Week Low]])-1</f>
        <v>6.1652281134402021E-2</v>
      </c>
      <c r="AF41" s="1">
        <f>(Table2[[#This Row],[Current Week High]]/Table2[[#This Row],[Close Price]])-1</f>
        <v>-3.2097983317495582E-2</v>
      </c>
      <c r="AG41" s="1">
        <f>(Table2[[#This Row],[Close Price]]/Table2[[#This Row],[Current Month Low]])-1</f>
        <v>6.8961625282167205E-2</v>
      </c>
      <c r="AH41" s="1">
        <f>(Table2[[#This Row],[Current Month High]]/Table2[[#This Row],[Close Price]])-1</f>
        <v>2.2032168373631755E-2</v>
      </c>
      <c r="AI41">
        <v>2.2032168373631702</v>
      </c>
      <c r="AJ41">
        <v>158.25304490092699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0.25</v>
      </c>
      <c r="AM41" t="s">
        <v>2951</v>
      </c>
      <c r="AN41">
        <v>17.45</v>
      </c>
      <c r="AO41" t="s">
        <v>2951</v>
      </c>
      <c r="AP41">
        <v>0.19167089734812701</v>
      </c>
      <c r="AQ41">
        <f>(Table2[[#This Row],[Sharpe Ratio]]-AVERAGE(Table2[Sharpe Ratio]))/_xlfn.STDEV.P(Table2[Sharpe Ratio])</f>
        <v>1.4649221245816697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3.3238452452168126</v>
      </c>
      <c r="AS41">
        <f>_xlfn.RANK.AVG(Table2[[#This Row],[1Y Return vs Nifty Z-Score]],Table2[1Y Return vs Nifty Z-Score])</f>
        <v>104</v>
      </c>
      <c r="AT41">
        <f>_xlfn.RANK.AVG(Table2[[#This Row],[6M Return vs Nifty Z-Score]],Table2[6M Return vs Nifty Z-Score])</f>
        <v>73</v>
      </c>
      <c r="AU41">
        <f>_xlfn.RANK.AVG(Table2[[#This Row],[Sharpe Ratio Z-Score]],Table2[Sharpe Ratio Z-Score])</f>
        <v>48</v>
      </c>
      <c r="AV41">
        <f>(Table2[[#This Row],[Rank 1Y]]+Table2[[#This Row],[Rank 6M]]+Table2[[#This Row],[Rank Sharpe]])/3</f>
        <v>75</v>
      </c>
    </row>
    <row r="42" spans="1:48" x14ac:dyDescent="0.3">
      <c r="A42" t="s">
        <v>232</v>
      </c>
      <c r="B42" t="s">
        <v>233</v>
      </c>
      <c r="C42" t="s">
        <v>2915</v>
      </c>
      <c r="D42" t="s">
        <v>61</v>
      </c>
      <c r="E42">
        <v>104771.64678924999</v>
      </c>
      <c r="F42">
        <v>747.1</v>
      </c>
      <c r="G42">
        <v>148.515129810941</v>
      </c>
      <c r="H42">
        <f>(Table2[[#This Row],[1Y Return vs Nifty]]-AVERAGE(Table2[1Y Return vs Nifty]))/_xlfn.STDEV.P(Table2[1Y Return vs Nifty])</f>
        <v>1.2194689255427937</v>
      </c>
      <c r="I42">
        <v>13.5793870204926</v>
      </c>
      <c r="J42">
        <f>(Table2[[#This Row],[1M Return vs Nifty]]-AVERAGE(Table2[1M Return vs Nifty]))/_xlfn.STDEV.P(Table2[1M Return vs Nifty])</f>
        <v>0.86385740747697259</v>
      </c>
      <c r="K42">
        <v>69.708411583211102</v>
      </c>
      <c r="L42">
        <f>(Table2[[#This Row],[6M Return vs Nifty]]-AVERAGE(Table2[6M Return vs Nifty]))/_xlfn.STDEV.P(Table2[6M Return vs Nifty])</f>
        <v>1.7389174555451206</v>
      </c>
      <c r="M42">
        <v>4.2506922810929604</v>
      </c>
      <c r="N42">
        <f>(Table2[[#This Row],[1W Return vs Nifty]]-AVERAGE(Table2[1W Return vs Nifty]))/_xlfn.STDEV.P(Table2[1W Return vs Nifty])</f>
        <v>0.8381466953952893</v>
      </c>
      <c r="O42">
        <v>662.55</v>
      </c>
      <c r="P42">
        <v>620.713474383885</v>
      </c>
      <c r="Q42">
        <v>505.94465254626903</v>
      </c>
      <c r="R42">
        <v>51.107118460195203</v>
      </c>
      <c r="S42">
        <f>(Table2[[#This Row],[Close Price]]-Table2[[#This Row],[20D EMA]])/Table2[[#This Row],[20D EMA]]</f>
        <v>0.12761301033884245</v>
      </c>
      <c r="T42">
        <f>(Table2[[#This Row],[Close Price]]-Table2[[#This Row],[50D EMA]])/Table2[[#This Row],[50D EMA]]</f>
        <v>0.20361492191153935</v>
      </c>
      <c r="U42">
        <f>(Table2[[#This Row],[Close Price]]-Table2[[#This Row],[200D EMA]])/Table2[[#This Row],[200D EMA]]</f>
        <v>0.47664373215542022</v>
      </c>
      <c r="V42">
        <v>0.69688956168549099</v>
      </c>
      <c r="W42">
        <v>724</v>
      </c>
      <c r="X42">
        <v>750</v>
      </c>
      <c r="Y42">
        <v>700</v>
      </c>
      <c r="Z42">
        <v>728</v>
      </c>
      <c r="AA42">
        <v>724</v>
      </c>
      <c r="AB42">
        <v>750</v>
      </c>
      <c r="AC42" s="1">
        <f>(Table2[[#This Row],[Close Price]]/Table2[[#This Row],[Day Low]])-1</f>
        <v>3.1906077348066386E-2</v>
      </c>
      <c r="AD42" s="1">
        <f>(Table2[[#This Row],[Day High]]/Table2[[#This Row],[Close Price]])-1</f>
        <v>3.8816758131441365E-3</v>
      </c>
      <c r="AE42" s="1">
        <f>(Table2[[#This Row],[Close Price]]/Table2[[#This Row],[Current Week Low]])-1</f>
        <v>6.7285714285714393E-2</v>
      </c>
      <c r="AF42" s="1">
        <f>(Table2[[#This Row],[Current Week High]]/Table2[[#This Row],[Close Price]])-1</f>
        <v>-2.5565520010708109E-2</v>
      </c>
      <c r="AG42" s="1">
        <f>(Table2[[#This Row],[Close Price]]/Table2[[#This Row],[Current Month Low]])-1</f>
        <v>3.1906077348066386E-2</v>
      </c>
      <c r="AH42" s="1">
        <f>(Table2[[#This Row],[Current Month High]]/Table2[[#This Row],[Close Price]])-1</f>
        <v>3.8816758131441365E-3</v>
      </c>
      <c r="AI42">
        <v>0.38816758131441298</v>
      </c>
      <c r="AJ42">
        <v>191.437487809635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0.35</v>
      </c>
      <c r="AM42" t="s">
        <v>2951</v>
      </c>
      <c r="AN42">
        <v>22.77</v>
      </c>
      <c r="AO42" t="s">
        <v>2951</v>
      </c>
      <c r="AP42">
        <v>0.154304836383062</v>
      </c>
      <c r="AQ42">
        <f>(Table2[[#This Row],[Sharpe Ratio]]-AVERAGE(Table2[Sharpe Ratio]))/_xlfn.STDEV.P(Table2[Sharpe Ratio])</f>
        <v>1.05249229307556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5.7128827770357358</v>
      </c>
      <c r="AS42">
        <f>_xlfn.RANK.AVG(Table2[[#This Row],[1Y Return vs Nifty Z-Score]],Table2[1Y Return vs Nifty Z-Score])</f>
        <v>70</v>
      </c>
      <c r="AT42">
        <f>_xlfn.RANK.AVG(Table2[[#This Row],[6M Return vs Nifty Z-Score]],Table2[6M Return vs Nifty Z-Score])</f>
        <v>46</v>
      </c>
      <c r="AU42">
        <f>_xlfn.RANK.AVG(Table2[[#This Row],[Sharpe Ratio Z-Score]],Table2[Sharpe Ratio Z-Score])</f>
        <v>111</v>
      </c>
      <c r="AV42">
        <f>(Table2[[#This Row],[Rank 1Y]]+Table2[[#This Row],[Rank 6M]]+Table2[[#This Row],[Rank Sharpe]])/3</f>
        <v>75.666666666666671</v>
      </c>
    </row>
    <row r="43" spans="1:48" x14ac:dyDescent="0.3">
      <c r="A43" t="s">
        <v>542</v>
      </c>
      <c r="B43" t="s">
        <v>543</v>
      </c>
      <c r="C43" t="s">
        <v>2909</v>
      </c>
      <c r="D43" t="s">
        <v>274</v>
      </c>
      <c r="E43">
        <v>33422.493608159901</v>
      </c>
      <c r="F43">
        <v>6801.55</v>
      </c>
      <c r="G43">
        <v>167.69360374444699</v>
      </c>
      <c r="H43">
        <f>(Table2[[#This Row],[1Y Return vs Nifty]]-AVERAGE(Table2[1Y Return vs Nifty]))/_xlfn.STDEV.P(Table2[1Y Return vs Nifty])</f>
        <v>1.4480581524746268</v>
      </c>
      <c r="I43">
        <v>-5.05975163765555</v>
      </c>
      <c r="J43">
        <f>(Table2[[#This Row],[1M Return vs Nifty]]-AVERAGE(Table2[1M Return vs Nifty]))/_xlfn.STDEV.P(Table2[1M Return vs Nifty])</f>
        <v>-0.89916776439157275</v>
      </c>
      <c r="K43">
        <v>51.101324294405501</v>
      </c>
      <c r="L43">
        <f>(Table2[[#This Row],[6M Return vs Nifty]]-AVERAGE(Table2[6M Return vs Nifty]))/_xlfn.STDEV.P(Table2[6M Return vs Nifty])</f>
        <v>1.1641754926058097</v>
      </c>
      <c r="M43">
        <v>-5.7212518796555001</v>
      </c>
      <c r="N43">
        <f>(Table2[[#This Row],[1W Return vs Nifty]]-AVERAGE(Table2[1W Return vs Nifty]))/_xlfn.STDEV.P(Table2[1W Return vs Nifty])</f>
        <v>-1.2050062742426548</v>
      </c>
      <c r="O43">
        <v>6588.17</v>
      </c>
      <c r="P43">
        <v>6577.0379490038003</v>
      </c>
      <c r="Q43">
        <v>5407.9928187332598</v>
      </c>
      <c r="R43">
        <v>50.114844238764903</v>
      </c>
      <c r="S43">
        <f>(Table2[[#This Row],[Close Price]]-Table2[[#This Row],[20D EMA]])/Table2[[#This Row],[20D EMA]]</f>
        <v>3.238835670603523E-2</v>
      </c>
      <c r="T43">
        <f>(Table2[[#This Row],[Close Price]]-Table2[[#This Row],[50D EMA]])/Table2[[#This Row],[50D EMA]]</f>
        <v>3.4135739026746201E-2</v>
      </c>
      <c r="U43">
        <f>(Table2[[#This Row],[Close Price]]-Table2[[#This Row],[200D EMA]])/Table2[[#This Row],[200D EMA]]</f>
        <v>0.25768473220590554</v>
      </c>
      <c r="V43">
        <v>1.2276101427514201</v>
      </c>
      <c r="W43">
        <v>6518.3</v>
      </c>
      <c r="X43">
        <v>6984.65</v>
      </c>
      <c r="Y43">
        <v>6566.4</v>
      </c>
      <c r="Z43">
        <v>6800</v>
      </c>
      <c r="AA43">
        <v>6518.3</v>
      </c>
      <c r="AB43">
        <v>6984.65</v>
      </c>
      <c r="AC43" s="1">
        <f>(Table2[[#This Row],[Close Price]]/Table2[[#This Row],[Day Low]])-1</f>
        <v>4.3454581716091623E-2</v>
      </c>
      <c r="AD43" s="1">
        <f>(Table2[[#This Row],[Day High]]/Table2[[#This Row],[Close Price]])-1</f>
        <v>2.692033433555574E-2</v>
      </c>
      <c r="AE43" s="1">
        <f>(Table2[[#This Row],[Close Price]]/Table2[[#This Row],[Current Week Low]])-1</f>
        <v>3.5811098927875262E-2</v>
      </c>
      <c r="AF43" s="1">
        <f>(Table2[[#This Row],[Current Week High]]/Table2[[#This Row],[Close Price]])-1</f>
        <v>-2.2788923113115089E-4</v>
      </c>
      <c r="AG43" s="1">
        <f>(Table2[[#This Row],[Close Price]]/Table2[[#This Row],[Current Month Low]])-1</f>
        <v>4.3454581716091623E-2</v>
      </c>
      <c r="AH43" s="1">
        <f>(Table2[[#This Row],[Current Month High]]/Table2[[#This Row],[Close Price]])-1</f>
        <v>2.692033433555574E-2</v>
      </c>
      <c r="AI43">
        <v>43.450389984635798</v>
      </c>
      <c r="AJ43">
        <v>198.313596491228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-0.09</v>
      </c>
      <c r="AM43" t="s">
        <v>2950</v>
      </c>
      <c r="AN43">
        <v>9.31</v>
      </c>
      <c r="AO43" t="s">
        <v>2951</v>
      </c>
      <c r="AP43">
        <v>0.160514758069218</v>
      </c>
      <c r="AQ43">
        <f>(Table2[[#This Row],[Sharpe Ratio]]-AVERAGE(Table2[Sharpe Ratio]))/_xlfn.STDEV.P(Table2[Sharpe Ratio])</f>
        <v>1.1210346250350882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1.6290942314812971</v>
      </c>
      <c r="AS43">
        <f>_xlfn.RANK.AVG(Table2[[#This Row],[1Y Return vs Nifty Z-Score]],Table2[1Y Return vs Nifty Z-Score])</f>
        <v>51</v>
      </c>
      <c r="AT43">
        <f>_xlfn.RANK.AVG(Table2[[#This Row],[6M Return vs Nifty Z-Score]],Table2[6M Return vs Nifty Z-Score])</f>
        <v>84</v>
      </c>
      <c r="AU43">
        <f>_xlfn.RANK.AVG(Table2[[#This Row],[Sharpe Ratio Z-Score]],Table2[Sharpe Ratio Z-Score])</f>
        <v>98</v>
      </c>
      <c r="AV43">
        <f>(Table2[[#This Row],[Rank 1Y]]+Table2[[#This Row],[Rank 6M]]+Table2[[#This Row],[Rank Sharpe]])/3</f>
        <v>77.666666666666671</v>
      </c>
    </row>
    <row r="44" spans="1:48" x14ac:dyDescent="0.3">
      <c r="A44" t="s">
        <v>1248</v>
      </c>
      <c r="B44" t="s">
        <v>1249</v>
      </c>
      <c r="C44" t="s">
        <v>2915</v>
      </c>
      <c r="D44" t="s">
        <v>61</v>
      </c>
      <c r="E44">
        <v>8108.8598486000001</v>
      </c>
      <c r="F44">
        <v>18.010000000000002</v>
      </c>
      <c r="G44">
        <v>195.503636387988</v>
      </c>
      <c r="H44">
        <f>(Table2[[#This Row],[1Y Return vs Nifty]]-AVERAGE(Table2[1Y Return vs Nifty]))/_xlfn.STDEV.P(Table2[1Y Return vs Nifty])</f>
        <v>1.7795273759893238</v>
      </c>
      <c r="I44">
        <v>18.334068900520801</v>
      </c>
      <c r="J44">
        <f>(Table2[[#This Row],[1M Return vs Nifty]]-AVERAGE(Table2[1M Return vs Nifty]))/_xlfn.STDEV.P(Table2[1M Return vs Nifty])</f>
        <v>1.3135897686369391</v>
      </c>
      <c r="K44">
        <v>84.452063340472407</v>
      </c>
      <c r="L44">
        <f>(Table2[[#This Row],[6M Return vs Nifty]]-AVERAGE(Table2[6M Return vs Nifty]))/_xlfn.STDEV.P(Table2[6M Return vs Nifty])</f>
        <v>2.1943243239247829</v>
      </c>
      <c r="M44">
        <v>-5.51894493860053</v>
      </c>
      <c r="N44">
        <f>(Table2[[#This Row],[1W Return vs Nifty]]-AVERAGE(Table2[1W Return vs Nifty]))/_xlfn.STDEV.P(Table2[1W Return vs Nifty])</f>
        <v>-1.1635555780963773</v>
      </c>
      <c r="O44">
        <v>17.329999999999998</v>
      </c>
      <c r="P44">
        <v>14.795885837271699</v>
      </c>
      <c r="Q44">
        <v>10.495237407975299</v>
      </c>
      <c r="R44">
        <v>85.030864432545698</v>
      </c>
      <c r="S44">
        <f>(Table2[[#This Row],[Close Price]]-Table2[[#This Row],[20D EMA]])/Table2[[#This Row],[20D EMA]]</f>
        <v>3.9238315060588766E-2</v>
      </c>
      <c r="T44">
        <f>(Table2[[#This Row],[Close Price]]-Table2[[#This Row],[50D EMA]])/Table2[[#This Row],[50D EMA]]</f>
        <v>0.21723026239035728</v>
      </c>
      <c r="U44">
        <f>(Table2[[#This Row],[Close Price]]-Table2[[#This Row],[200D EMA]])/Table2[[#This Row],[200D EMA]]</f>
        <v>0.7160164463087092</v>
      </c>
      <c r="V44">
        <v>0.76794789179897005</v>
      </c>
      <c r="W44">
        <v>17.75</v>
      </c>
      <c r="X44">
        <v>18.489999999999998</v>
      </c>
      <c r="Y44">
        <v>18</v>
      </c>
      <c r="Z44">
        <v>18.489999999999998</v>
      </c>
      <c r="AA44">
        <v>17.75</v>
      </c>
      <c r="AB44">
        <v>18.489999999999998</v>
      </c>
      <c r="AC44" s="1">
        <f>(Table2[[#This Row],[Close Price]]/Table2[[#This Row],[Day Low]])-1</f>
        <v>1.4647887323943731E-2</v>
      </c>
      <c r="AD44" s="1">
        <f>(Table2[[#This Row],[Day High]]/Table2[[#This Row],[Close Price]])-1</f>
        <v>2.6651860077734346E-2</v>
      </c>
      <c r="AE44" s="1">
        <f>(Table2[[#This Row],[Close Price]]/Table2[[#This Row],[Current Week Low]])-1</f>
        <v>5.555555555556424E-4</v>
      </c>
      <c r="AF44" s="1">
        <f>(Table2[[#This Row],[Current Week High]]/Table2[[#This Row],[Close Price]])-1</f>
        <v>2.6651860077734346E-2</v>
      </c>
      <c r="AG44" s="1">
        <f>(Table2[[#This Row],[Close Price]]/Table2[[#This Row],[Current Month Low]])-1</f>
        <v>1.4647887323943731E-2</v>
      </c>
      <c r="AH44" s="1">
        <f>(Table2[[#This Row],[Current Month High]]/Table2[[#This Row],[Close Price]])-1</f>
        <v>2.6651860077734346E-2</v>
      </c>
      <c r="AI44">
        <v>17.1571349250416</v>
      </c>
      <c r="AJ44">
        <v>318.83720930232499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0.95</v>
      </c>
      <c r="AM44" t="s">
        <v>2951</v>
      </c>
      <c r="AN44">
        <v>-9.7200000000000006</v>
      </c>
      <c r="AO44" t="s">
        <v>2950</v>
      </c>
      <c r="AP44">
        <v>0.123509544124071</v>
      </c>
      <c r="AQ44">
        <f>(Table2[[#This Row],[Sharpe Ratio]]-AVERAGE(Table2[Sharpe Ratio]))/_xlfn.STDEV.P(Table2[Sharpe Ratio])</f>
        <v>0.71258766118429306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4.836473551638961</v>
      </c>
      <c r="AS44">
        <f>_xlfn.RANK.AVG(Table2[[#This Row],[1Y Return vs Nifty Z-Score]],Table2[1Y Return vs Nifty Z-Score])</f>
        <v>33</v>
      </c>
      <c r="AT44">
        <f>_xlfn.RANK.AVG(Table2[[#This Row],[6M Return vs Nifty Z-Score]],Table2[6M Return vs Nifty Z-Score])</f>
        <v>27</v>
      </c>
      <c r="AU44">
        <f>_xlfn.RANK.AVG(Table2[[#This Row],[Sharpe Ratio Z-Score]],Table2[Sharpe Ratio Z-Score])</f>
        <v>174</v>
      </c>
      <c r="AV44">
        <f>(Table2[[#This Row],[Rank 1Y]]+Table2[[#This Row],[Rank 6M]]+Table2[[#This Row],[Rank Sharpe]])/3</f>
        <v>78</v>
      </c>
    </row>
    <row r="45" spans="1:48" x14ac:dyDescent="0.3">
      <c r="A45" t="s">
        <v>1292</v>
      </c>
      <c r="B45" t="s">
        <v>1293</v>
      </c>
      <c r="C45" t="s">
        <v>2917</v>
      </c>
      <c r="D45" t="s">
        <v>941</v>
      </c>
      <c r="E45">
        <v>7595.6006399999997</v>
      </c>
      <c r="F45">
        <v>963.25</v>
      </c>
      <c r="G45">
        <v>138.34398838328201</v>
      </c>
      <c r="H45">
        <f>(Table2[[#This Row],[1Y Return vs Nifty]]-AVERAGE(Table2[1Y Return vs Nifty]))/_xlfn.STDEV.P(Table2[1Y Return vs Nifty])</f>
        <v>1.0982385625835716</v>
      </c>
      <c r="I45">
        <v>22.0275044271471</v>
      </c>
      <c r="J45">
        <f>(Table2[[#This Row],[1M Return vs Nifty]]-AVERAGE(Table2[1M Return vs Nifty]))/_xlfn.STDEV.P(Table2[1M Return vs Nifty])</f>
        <v>1.6629417383573397</v>
      </c>
      <c r="K45">
        <v>46.643244504534003</v>
      </c>
      <c r="L45">
        <f>(Table2[[#This Row],[6M Return vs Nifty]]-AVERAGE(Table2[6M Return vs Nifty]))/_xlfn.STDEV.P(Table2[6M Return vs Nifty])</f>
        <v>1.0264728264334251</v>
      </c>
      <c r="M45">
        <v>-1.37194499095625</v>
      </c>
      <c r="N45">
        <f>(Table2[[#This Row],[1W Return vs Nifty]]-AVERAGE(Table2[1W Return vs Nifty]))/_xlfn.STDEV.P(Table2[1W Return vs Nifty])</f>
        <v>-0.31387620549529177</v>
      </c>
      <c r="O45">
        <v>889.35</v>
      </c>
      <c r="P45">
        <v>799.31225110949504</v>
      </c>
      <c r="Q45">
        <v>624.38876801274296</v>
      </c>
      <c r="R45">
        <v>81.005515269666802</v>
      </c>
      <c r="S45">
        <f>(Table2[[#This Row],[Close Price]]-Table2[[#This Row],[20D EMA]])/Table2[[#This Row],[20D EMA]]</f>
        <v>8.3094394782706443E-2</v>
      </c>
      <c r="T45">
        <f>(Table2[[#This Row],[Close Price]]-Table2[[#This Row],[50D EMA]])/Table2[[#This Row],[50D EMA]]</f>
        <v>0.20509850645095104</v>
      </c>
      <c r="U45">
        <f>(Table2[[#This Row],[Close Price]]-Table2[[#This Row],[200D EMA]])/Table2[[#This Row],[200D EMA]]</f>
        <v>0.5427087246712633</v>
      </c>
      <c r="V45">
        <v>1.70364016592533</v>
      </c>
      <c r="W45">
        <v>952.85</v>
      </c>
      <c r="X45">
        <v>977.65</v>
      </c>
      <c r="Y45">
        <v>960.05</v>
      </c>
      <c r="Z45">
        <v>994.4</v>
      </c>
      <c r="AA45">
        <v>952.85</v>
      </c>
      <c r="AB45">
        <v>977.65</v>
      </c>
      <c r="AC45" s="1">
        <f>(Table2[[#This Row],[Close Price]]/Table2[[#This Row],[Day Low]])-1</f>
        <v>1.0914624547410323E-2</v>
      </c>
      <c r="AD45" s="1">
        <f>(Table2[[#This Row],[Day High]]/Table2[[#This Row],[Close Price]])-1</f>
        <v>1.494939008564744E-2</v>
      </c>
      <c r="AE45" s="1">
        <f>(Table2[[#This Row],[Close Price]]/Table2[[#This Row],[Current Week Low]])-1</f>
        <v>3.3331597312640238E-3</v>
      </c>
      <c r="AF45" s="1">
        <f>(Table2[[#This Row],[Current Week High]]/Table2[[#This Row],[Close Price]])-1</f>
        <v>3.233843758110555E-2</v>
      </c>
      <c r="AG45" s="1">
        <f>(Table2[[#This Row],[Close Price]]/Table2[[#This Row],[Current Month Low]])-1</f>
        <v>1.0914624547410323E-2</v>
      </c>
      <c r="AH45" s="1">
        <f>(Table2[[#This Row],[Current Month High]]/Table2[[#This Row],[Close Price]])-1</f>
        <v>1.494939008564744E-2</v>
      </c>
      <c r="AI45">
        <v>9.9403062548663499</v>
      </c>
      <c r="AJ45">
        <v>182.02312984921599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</v>
      </c>
      <c r="AM45">
        <v>0</v>
      </c>
      <c r="AN45">
        <v>28.07</v>
      </c>
      <c r="AO45" t="s">
        <v>2951</v>
      </c>
      <c r="AP45">
        <v>0.180903840639903</v>
      </c>
      <c r="AQ45">
        <f>(Table2[[#This Row],[Sharpe Ratio]]-AVERAGE(Table2[Sharpe Ratio]))/_xlfn.STDEV.P(Table2[Sharpe Ratio])</f>
        <v>1.3460801789952379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4.819857100874283</v>
      </c>
      <c r="AS45">
        <f>_xlfn.RANK.AVG(Table2[[#This Row],[1Y Return vs Nifty Z-Score]],Table2[1Y Return vs Nifty Z-Score])</f>
        <v>77</v>
      </c>
      <c r="AT45">
        <f>_xlfn.RANK.AVG(Table2[[#This Row],[6M Return vs Nifty Z-Score]],Table2[6M Return vs Nifty Z-Score])</f>
        <v>96</v>
      </c>
      <c r="AU45">
        <f>_xlfn.RANK.AVG(Table2[[#This Row],[Sharpe Ratio Z-Score]],Table2[Sharpe Ratio Z-Score])</f>
        <v>62</v>
      </c>
      <c r="AV45">
        <f>(Table2[[#This Row],[Rank 1Y]]+Table2[[#This Row],[Rank 6M]]+Table2[[#This Row],[Rank Sharpe]])/3</f>
        <v>78.333333333333329</v>
      </c>
    </row>
    <row r="46" spans="1:48" x14ac:dyDescent="0.3">
      <c r="A46" t="s">
        <v>267</v>
      </c>
      <c r="B46" t="s">
        <v>268</v>
      </c>
      <c r="C46" t="s">
        <v>2923</v>
      </c>
      <c r="D46" t="s">
        <v>269</v>
      </c>
      <c r="E46">
        <v>90556.112740149998</v>
      </c>
      <c r="F46">
        <v>10001.200000000001</v>
      </c>
      <c r="G46">
        <v>140.36777137375299</v>
      </c>
      <c r="H46">
        <f>(Table2[[#This Row],[1Y Return vs Nifty]]-AVERAGE(Table2[1Y Return vs Nifty]))/_xlfn.STDEV.P(Table2[1Y Return vs Nifty])</f>
        <v>1.1223601371610636</v>
      </c>
      <c r="I46">
        <v>-2.41650829296022</v>
      </c>
      <c r="J46">
        <f>(Table2[[#This Row],[1M Return vs Nifty]]-AVERAGE(Table2[1M Return vs Nifty]))/_xlfn.STDEV.P(Table2[1M Return vs Nifty])</f>
        <v>-0.64915060225008636</v>
      </c>
      <c r="K46">
        <v>36.974138539037902</v>
      </c>
      <c r="L46">
        <f>(Table2[[#This Row],[6M Return vs Nifty]]-AVERAGE(Table2[6M Return vs Nifty]))/_xlfn.STDEV.P(Table2[6M Return vs Nifty])</f>
        <v>0.72781023318484184</v>
      </c>
      <c r="M46">
        <v>-1.4134088170447601</v>
      </c>
      <c r="N46">
        <f>(Table2[[#This Row],[1W Return vs Nifty]]-AVERAGE(Table2[1W Return vs Nifty]))/_xlfn.STDEV.P(Table2[1W Return vs Nifty])</f>
        <v>-0.32237173435502536</v>
      </c>
      <c r="O46">
        <v>9590.7999999999993</v>
      </c>
      <c r="P46">
        <v>9147.4693639331399</v>
      </c>
      <c r="Q46">
        <v>7395.3648159406603</v>
      </c>
      <c r="R46">
        <v>76.848860420324002</v>
      </c>
      <c r="S46">
        <f>(Table2[[#This Row],[Close Price]]-Table2[[#This Row],[20D EMA]])/Table2[[#This Row],[20D EMA]]</f>
        <v>4.279100804938081E-2</v>
      </c>
      <c r="T46">
        <f>(Table2[[#This Row],[Close Price]]-Table2[[#This Row],[50D EMA]])/Table2[[#This Row],[50D EMA]]</f>
        <v>9.3329707058978556E-2</v>
      </c>
      <c r="U46">
        <f>(Table2[[#This Row],[Close Price]]-Table2[[#This Row],[200D EMA]])/Table2[[#This Row],[200D EMA]]</f>
        <v>0.35236060003997094</v>
      </c>
      <c r="V46">
        <v>0.44127340907860402</v>
      </c>
      <c r="W46">
        <v>9838.5</v>
      </c>
      <c r="X46">
        <v>10088.700000000001</v>
      </c>
      <c r="Y46">
        <v>9732.5499999999993</v>
      </c>
      <c r="Z46">
        <v>10126.9</v>
      </c>
      <c r="AA46">
        <v>9838.5</v>
      </c>
      <c r="AB46">
        <v>10088.700000000001</v>
      </c>
      <c r="AC46" s="1">
        <f>(Table2[[#This Row],[Close Price]]/Table2[[#This Row],[Day Low]])-1</f>
        <v>1.6537073740915842E-2</v>
      </c>
      <c r="AD46" s="1">
        <f>(Table2[[#This Row],[Day High]]/Table2[[#This Row],[Close Price]])-1</f>
        <v>8.7489501259849778E-3</v>
      </c>
      <c r="AE46" s="1">
        <f>(Table2[[#This Row],[Close Price]]/Table2[[#This Row],[Current Week Low]])-1</f>
        <v>2.7603248891606258E-2</v>
      </c>
      <c r="AF46" s="1">
        <f>(Table2[[#This Row],[Current Week High]]/Table2[[#This Row],[Close Price]])-1</f>
        <v>1.2568491780986069E-2</v>
      </c>
      <c r="AG46" s="1">
        <f>(Table2[[#This Row],[Close Price]]/Table2[[#This Row],[Current Month Low]])-1</f>
        <v>1.6537073740915842E-2</v>
      </c>
      <c r="AH46" s="1">
        <f>(Table2[[#This Row],[Current Month High]]/Table2[[#This Row],[Close Price]])-1</f>
        <v>8.7489501259849778E-3</v>
      </c>
      <c r="AI46">
        <v>4.4874615046194197</v>
      </c>
      <c r="AJ46">
        <v>189.60864088493699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2951</v>
      </c>
      <c r="AN46">
        <v>11.59</v>
      </c>
      <c r="AO46" t="s">
        <v>2951</v>
      </c>
      <c r="AP46">
        <v>0.21328823659644799</v>
      </c>
      <c r="AQ46">
        <f>(Table2[[#This Row],[Sharpe Ratio]]-AVERAGE(Table2[Sharpe Ratio]))/_xlfn.STDEV.P(Table2[Sharpe Ratio])</f>
        <v>1.7035246251805694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2.5821726589213632</v>
      </c>
      <c r="AS46">
        <f>_xlfn.RANK.AVG(Table2[[#This Row],[1Y Return vs Nifty Z-Score]],Table2[1Y Return vs Nifty Z-Score])</f>
        <v>75</v>
      </c>
      <c r="AT46">
        <f>_xlfn.RANK.AVG(Table2[[#This Row],[6M Return vs Nifty Z-Score]],Table2[6M Return vs Nifty Z-Score])</f>
        <v>137</v>
      </c>
      <c r="AU46">
        <f>_xlfn.RANK.AVG(Table2[[#This Row],[Sharpe Ratio Z-Score]],Table2[Sharpe Ratio Z-Score])</f>
        <v>28</v>
      </c>
      <c r="AV46">
        <f>(Table2[[#This Row],[Rank 1Y]]+Table2[[#This Row],[Rank 6M]]+Table2[[#This Row],[Rank Sharpe]])/3</f>
        <v>80</v>
      </c>
    </row>
    <row r="47" spans="1:48" x14ac:dyDescent="0.3">
      <c r="A47" t="s">
        <v>1366</v>
      </c>
      <c r="B47" t="s">
        <v>1367</v>
      </c>
      <c r="C47" t="s">
        <v>2909</v>
      </c>
      <c r="D47" t="s">
        <v>598</v>
      </c>
      <c r="E47">
        <v>6867.6096550000002</v>
      </c>
      <c r="F47">
        <v>380.8</v>
      </c>
      <c r="G47">
        <v>75.805295227558304</v>
      </c>
      <c r="H47">
        <f>(Table2[[#This Row],[1Y Return vs Nifty]]-AVERAGE(Table2[1Y Return vs Nifty]))/_xlfn.STDEV.P(Table2[1Y Return vs Nifty])</f>
        <v>0.35283663063847631</v>
      </c>
      <c r="I47">
        <v>7.3222838466377302</v>
      </c>
      <c r="J47">
        <f>(Table2[[#This Row],[1M Return vs Nifty]]-AVERAGE(Table2[1M Return vs Nifty]))/_xlfn.STDEV.P(Table2[1M Return vs Nifty])</f>
        <v>0.2720151233024149</v>
      </c>
      <c r="K47">
        <v>63.096350509170598</v>
      </c>
      <c r="L47">
        <f>(Table2[[#This Row],[6M Return vs Nifty]]-AVERAGE(Table2[6M Return vs Nifty]))/_xlfn.STDEV.P(Table2[6M Return vs Nifty])</f>
        <v>1.5346818918706844</v>
      </c>
      <c r="M47">
        <v>0.63876914859766598</v>
      </c>
      <c r="N47">
        <f>(Table2[[#This Row],[1W Return vs Nifty]]-AVERAGE(Table2[1W Return vs Nifty]))/_xlfn.STDEV.P(Table2[1W Return vs Nifty])</f>
        <v>9.8099282844610822E-2</v>
      </c>
      <c r="O47">
        <v>362.03</v>
      </c>
      <c r="P47">
        <v>339.953195546541</v>
      </c>
      <c r="Q47">
        <v>274.07549348769402</v>
      </c>
      <c r="R47">
        <v>70.514456110150803</v>
      </c>
      <c r="S47">
        <f>(Table2[[#This Row],[Close Price]]-Table2[[#This Row],[20D EMA]])/Table2[[#This Row],[20D EMA]]</f>
        <v>5.1846532055354638E-2</v>
      </c>
      <c r="T47">
        <f>(Table2[[#This Row],[Close Price]]-Table2[[#This Row],[50D EMA]])/Table2[[#This Row],[50D EMA]]</f>
        <v>0.12015420060337959</v>
      </c>
      <c r="U47">
        <f>(Table2[[#This Row],[Close Price]]-Table2[[#This Row],[200D EMA]])/Table2[[#This Row],[200D EMA]]</f>
        <v>0.38939820979323686</v>
      </c>
      <c r="V47">
        <v>0.742361743840948</v>
      </c>
      <c r="W47">
        <v>374.7</v>
      </c>
      <c r="X47">
        <v>382.5</v>
      </c>
      <c r="Y47">
        <v>376</v>
      </c>
      <c r="Z47">
        <v>380.45</v>
      </c>
      <c r="AA47">
        <v>374.7</v>
      </c>
      <c r="AB47">
        <v>382.5</v>
      </c>
      <c r="AC47" s="1">
        <f>(Table2[[#This Row],[Close Price]]/Table2[[#This Row],[Day Low]])-1</f>
        <v>1.6279690419001902E-2</v>
      </c>
      <c r="AD47" s="1">
        <f>(Table2[[#This Row],[Day High]]/Table2[[#This Row],[Close Price]])-1</f>
        <v>4.4642857142855874E-3</v>
      </c>
      <c r="AE47" s="1">
        <f>(Table2[[#This Row],[Close Price]]/Table2[[#This Row],[Current Week Low]])-1</f>
        <v>1.276595744680864E-2</v>
      </c>
      <c r="AF47" s="1">
        <f>(Table2[[#This Row],[Current Week High]]/Table2[[#This Row],[Close Price]])-1</f>
        <v>-9.1911764705887578E-4</v>
      </c>
      <c r="AG47" s="1">
        <f>(Table2[[#This Row],[Close Price]]/Table2[[#This Row],[Current Month Low]])-1</f>
        <v>1.6279690419001902E-2</v>
      </c>
      <c r="AH47" s="1">
        <f>(Table2[[#This Row],[Current Month High]]/Table2[[#This Row],[Close Price]])-1</f>
        <v>4.4642857142855874E-3</v>
      </c>
      <c r="AI47">
        <v>0.44642857142855802</v>
      </c>
      <c r="AJ47">
        <v>129.22498118886301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0.21</v>
      </c>
      <c r="AM47" t="s">
        <v>2951</v>
      </c>
      <c r="AN47">
        <v>7.68</v>
      </c>
      <c r="AO47" t="s">
        <v>2951</v>
      </c>
      <c r="AP47">
        <v>0.33055426023714501</v>
      </c>
      <c r="AQ47">
        <f>(Table2[[#This Row],[Sharpe Ratio]]-AVERAGE(Table2[Sharpe Ratio]))/_xlfn.STDEV.P(Table2[Sharpe Ratio])</f>
        <v>2.9978544293507641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5.2554873580069508</v>
      </c>
      <c r="AS47">
        <f>_xlfn.RANK.AVG(Table2[[#This Row],[1Y Return vs Nifty Z-Score]],Table2[1Y Return vs Nifty Z-Score])</f>
        <v>181</v>
      </c>
      <c r="AT47">
        <f>_xlfn.RANK.AVG(Table2[[#This Row],[6M Return vs Nifty Z-Score]],Table2[6M Return vs Nifty Z-Score])</f>
        <v>59</v>
      </c>
      <c r="AU47">
        <f>_xlfn.RANK.AVG(Table2[[#This Row],[Sharpe Ratio Z-Score]],Table2[Sharpe Ratio Z-Score])</f>
        <v>1</v>
      </c>
      <c r="AV47">
        <f>(Table2[[#This Row],[Rank 1Y]]+Table2[[#This Row],[Rank 6M]]+Table2[[#This Row],[Rank Sharpe]])/3</f>
        <v>80.333333333333329</v>
      </c>
    </row>
    <row r="48" spans="1:48" x14ac:dyDescent="0.3">
      <c r="A48" t="s">
        <v>627</v>
      </c>
      <c r="B48" t="s">
        <v>628</v>
      </c>
      <c r="C48" t="s">
        <v>2912</v>
      </c>
      <c r="D48" t="s">
        <v>47</v>
      </c>
      <c r="E48">
        <v>26235</v>
      </c>
      <c r="F48">
        <v>163</v>
      </c>
      <c r="G48">
        <v>284.47583861900603</v>
      </c>
      <c r="H48">
        <f>(Table2[[#This Row],[1Y Return vs Nifty]]-AVERAGE(Table2[1Y Return vs Nifty]))/_xlfn.STDEV.P(Table2[1Y Return vs Nifty])</f>
        <v>2.8399916755433794</v>
      </c>
      <c r="I48">
        <v>9.5283112147141598</v>
      </c>
      <c r="J48">
        <f>(Table2[[#This Row],[1M Return vs Nifty]]-AVERAGE(Table2[1M Return vs Nifty]))/_xlfn.STDEV.P(Table2[1M Return vs Nifty])</f>
        <v>0.48067722143265501</v>
      </c>
      <c r="K48">
        <v>97.923051570081299</v>
      </c>
      <c r="L48">
        <f>(Table2[[#This Row],[6M Return vs Nifty]]-AVERAGE(Table2[6M Return vs Nifty]))/_xlfn.STDEV.P(Table2[6M Return vs Nifty])</f>
        <v>2.6104207337307241</v>
      </c>
      <c r="M48">
        <v>2.61742011440698</v>
      </c>
      <c r="N48">
        <f>(Table2[[#This Row],[1W Return vs Nifty]]-AVERAGE(Table2[1W Return vs Nifty]))/_xlfn.STDEV.P(Table2[1W Return vs Nifty])</f>
        <v>0.50350534323783869</v>
      </c>
      <c r="O48">
        <v>152.43</v>
      </c>
      <c r="P48">
        <v>143.021830458133</v>
      </c>
      <c r="Q48">
        <v>110.31005624656299</v>
      </c>
      <c r="R48">
        <v>62.1825077989037</v>
      </c>
      <c r="S48">
        <f>(Table2[[#This Row],[Close Price]]-Table2[[#This Row],[20D EMA]])/Table2[[#This Row],[20D EMA]]</f>
        <v>6.9343305123663268E-2</v>
      </c>
      <c r="T48">
        <f>(Table2[[#This Row],[Close Price]]-Table2[[#This Row],[50D EMA]])/Table2[[#This Row],[50D EMA]]</f>
        <v>0.13968615474904891</v>
      </c>
      <c r="U48">
        <f>(Table2[[#This Row],[Close Price]]-Table2[[#This Row],[200D EMA]])/Table2[[#This Row],[200D EMA]]</f>
        <v>0.4776531310587443</v>
      </c>
      <c r="V48">
        <v>2.0596098336929902</v>
      </c>
      <c r="W48">
        <v>161.25</v>
      </c>
      <c r="X48">
        <v>167.2</v>
      </c>
      <c r="Y48">
        <v>164</v>
      </c>
      <c r="Z48">
        <v>173</v>
      </c>
      <c r="AA48">
        <v>161.25</v>
      </c>
      <c r="AB48">
        <v>167.2</v>
      </c>
      <c r="AC48" s="1">
        <f>(Table2[[#This Row],[Close Price]]/Table2[[#This Row],[Day Low]])-1</f>
        <v>1.0852713178294504E-2</v>
      </c>
      <c r="AD48" s="1">
        <f>(Table2[[#This Row],[Day High]]/Table2[[#This Row],[Close Price]])-1</f>
        <v>2.5766871165644023E-2</v>
      </c>
      <c r="AE48" s="1">
        <f>(Table2[[#This Row],[Close Price]]/Table2[[#This Row],[Current Week Low]])-1</f>
        <v>-6.0975609756097615E-3</v>
      </c>
      <c r="AF48" s="1">
        <f>(Table2[[#This Row],[Current Week High]]/Table2[[#This Row],[Close Price]])-1</f>
        <v>6.1349693251533832E-2</v>
      </c>
      <c r="AG48" s="1">
        <f>(Table2[[#This Row],[Close Price]]/Table2[[#This Row],[Current Month Low]])-1</f>
        <v>1.0852713178294504E-2</v>
      </c>
      <c r="AH48" s="1">
        <f>(Table2[[#This Row],[Current Month High]]/Table2[[#This Row],[Close Price]])-1</f>
        <v>2.5766871165644023E-2</v>
      </c>
      <c r="AI48">
        <v>8.4969325153374307</v>
      </c>
      <c r="AJ48">
        <v>326.70157068062798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0.06</v>
      </c>
      <c r="AM48" t="s">
        <v>2951</v>
      </c>
      <c r="AN48">
        <v>25.34</v>
      </c>
      <c r="AO48" t="s">
        <v>2951</v>
      </c>
      <c r="AP48">
        <v>0.105183323799857</v>
      </c>
      <c r="AQ48">
        <f>(Table2[[#This Row],[Sharpe Ratio]]-AVERAGE(Table2[Sharpe Ratio]))/_xlfn.STDEV.P(Table2[Sharpe Ratio])</f>
        <v>0.51031105601775006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6.9449060299623468</v>
      </c>
      <c r="AS48">
        <f>_xlfn.RANK.AVG(Table2[[#This Row],[1Y Return vs Nifty Z-Score]],Table2[1Y Return vs Nifty Z-Score])</f>
        <v>10</v>
      </c>
      <c r="AT48">
        <f>_xlfn.RANK.AVG(Table2[[#This Row],[6M Return vs Nifty Z-Score]],Table2[6M Return vs Nifty Z-Score])</f>
        <v>16</v>
      </c>
      <c r="AU48">
        <f>_xlfn.RANK.AVG(Table2[[#This Row],[Sharpe Ratio Z-Score]],Table2[Sharpe Ratio Z-Score])</f>
        <v>216</v>
      </c>
      <c r="AV48">
        <f>(Table2[[#This Row],[Rank 1Y]]+Table2[[#This Row],[Rank 6M]]+Table2[[#This Row],[Rank Sharpe]])/3</f>
        <v>80.666666666666671</v>
      </c>
    </row>
    <row r="49" spans="1:48" x14ac:dyDescent="0.3">
      <c r="A49" t="s">
        <v>958</v>
      </c>
      <c r="B49" t="s">
        <v>959</v>
      </c>
      <c r="C49" t="s">
        <v>2922</v>
      </c>
      <c r="D49" t="s">
        <v>138</v>
      </c>
      <c r="E49">
        <v>13007.233697885</v>
      </c>
      <c r="F49">
        <v>449.2</v>
      </c>
      <c r="G49">
        <v>143.36260030948901</v>
      </c>
      <c r="H49">
        <f>(Table2[[#This Row],[1Y Return vs Nifty]]-AVERAGE(Table2[1Y Return vs Nifty]))/_xlfn.STDEV.P(Table2[1Y Return vs Nifty])</f>
        <v>1.1580556587957109</v>
      </c>
      <c r="I49">
        <v>12.0866664405801</v>
      </c>
      <c r="J49">
        <f>(Table2[[#This Row],[1M Return vs Nifty]]-AVERAGE(Table2[1M Return vs Nifty]))/_xlfn.STDEV.P(Table2[1M Return vs Nifty])</f>
        <v>0.72266504847268498</v>
      </c>
      <c r="K49">
        <v>39.958355789082098</v>
      </c>
      <c r="L49">
        <f>(Table2[[#This Row],[6M Return vs Nifty]]-AVERAGE(Table2[6M Return vs Nifty]))/_xlfn.STDEV.P(Table2[6M Return vs Nifty])</f>
        <v>0.81998773810575587</v>
      </c>
      <c r="M49">
        <v>1.9426825283347</v>
      </c>
      <c r="N49">
        <f>(Table2[[#This Row],[1W Return vs Nifty]]-AVERAGE(Table2[1W Return vs Nifty]))/_xlfn.STDEV.P(Table2[1W Return vs Nifty])</f>
        <v>0.36525826919822185</v>
      </c>
      <c r="O49">
        <v>411.44</v>
      </c>
      <c r="P49">
        <v>384.21788132933</v>
      </c>
      <c r="Q49">
        <v>312.417180862961</v>
      </c>
      <c r="R49">
        <v>56.632061443542497</v>
      </c>
      <c r="S49">
        <f>(Table2[[#This Row],[Close Price]]-Table2[[#This Row],[20D EMA]])/Table2[[#This Row],[20D EMA]]</f>
        <v>9.1775228465875922E-2</v>
      </c>
      <c r="T49">
        <f>(Table2[[#This Row],[Close Price]]-Table2[[#This Row],[50D EMA]])/Table2[[#This Row],[50D EMA]]</f>
        <v>0.16912830409100862</v>
      </c>
      <c r="U49">
        <f>(Table2[[#This Row],[Close Price]]-Table2[[#This Row],[200D EMA]])/Table2[[#This Row],[200D EMA]]</f>
        <v>0.43782105311627384</v>
      </c>
      <c r="V49">
        <v>0.91727039208192496</v>
      </c>
      <c r="W49">
        <v>430.6</v>
      </c>
      <c r="X49">
        <v>451</v>
      </c>
      <c r="Y49">
        <v>436.85</v>
      </c>
      <c r="Z49">
        <v>447</v>
      </c>
      <c r="AA49">
        <v>430.6</v>
      </c>
      <c r="AB49">
        <v>451</v>
      </c>
      <c r="AC49" s="1">
        <f>(Table2[[#This Row],[Close Price]]/Table2[[#This Row],[Day Low]])-1</f>
        <v>4.319554110543411E-2</v>
      </c>
      <c r="AD49" s="1">
        <f>(Table2[[#This Row],[Day High]]/Table2[[#This Row],[Close Price]])-1</f>
        <v>4.0071237756011957E-3</v>
      </c>
      <c r="AE49" s="1">
        <f>(Table2[[#This Row],[Close Price]]/Table2[[#This Row],[Current Week Low]])-1</f>
        <v>2.8270573423371692E-2</v>
      </c>
      <c r="AF49" s="1">
        <f>(Table2[[#This Row],[Current Week High]]/Table2[[#This Row],[Close Price]])-1</f>
        <v>-4.8975957257345604E-3</v>
      </c>
      <c r="AG49" s="1">
        <f>(Table2[[#This Row],[Close Price]]/Table2[[#This Row],[Current Month Low]])-1</f>
        <v>4.319554110543411E-2</v>
      </c>
      <c r="AH49" s="1">
        <f>(Table2[[#This Row],[Current Month High]]/Table2[[#This Row],[Close Price]])-1</f>
        <v>4.0071237756011957E-3</v>
      </c>
      <c r="AI49">
        <v>0.84594835262690105</v>
      </c>
      <c r="AJ49">
        <v>174.404398289554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0.14000000000000001</v>
      </c>
      <c r="AM49" t="s">
        <v>2951</v>
      </c>
      <c r="AN49">
        <v>26.5</v>
      </c>
      <c r="AO49" t="s">
        <v>2951</v>
      </c>
      <c r="AP49">
        <v>0.19182012234187401</v>
      </c>
      <c r="AQ49">
        <f>(Table2[[#This Row],[Sharpe Ratio]]-AVERAGE(Table2[Sharpe Ratio]))/_xlfn.STDEV.P(Table2[Sharpe Ratio])</f>
        <v>1.4665692031721886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4.5325359177445623</v>
      </c>
      <c r="AS49">
        <f>_xlfn.RANK.AVG(Table2[[#This Row],[1Y Return vs Nifty Z-Score]],Table2[1Y Return vs Nifty Z-Score])</f>
        <v>74</v>
      </c>
      <c r="AT49">
        <f>_xlfn.RANK.AVG(Table2[[#This Row],[6M Return vs Nifty Z-Score]],Table2[6M Return vs Nifty Z-Score])</f>
        <v>124</v>
      </c>
      <c r="AU49">
        <f>_xlfn.RANK.AVG(Table2[[#This Row],[Sharpe Ratio Z-Score]],Table2[Sharpe Ratio Z-Score])</f>
        <v>47</v>
      </c>
      <c r="AV49">
        <f>(Table2[[#This Row],[Rank 1Y]]+Table2[[#This Row],[Rank 6M]]+Table2[[#This Row],[Rank Sharpe]])/3</f>
        <v>81.666666666666671</v>
      </c>
    </row>
    <row r="50" spans="1:48" x14ac:dyDescent="0.3">
      <c r="A50" t="s">
        <v>1120</v>
      </c>
      <c r="B50" t="s">
        <v>1121</v>
      </c>
      <c r="C50" t="s">
        <v>2919</v>
      </c>
      <c r="D50" t="s">
        <v>888</v>
      </c>
      <c r="E50">
        <v>9789.7821621599996</v>
      </c>
      <c r="F50">
        <v>240.61</v>
      </c>
      <c r="G50">
        <v>193.856599913824</v>
      </c>
      <c r="H50">
        <f>(Table2[[#This Row],[1Y Return vs Nifty]]-AVERAGE(Table2[1Y Return vs Nifty]))/_xlfn.STDEV.P(Table2[1Y Return vs Nifty])</f>
        <v>1.7598962627076815</v>
      </c>
      <c r="I50">
        <v>7.4023817358289898</v>
      </c>
      <c r="J50">
        <f>(Table2[[#This Row],[1M Return vs Nifty]]-AVERAGE(Table2[1M Return vs Nifty]))/_xlfn.STDEV.P(Table2[1M Return vs Nifty])</f>
        <v>0.27959136367744936</v>
      </c>
      <c r="K50">
        <v>61.246153225082502</v>
      </c>
      <c r="L50">
        <f>(Table2[[#This Row],[6M Return vs Nifty]]-AVERAGE(Table2[6M Return vs Nifty]))/_xlfn.STDEV.P(Table2[6M Return vs Nifty])</f>
        <v>1.47753237661466</v>
      </c>
      <c r="M50">
        <v>8.0762206721433607</v>
      </c>
      <c r="N50">
        <f>(Table2[[#This Row],[1W Return vs Nifty]]-AVERAGE(Table2[1W Return vs Nifty]))/_xlfn.STDEV.P(Table2[1W Return vs Nifty])</f>
        <v>1.6219597178723664</v>
      </c>
      <c r="O50">
        <v>220.18</v>
      </c>
      <c r="P50">
        <v>207.125995550623</v>
      </c>
      <c r="Q50">
        <v>166.154344085291</v>
      </c>
      <c r="R50">
        <v>49.5552816483304</v>
      </c>
      <c r="S50">
        <f>(Table2[[#This Row],[Close Price]]-Table2[[#This Row],[20D EMA]])/Table2[[#This Row],[20D EMA]]</f>
        <v>9.2787719138886393E-2</v>
      </c>
      <c r="T50">
        <f>(Table2[[#This Row],[Close Price]]-Table2[[#This Row],[50D EMA]])/Table2[[#This Row],[50D EMA]]</f>
        <v>0.16166007728949355</v>
      </c>
      <c r="U50">
        <f>(Table2[[#This Row],[Close Price]]-Table2[[#This Row],[200D EMA]])/Table2[[#This Row],[200D EMA]]</f>
        <v>0.44811140102656083</v>
      </c>
      <c r="V50">
        <v>1.45218840129496</v>
      </c>
      <c r="W50">
        <v>230.25</v>
      </c>
      <c r="X50">
        <v>243</v>
      </c>
      <c r="Y50">
        <v>233.16</v>
      </c>
      <c r="Z50">
        <v>248</v>
      </c>
      <c r="AA50">
        <v>230.25</v>
      </c>
      <c r="AB50">
        <v>243</v>
      </c>
      <c r="AC50" s="1">
        <f>(Table2[[#This Row],[Close Price]]/Table2[[#This Row],[Day Low]])-1</f>
        <v>4.4994571118349702E-2</v>
      </c>
      <c r="AD50" s="1">
        <f>(Table2[[#This Row],[Day High]]/Table2[[#This Row],[Close Price]])-1</f>
        <v>9.9330867378744081E-3</v>
      </c>
      <c r="AE50" s="1">
        <f>(Table2[[#This Row],[Close Price]]/Table2[[#This Row],[Current Week Low]])-1</f>
        <v>3.1952307428375404E-2</v>
      </c>
      <c r="AF50" s="1">
        <f>(Table2[[#This Row],[Current Week High]]/Table2[[#This Row],[Close Price]])-1</f>
        <v>3.0713602925896533E-2</v>
      </c>
      <c r="AG50" s="1">
        <f>(Table2[[#This Row],[Close Price]]/Table2[[#This Row],[Current Month Low]])-1</f>
        <v>4.4994571118349702E-2</v>
      </c>
      <c r="AH50" s="1">
        <f>(Table2[[#This Row],[Current Month High]]/Table2[[#This Row],[Close Price]])-1</f>
        <v>9.9330867378744081E-3</v>
      </c>
      <c r="AI50">
        <v>3.0713602925896502</v>
      </c>
      <c r="AJ50">
        <v>226.693822131704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0.32</v>
      </c>
      <c r="AM50" t="s">
        <v>2951</v>
      </c>
      <c r="AN50">
        <v>17.97</v>
      </c>
      <c r="AO50" t="s">
        <v>2951</v>
      </c>
      <c r="AP50">
        <v>0.13286079723024399</v>
      </c>
      <c r="AQ50">
        <f>(Table2[[#This Row],[Sharpe Ratio]]-AVERAGE(Table2[Sharpe Ratio]))/_xlfn.STDEV.P(Table2[Sharpe Ratio])</f>
        <v>0.81580260124863979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5.9547823221207974</v>
      </c>
      <c r="AS50">
        <f>_xlfn.RANK.AVG(Table2[[#This Row],[1Y Return vs Nifty Z-Score]],Table2[1Y Return vs Nifty Z-Score])</f>
        <v>34</v>
      </c>
      <c r="AT50">
        <f>_xlfn.RANK.AVG(Table2[[#This Row],[6M Return vs Nifty Z-Score]],Table2[6M Return vs Nifty Z-Score])</f>
        <v>62</v>
      </c>
      <c r="AU50">
        <f>_xlfn.RANK.AVG(Table2[[#This Row],[Sharpe Ratio Z-Score]],Table2[Sharpe Ratio Z-Score])</f>
        <v>154</v>
      </c>
      <c r="AV50">
        <f>(Table2[[#This Row],[Rank 1Y]]+Table2[[#This Row],[Rank 6M]]+Table2[[#This Row],[Rank Sharpe]])/3</f>
        <v>83.333333333333329</v>
      </c>
    </row>
    <row r="51" spans="1:48" x14ac:dyDescent="0.3">
      <c r="A51" t="s">
        <v>391</v>
      </c>
      <c r="B51" t="s">
        <v>392</v>
      </c>
      <c r="C51" t="s">
        <v>2915</v>
      </c>
      <c r="D51" t="s">
        <v>90</v>
      </c>
      <c r="E51">
        <v>56923.083109874999</v>
      </c>
      <c r="F51">
        <v>131.19</v>
      </c>
      <c r="G51">
        <v>186.253636387988</v>
      </c>
      <c r="H51">
        <f>(Table2[[#This Row],[1Y Return vs Nifty]]-AVERAGE(Table2[1Y Return vs Nifty]))/_xlfn.STDEV.P(Table2[1Y Return vs Nifty])</f>
        <v>1.6692761455498997</v>
      </c>
      <c r="I51">
        <v>-12.9878114508021</v>
      </c>
      <c r="J51">
        <f>(Table2[[#This Row],[1M Return vs Nifty]]-AVERAGE(Table2[1M Return vs Nifty]))/_xlfn.STDEV.P(Table2[1M Return vs Nifty])</f>
        <v>-1.6490612691832525</v>
      </c>
      <c r="K51">
        <v>33.048104493586102</v>
      </c>
      <c r="L51">
        <f>(Table2[[#This Row],[6M Return vs Nifty]]-AVERAGE(Table2[6M Return vs Nifty]))/_xlfn.STDEV.P(Table2[6M Return vs Nifty])</f>
        <v>0.60654157469861758</v>
      </c>
      <c r="M51">
        <v>-3.0428772453082198</v>
      </c>
      <c r="N51">
        <f>(Table2[[#This Row],[1W Return vs Nifty]]-AVERAGE(Table2[1W Return vs Nifty]))/_xlfn.STDEV.P(Table2[1W Return vs Nifty])</f>
        <v>-0.65623373803955842</v>
      </c>
      <c r="O51">
        <v>133.49</v>
      </c>
      <c r="P51">
        <v>131.95364312944901</v>
      </c>
      <c r="Q51">
        <v>107.72007354041401</v>
      </c>
      <c r="R51">
        <v>67.032019485442405</v>
      </c>
      <c r="S51">
        <f>(Table2[[#This Row],[Close Price]]-Table2[[#This Row],[20D EMA]])/Table2[[#This Row],[20D EMA]]</f>
        <v>-1.7229755037830634E-2</v>
      </c>
      <c r="T51">
        <f>(Table2[[#This Row],[Close Price]]-Table2[[#This Row],[50D EMA]])/Table2[[#This Row],[50D EMA]]</f>
        <v>-5.7872076233610294E-3</v>
      </c>
      <c r="U51">
        <f>(Table2[[#This Row],[Close Price]]-Table2[[#This Row],[200D EMA]])/Table2[[#This Row],[200D EMA]]</f>
        <v>0.21787885663465162</v>
      </c>
      <c r="V51">
        <v>0.472323456000245</v>
      </c>
      <c r="W51">
        <v>130.72</v>
      </c>
      <c r="X51">
        <v>132.6</v>
      </c>
      <c r="Y51">
        <v>131.26</v>
      </c>
      <c r="Z51">
        <v>134.19999999999999</v>
      </c>
      <c r="AA51">
        <v>130.72</v>
      </c>
      <c r="AB51">
        <v>132.6</v>
      </c>
      <c r="AC51" s="1">
        <f>(Table2[[#This Row],[Close Price]]/Table2[[#This Row],[Day Low]])-1</f>
        <v>3.5954712362300523E-3</v>
      </c>
      <c r="AD51" s="1">
        <f>(Table2[[#This Row],[Day High]]/Table2[[#This Row],[Close Price]])-1</f>
        <v>1.0747770409329949E-2</v>
      </c>
      <c r="AE51" s="1">
        <f>(Table2[[#This Row],[Close Price]]/Table2[[#This Row],[Current Week Low]])-1</f>
        <v>-5.3329270150836994E-4</v>
      </c>
      <c r="AF51" s="1">
        <f>(Table2[[#This Row],[Current Week High]]/Table2[[#This Row],[Close Price]])-1</f>
        <v>2.2943821937647657E-2</v>
      </c>
      <c r="AG51" s="1">
        <f>(Table2[[#This Row],[Close Price]]/Table2[[#This Row],[Current Month Low]])-1</f>
        <v>3.5954712362300523E-3</v>
      </c>
      <c r="AH51" s="1">
        <f>(Table2[[#This Row],[Current Month High]]/Table2[[#This Row],[Close Price]])-1</f>
        <v>1.0747770409329949E-2</v>
      </c>
      <c r="AI51">
        <v>29.9641740986355</v>
      </c>
      <c r="AJ51">
        <v>234.24203821655999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-0.03</v>
      </c>
      <c r="AM51" t="s">
        <v>2950</v>
      </c>
      <c r="AN51">
        <v>3.91</v>
      </c>
      <c r="AO51" t="s">
        <v>2951</v>
      </c>
      <c r="AP51">
        <v>0.19111296512852</v>
      </c>
      <c r="AQ51">
        <f>(Table2[[#This Row],[Sharpe Ratio]]-AVERAGE(Table2[Sharpe Ratio]))/_xlfn.STDEV.P(Table2[Sharpe Ratio])</f>
        <v>1.4587639188361006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1.4292866318618069</v>
      </c>
      <c r="AS51">
        <f>_xlfn.RANK.AVG(Table2[[#This Row],[1Y Return vs Nifty Z-Score]],Table2[1Y Return vs Nifty Z-Score])</f>
        <v>39</v>
      </c>
      <c r="AT51">
        <f>_xlfn.RANK.AVG(Table2[[#This Row],[6M Return vs Nifty Z-Score]],Table2[6M Return vs Nifty Z-Score])</f>
        <v>165</v>
      </c>
      <c r="AU51">
        <f>_xlfn.RANK.AVG(Table2[[#This Row],[Sharpe Ratio Z-Score]],Table2[Sharpe Ratio Z-Score])</f>
        <v>51</v>
      </c>
      <c r="AV51">
        <f>(Table2[[#This Row],[Rank 1Y]]+Table2[[#This Row],[Rank 6M]]+Table2[[#This Row],[Rank Sharpe]])/3</f>
        <v>85</v>
      </c>
    </row>
    <row r="52" spans="1:48" x14ac:dyDescent="0.3">
      <c r="A52" t="s">
        <v>794</v>
      </c>
      <c r="B52" t="s">
        <v>795</v>
      </c>
      <c r="C52" t="s">
        <v>2912</v>
      </c>
      <c r="D52" t="s">
        <v>47</v>
      </c>
      <c r="E52">
        <v>17698.99531572</v>
      </c>
      <c r="F52">
        <v>322.05</v>
      </c>
      <c r="G52">
        <v>144.98235211670399</v>
      </c>
      <c r="H52">
        <f>(Table2[[#This Row],[1Y Return vs Nifty]]-AVERAGE(Table2[1Y Return vs Nifty]))/_xlfn.STDEV.P(Table2[1Y Return vs Nifty])</f>
        <v>1.1773615647148388</v>
      </c>
      <c r="I52">
        <v>9.9637654521255001</v>
      </c>
      <c r="J52">
        <f>(Table2[[#This Row],[1M Return vs Nifty]]-AVERAGE(Table2[1M Return vs Nifty]))/_xlfn.STDEV.P(Table2[1M Return vs Nifty])</f>
        <v>0.52186564734832386</v>
      </c>
      <c r="K52">
        <v>82.018017354187606</v>
      </c>
      <c r="L52">
        <f>(Table2[[#This Row],[6M Return vs Nifty]]-AVERAGE(Table2[6M Return vs Nifty]))/_xlfn.STDEV.P(Table2[6M Return vs Nifty])</f>
        <v>2.1191406938203814</v>
      </c>
      <c r="M52">
        <v>-1.7090549959855399</v>
      </c>
      <c r="N52">
        <f>(Table2[[#This Row],[1W Return vs Nifty]]-AVERAGE(Table2[1W Return vs Nifty]))/_xlfn.STDEV.P(Table2[1W Return vs Nifty])</f>
        <v>-0.38294671940584696</v>
      </c>
      <c r="O52">
        <v>309.83</v>
      </c>
      <c r="P52">
        <v>285.12716797539599</v>
      </c>
      <c r="Q52">
        <v>222.20519904152201</v>
      </c>
      <c r="R52">
        <v>67.044054302930405</v>
      </c>
      <c r="S52">
        <f>(Table2[[#This Row],[Close Price]]-Table2[[#This Row],[20D EMA]])/Table2[[#This Row],[20D EMA]]</f>
        <v>3.9440983765290732E-2</v>
      </c>
      <c r="T52">
        <f>(Table2[[#This Row],[Close Price]]-Table2[[#This Row],[50D EMA]])/Table2[[#This Row],[50D EMA]]</f>
        <v>0.1294960150124668</v>
      </c>
      <c r="U52">
        <f>(Table2[[#This Row],[Close Price]]-Table2[[#This Row],[200D EMA]])/Table2[[#This Row],[200D EMA]]</f>
        <v>0.44933602539075007</v>
      </c>
      <c r="V52">
        <v>0.80596663410265601</v>
      </c>
      <c r="W52">
        <v>318.3</v>
      </c>
      <c r="X52">
        <v>330.9</v>
      </c>
      <c r="Y52">
        <v>320.5</v>
      </c>
      <c r="Z52">
        <v>332.35</v>
      </c>
      <c r="AA52">
        <v>318.3</v>
      </c>
      <c r="AB52">
        <v>330.9</v>
      </c>
      <c r="AC52" s="1">
        <f>(Table2[[#This Row],[Close Price]]/Table2[[#This Row],[Day Low]])-1</f>
        <v>1.1781338360037807E-2</v>
      </c>
      <c r="AD52" s="1">
        <f>(Table2[[#This Row],[Day High]]/Table2[[#This Row],[Close Price]])-1</f>
        <v>2.7480204937121444E-2</v>
      </c>
      <c r="AE52" s="1">
        <f>(Table2[[#This Row],[Close Price]]/Table2[[#This Row],[Current Week Low]])-1</f>
        <v>4.8361934477378909E-3</v>
      </c>
      <c r="AF52" s="1">
        <f>(Table2[[#This Row],[Current Week High]]/Table2[[#This Row],[Close Price]])-1</f>
        <v>3.1982611395745986E-2</v>
      </c>
      <c r="AG52" s="1">
        <f>(Table2[[#This Row],[Close Price]]/Table2[[#This Row],[Current Month Low]])-1</f>
        <v>1.1781338360037807E-2</v>
      </c>
      <c r="AH52" s="1">
        <f>(Table2[[#This Row],[Current Month High]]/Table2[[#This Row],[Close Price]])-1</f>
        <v>2.7480204937121444E-2</v>
      </c>
      <c r="AI52">
        <v>4.5489830771619104</v>
      </c>
      <c r="AJ52">
        <v>174.31856899488901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0.17</v>
      </c>
      <c r="AM52" t="s">
        <v>2951</v>
      </c>
      <c r="AN52">
        <v>11.15</v>
      </c>
      <c r="AO52" t="s">
        <v>2951</v>
      </c>
      <c r="AP52">
        <v>0.13276717321102499</v>
      </c>
      <c r="AQ52">
        <f>(Table2[[#This Row],[Sharpe Ratio]]-AVERAGE(Table2[Sharpe Ratio]))/_xlfn.STDEV.P(Table2[Sharpe Ratio])</f>
        <v>0.81476922129169127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4.2501904077693879</v>
      </c>
      <c r="AS52">
        <f>_xlfn.RANK.AVG(Table2[[#This Row],[1Y Return vs Nifty Z-Score]],Table2[1Y Return vs Nifty Z-Score])</f>
        <v>72</v>
      </c>
      <c r="AT52">
        <f>_xlfn.RANK.AVG(Table2[[#This Row],[6M Return vs Nifty Z-Score]],Table2[6M Return vs Nifty Z-Score])</f>
        <v>29</v>
      </c>
      <c r="AU52">
        <f>_xlfn.RANK.AVG(Table2[[#This Row],[Sharpe Ratio Z-Score]],Table2[Sharpe Ratio Z-Score])</f>
        <v>155</v>
      </c>
      <c r="AV52">
        <f>(Table2[[#This Row],[Rank 1Y]]+Table2[[#This Row],[Rank 6M]]+Table2[[#This Row],[Rank Sharpe]])/3</f>
        <v>85.333333333333329</v>
      </c>
    </row>
    <row r="53" spans="1:48" x14ac:dyDescent="0.3">
      <c r="A53" t="s">
        <v>108</v>
      </c>
      <c r="B53" t="s">
        <v>109</v>
      </c>
      <c r="C53" t="s">
        <v>2917</v>
      </c>
      <c r="D53" t="s">
        <v>110</v>
      </c>
      <c r="E53">
        <v>259373.06532415</v>
      </c>
      <c r="F53">
        <v>7593.95</v>
      </c>
      <c r="G53">
        <v>79.174447766049099</v>
      </c>
      <c r="H53">
        <f>(Table2[[#This Row],[1Y Return vs Nifty]]-AVERAGE(Table2[1Y Return vs Nifty]))/_xlfn.STDEV.P(Table2[1Y Return vs Nifty])</f>
        <v>0.39299373473650001</v>
      </c>
      <c r="I53">
        <v>-0.93398106113670398</v>
      </c>
      <c r="J53">
        <f>(Table2[[#This Row],[1M Return vs Nifty]]-AVERAGE(Table2[1M Return vs Nifty]))/_xlfn.STDEV.P(Table2[1M Return vs Nifty])</f>
        <v>-0.50892240417598422</v>
      </c>
      <c r="K53">
        <v>79.391874404048806</v>
      </c>
      <c r="L53">
        <f>(Table2[[#This Row],[6M Return vs Nifty]]-AVERAGE(Table2[6M Return vs Nifty]))/_xlfn.STDEV.P(Table2[6M Return vs Nifty])</f>
        <v>2.0380235081644584</v>
      </c>
      <c r="M53">
        <v>-5.2267058545988503</v>
      </c>
      <c r="N53">
        <f>(Table2[[#This Row],[1W Return vs Nifty]]-AVERAGE(Table2[1W Return vs Nifty]))/_xlfn.STDEV.P(Table2[1W Return vs Nifty])</f>
        <v>-1.1036786731822317</v>
      </c>
      <c r="O53">
        <v>7204.41</v>
      </c>
      <c r="P53">
        <v>6645.1464152676399</v>
      </c>
      <c r="Q53">
        <v>5116.7570964221704</v>
      </c>
      <c r="R53">
        <v>73.636501012976197</v>
      </c>
      <c r="S53">
        <f>(Table2[[#This Row],[Close Price]]-Table2[[#This Row],[20D EMA]])/Table2[[#This Row],[20D EMA]]</f>
        <v>5.4069660110959809E-2</v>
      </c>
      <c r="T53">
        <f>(Table2[[#This Row],[Close Price]]-Table2[[#This Row],[50D EMA]])/Table2[[#This Row],[50D EMA]]</f>
        <v>0.14278144158756598</v>
      </c>
      <c r="U53">
        <f>(Table2[[#This Row],[Close Price]]-Table2[[#This Row],[200D EMA]])/Table2[[#This Row],[200D EMA]]</f>
        <v>0.48413337918854427</v>
      </c>
      <c r="V53">
        <v>1.01622912935314</v>
      </c>
      <c r="W53">
        <v>7351.7</v>
      </c>
      <c r="X53">
        <v>7642.45</v>
      </c>
      <c r="Y53">
        <v>7400.75</v>
      </c>
      <c r="Z53">
        <v>7600</v>
      </c>
      <c r="AA53">
        <v>7351.7</v>
      </c>
      <c r="AB53">
        <v>7642.45</v>
      </c>
      <c r="AC53" s="1">
        <f>(Table2[[#This Row],[Close Price]]/Table2[[#This Row],[Day Low]])-1</f>
        <v>3.2951562223703323E-2</v>
      </c>
      <c r="AD53" s="1">
        <f>(Table2[[#This Row],[Day High]]/Table2[[#This Row],[Close Price]])-1</f>
        <v>6.3866630673101721E-3</v>
      </c>
      <c r="AE53" s="1">
        <f>(Table2[[#This Row],[Close Price]]/Table2[[#This Row],[Current Week Low]])-1</f>
        <v>2.6105462284227832E-2</v>
      </c>
      <c r="AF53" s="1">
        <f>(Table2[[#This Row],[Current Week High]]/Table2[[#This Row],[Close Price]])-1</f>
        <v>7.9668683623146386E-4</v>
      </c>
      <c r="AG53" s="1">
        <f>(Table2[[#This Row],[Close Price]]/Table2[[#This Row],[Current Month Low]])-1</f>
        <v>3.2951562223703323E-2</v>
      </c>
      <c r="AH53" s="1">
        <f>(Table2[[#This Row],[Current Month High]]/Table2[[#This Row],[Close Price]])-1</f>
        <v>6.3866630673101721E-3</v>
      </c>
      <c r="AI53">
        <v>4.2020292469663296</v>
      </c>
      <c r="AJ53">
        <v>133.94793592113299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0.28999999999999998</v>
      </c>
      <c r="AM53" t="s">
        <v>2951</v>
      </c>
      <c r="AN53">
        <v>16.329999999999998</v>
      </c>
      <c r="AO53" t="s">
        <v>2951</v>
      </c>
      <c r="AP53">
        <v>0.188650927811323</v>
      </c>
      <c r="AQ53">
        <f>(Table2[[#This Row],[Sharpe Ratio]]-AVERAGE(Table2[Sharpe Ratio]))/_xlfn.STDEV.P(Table2[Sharpe Ratio])</f>
        <v>1.4315890545430017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2.2500052200857441</v>
      </c>
      <c r="AS53">
        <f>_xlfn.RANK.AVG(Table2[[#This Row],[1Y Return vs Nifty Z-Score]],Table2[1Y Return vs Nifty Z-Score])</f>
        <v>173</v>
      </c>
      <c r="AT53">
        <f>_xlfn.RANK.AVG(Table2[[#This Row],[6M Return vs Nifty Z-Score]],Table2[6M Return vs Nifty Z-Score])</f>
        <v>31</v>
      </c>
      <c r="AU53">
        <f>_xlfn.RANK.AVG(Table2[[#This Row],[Sharpe Ratio Z-Score]],Table2[Sharpe Ratio Z-Score])</f>
        <v>54</v>
      </c>
      <c r="AV53">
        <f>(Table2[[#This Row],[Rank 1Y]]+Table2[[#This Row],[Rank 6M]]+Table2[[#This Row],[Rank Sharpe]])/3</f>
        <v>86</v>
      </c>
    </row>
    <row r="54" spans="1:48" x14ac:dyDescent="0.3">
      <c r="A54" t="s">
        <v>538</v>
      </c>
      <c r="B54" t="s">
        <v>539</v>
      </c>
      <c r="C54" t="s">
        <v>2909</v>
      </c>
      <c r="D54" t="s">
        <v>372</v>
      </c>
      <c r="E54">
        <v>33577.732738879997</v>
      </c>
      <c r="F54">
        <v>647.79999999999995</v>
      </c>
      <c r="G54">
        <v>252.284343998135</v>
      </c>
      <c r="H54">
        <f>(Table2[[#This Row],[1Y Return vs Nifty]]-AVERAGE(Table2[1Y Return vs Nifty]))/_xlfn.STDEV.P(Table2[1Y Return vs Nifty])</f>
        <v>2.4562995791503921</v>
      </c>
      <c r="I54">
        <v>16.979028653573401</v>
      </c>
      <c r="J54">
        <f>(Table2[[#This Row],[1M Return vs Nifty]]-AVERAGE(Table2[1M Return vs Nifty]))/_xlfn.STDEV.P(Table2[1M Return vs Nifty])</f>
        <v>1.1854202159511507</v>
      </c>
      <c r="K54">
        <v>96.244160813089394</v>
      </c>
      <c r="L54">
        <f>(Table2[[#This Row],[6M Return vs Nifty]]-AVERAGE(Table2[6M Return vs Nifty]))/_xlfn.STDEV.P(Table2[6M Return vs Nifty])</f>
        <v>2.5585625920314206</v>
      </c>
      <c r="M54">
        <v>1.7443131353186301</v>
      </c>
      <c r="N54">
        <f>(Table2[[#This Row],[1W Return vs Nifty]]-AVERAGE(Table2[1W Return vs Nifty]))/_xlfn.STDEV.P(Table2[1W Return vs Nifty])</f>
        <v>0.32461433779501597</v>
      </c>
      <c r="O54">
        <v>631.32000000000005</v>
      </c>
      <c r="P54">
        <v>581.92301573099996</v>
      </c>
      <c r="Q54">
        <v>429.26896574087999</v>
      </c>
      <c r="R54">
        <v>44.188769190513902</v>
      </c>
      <c r="S54">
        <f>(Table2[[#This Row],[Close Price]]-Table2[[#This Row],[20D EMA]])/Table2[[#This Row],[20D EMA]]</f>
        <v>2.6104035988088296E-2</v>
      </c>
      <c r="T54">
        <f>(Table2[[#This Row],[Close Price]]-Table2[[#This Row],[50D EMA]])/Table2[[#This Row],[50D EMA]]</f>
        <v>0.11320566894273232</v>
      </c>
      <c r="U54">
        <f>(Table2[[#This Row],[Close Price]]-Table2[[#This Row],[200D EMA]])/Table2[[#This Row],[200D EMA]]</f>
        <v>0.5090771793436194</v>
      </c>
      <c r="V54">
        <v>0.86792368910915296</v>
      </c>
      <c r="W54">
        <v>636.95000000000005</v>
      </c>
      <c r="X54">
        <v>657.55</v>
      </c>
      <c r="Y54">
        <v>655</v>
      </c>
      <c r="Z54">
        <v>679.95</v>
      </c>
      <c r="AA54">
        <v>636.95000000000005</v>
      </c>
      <c r="AB54">
        <v>657.55</v>
      </c>
      <c r="AC54" s="1">
        <f>(Table2[[#This Row],[Close Price]]/Table2[[#This Row],[Day Low]])-1</f>
        <v>1.7034304105502551E-2</v>
      </c>
      <c r="AD54" s="1">
        <f>(Table2[[#This Row],[Day High]]/Table2[[#This Row],[Close Price]])-1</f>
        <v>1.5050941648657057E-2</v>
      </c>
      <c r="AE54" s="1">
        <f>(Table2[[#This Row],[Close Price]]/Table2[[#This Row],[Current Week Low]])-1</f>
        <v>-1.0992366412213794E-2</v>
      </c>
      <c r="AF54" s="1">
        <f>(Table2[[#This Row],[Current Week High]]/Table2[[#This Row],[Close Price]])-1</f>
        <v>4.9629515282494818E-2</v>
      </c>
      <c r="AG54" s="1">
        <f>(Table2[[#This Row],[Close Price]]/Table2[[#This Row],[Current Month Low]])-1</f>
        <v>1.7034304105502551E-2</v>
      </c>
      <c r="AH54" s="1">
        <f>(Table2[[#This Row],[Current Month High]]/Table2[[#This Row],[Close Price]])-1</f>
        <v>1.5050941648657057E-2</v>
      </c>
      <c r="AI54">
        <v>11.454152516208699</v>
      </c>
      <c r="AJ54">
        <v>284.45103857566698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0.33</v>
      </c>
      <c r="AM54" t="s">
        <v>2951</v>
      </c>
      <c r="AN54">
        <v>15.52</v>
      </c>
      <c r="AO54" t="s">
        <v>2951</v>
      </c>
      <c r="AP54">
        <v>9.9178242043874001E-2</v>
      </c>
      <c r="AQ54">
        <f>(Table2[[#This Row],[Sharpe Ratio]]-AVERAGE(Table2[Sharpe Ratio]))/_xlfn.STDEV.P(Table2[Sharpe Ratio])</f>
        <v>0.4440296553874824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6.9689263803154624</v>
      </c>
      <c r="AS54">
        <f>_xlfn.RANK.AVG(Table2[[#This Row],[1Y Return vs Nifty Z-Score]],Table2[1Y Return vs Nifty Z-Score])</f>
        <v>15</v>
      </c>
      <c r="AT54">
        <f>_xlfn.RANK.AVG(Table2[[#This Row],[6M Return vs Nifty Z-Score]],Table2[6M Return vs Nifty Z-Score])</f>
        <v>17</v>
      </c>
      <c r="AU54">
        <f>_xlfn.RANK.AVG(Table2[[#This Row],[Sharpe Ratio Z-Score]],Table2[Sharpe Ratio Z-Score])</f>
        <v>234</v>
      </c>
      <c r="AV54">
        <f>(Table2[[#This Row],[Rank 1Y]]+Table2[[#This Row],[Rank 6M]]+Table2[[#This Row],[Rank Sharpe]])/3</f>
        <v>88.666666666666671</v>
      </c>
    </row>
    <row r="55" spans="1:48" x14ac:dyDescent="0.3">
      <c r="A55" t="s">
        <v>464</v>
      </c>
      <c r="B55" t="s">
        <v>465</v>
      </c>
      <c r="C55" t="s">
        <v>2912</v>
      </c>
      <c r="D55" t="s">
        <v>47</v>
      </c>
      <c r="E55">
        <v>43812.945</v>
      </c>
      <c r="F55">
        <v>66.319999999999993</v>
      </c>
      <c r="G55">
        <v>117.272640319836</v>
      </c>
      <c r="H55">
        <f>(Table2[[#This Row],[1Y Return vs Nifty]]-AVERAGE(Table2[1Y Return vs Nifty]))/_xlfn.STDEV.P(Table2[1Y Return vs Nifty])</f>
        <v>0.84708807058224189</v>
      </c>
      <c r="I55">
        <v>-12.243614932660099</v>
      </c>
      <c r="J55">
        <f>(Table2[[#This Row],[1M Return vs Nifty]]-AVERAGE(Table2[1M Return vs Nifty]))/_xlfn.STDEV.P(Table2[1M Return vs Nifty])</f>
        <v>-1.5786697549419164</v>
      </c>
      <c r="K55">
        <v>48.220089431079103</v>
      </c>
      <c r="L55">
        <f>(Table2[[#This Row],[6M Return vs Nifty]]-AVERAGE(Table2[6M Return vs Nifty]))/_xlfn.STDEV.P(Table2[6M Return vs Nifty])</f>
        <v>1.0751789422411722</v>
      </c>
      <c r="M55">
        <v>-2.4923993630874501</v>
      </c>
      <c r="N55">
        <f>(Table2[[#This Row],[1W Return vs Nifty]]-AVERAGE(Table2[1W Return vs Nifty]))/_xlfn.STDEV.P(Table2[1W Return vs Nifty])</f>
        <v>-0.54344625130187152</v>
      </c>
      <c r="O55">
        <v>67.599999999999994</v>
      </c>
      <c r="P55">
        <v>66.901821206088201</v>
      </c>
      <c r="Q55">
        <v>54.399534901893396</v>
      </c>
      <c r="R55">
        <v>67.607485137671304</v>
      </c>
      <c r="S55">
        <f>(Table2[[#This Row],[Close Price]]-Table2[[#This Row],[20D EMA]])/Table2[[#This Row],[20D EMA]]</f>
        <v>-1.8934911242603568E-2</v>
      </c>
      <c r="T55">
        <f>(Table2[[#This Row],[Close Price]]-Table2[[#This Row],[50D EMA]])/Table2[[#This Row],[50D EMA]]</f>
        <v>-8.6966422677184248E-3</v>
      </c>
      <c r="U55">
        <f>(Table2[[#This Row],[Close Price]]-Table2[[#This Row],[200D EMA]])/Table2[[#This Row],[200D EMA]]</f>
        <v>0.21912807011318217</v>
      </c>
      <c r="V55">
        <v>2.6176170638960001</v>
      </c>
      <c r="W55">
        <v>65.37</v>
      </c>
      <c r="X55">
        <v>67.3</v>
      </c>
      <c r="Y55">
        <v>65.349999999999994</v>
      </c>
      <c r="Z55">
        <v>66.69</v>
      </c>
      <c r="AA55">
        <v>65.37</v>
      </c>
      <c r="AB55">
        <v>67.3</v>
      </c>
      <c r="AC55" s="1">
        <f>(Table2[[#This Row],[Close Price]]/Table2[[#This Row],[Day Low]])-1</f>
        <v>1.4532660241700857E-2</v>
      </c>
      <c r="AD55" s="1">
        <f>(Table2[[#This Row],[Day High]]/Table2[[#This Row],[Close Price]])-1</f>
        <v>1.4776839565741939E-2</v>
      </c>
      <c r="AE55" s="1">
        <f>(Table2[[#This Row],[Close Price]]/Table2[[#This Row],[Current Week Low]])-1</f>
        <v>1.484315225707733E-2</v>
      </c>
      <c r="AF55" s="1">
        <f>(Table2[[#This Row],[Current Week High]]/Table2[[#This Row],[Close Price]])-1</f>
        <v>5.5790108564537366E-3</v>
      </c>
      <c r="AG55" s="1">
        <f>(Table2[[#This Row],[Close Price]]/Table2[[#This Row],[Current Month Low]])-1</f>
        <v>1.4532660241700857E-2</v>
      </c>
      <c r="AH55" s="1">
        <f>(Table2[[#This Row],[Current Month High]]/Table2[[#This Row],[Close Price]])-1</f>
        <v>1.4776839565741939E-2</v>
      </c>
      <c r="AI55">
        <v>17.8377563329312</v>
      </c>
      <c r="AJ55">
        <v>165.81162324649199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-0.01</v>
      </c>
      <c r="AM55" t="s">
        <v>2950</v>
      </c>
      <c r="AN55">
        <v>-1.46</v>
      </c>
      <c r="AO55" t="s">
        <v>2950</v>
      </c>
      <c r="AP55">
        <v>0.175602080616265</v>
      </c>
      <c r="AQ55">
        <f>(Table2[[#This Row],[Sharpe Ratio]]-AVERAGE(Table2[Sharpe Ratio]))/_xlfn.STDEV.P(Table2[Sharpe Ratio])</f>
        <v>1.287561728380944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1.08771273496057</v>
      </c>
      <c r="AS55">
        <f>_xlfn.RANK.AVG(Table2[[#This Row],[1Y Return vs Nifty Z-Score]],Table2[1Y Return vs Nifty Z-Score])</f>
        <v>109</v>
      </c>
      <c r="AT55">
        <f>_xlfn.RANK.AVG(Table2[[#This Row],[6M Return vs Nifty Z-Score]],Table2[6M Return vs Nifty Z-Score])</f>
        <v>89</v>
      </c>
      <c r="AU55">
        <f>_xlfn.RANK.AVG(Table2[[#This Row],[Sharpe Ratio Z-Score]],Table2[Sharpe Ratio Z-Score])</f>
        <v>74</v>
      </c>
      <c r="AV55">
        <f>(Table2[[#This Row],[Rank 1Y]]+Table2[[#This Row],[Rank 6M]]+Table2[[#This Row],[Rank Sharpe]])/3</f>
        <v>90.666666666666671</v>
      </c>
    </row>
    <row r="56" spans="1:48" x14ac:dyDescent="0.3">
      <c r="A56" t="s">
        <v>385</v>
      </c>
      <c r="B56" t="s">
        <v>386</v>
      </c>
      <c r="C56" t="s">
        <v>2922</v>
      </c>
      <c r="D56" t="s">
        <v>138</v>
      </c>
      <c r="E56">
        <v>57344.882177564999</v>
      </c>
      <c r="F56">
        <v>3599.65</v>
      </c>
      <c r="G56">
        <v>109.398619798428</v>
      </c>
      <c r="H56">
        <f>(Table2[[#This Row],[1Y Return vs Nifty]]-AVERAGE(Table2[1Y Return vs Nifty]))/_xlfn.STDEV.P(Table2[1Y Return vs Nifty])</f>
        <v>0.75323721101570051</v>
      </c>
      <c r="I56">
        <v>11.607802343568499</v>
      </c>
      <c r="J56">
        <f>(Table2[[#This Row],[1M Return vs Nifty]]-AVERAGE(Table2[1M Return vs Nifty]))/_xlfn.STDEV.P(Table2[1M Return vs Nifty])</f>
        <v>0.67737060260694282</v>
      </c>
      <c r="K56">
        <v>45.926552212058603</v>
      </c>
      <c r="L56">
        <f>(Table2[[#This Row],[6M Return vs Nifty]]-AVERAGE(Table2[6M Return vs Nifty]))/_xlfn.STDEV.P(Table2[6M Return vs Nifty])</f>
        <v>1.0043353941417734</v>
      </c>
      <c r="M56">
        <v>0.50185311235969099</v>
      </c>
      <c r="N56">
        <f>(Table2[[#This Row],[1W Return vs Nifty]]-AVERAGE(Table2[1W Return vs Nifty]))/_xlfn.STDEV.P(Table2[1W Return vs Nifty])</f>
        <v>7.0046537911301984E-2</v>
      </c>
      <c r="O56">
        <v>3417.41</v>
      </c>
      <c r="P56">
        <v>3205.5415886105902</v>
      </c>
      <c r="Q56">
        <v>2621.9661961080401</v>
      </c>
      <c r="R56">
        <v>69.195748833387398</v>
      </c>
      <c r="S56">
        <f>(Table2[[#This Row],[Close Price]]-Table2[[#This Row],[20D EMA]])/Table2[[#This Row],[20D EMA]]</f>
        <v>5.3326934725420785E-2</v>
      </c>
      <c r="T56">
        <f>(Table2[[#This Row],[Close Price]]-Table2[[#This Row],[50D EMA]])/Table2[[#This Row],[50D EMA]]</f>
        <v>0.12294596731787598</v>
      </c>
      <c r="U56">
        <f>(Table2[[#This Row],[Close Price]]-Table2[[#This Row],[200D EMA]])/Table2[[#This Row],[200D EMA]]</f>
        <v>0.37288192553481486</v>
      </c>
      <c r="V56">
        <v>0.51382111246608797</v>
      </c>
      <c r="W56">
        <v>3537.05</v>
      </c>
      <c r="X56">
        <v>3659</v>
      </c>
      <c r="Y56">
        <v>3530</v>
      </c>
      <c r="Z56">
        <v>3700</v>
      </c>
      <c r="AA56">
        <v>3537.05</v>
      </c>
      <c r="AB56">
        <v>3659</v>
      </c>
      <c r="AC56" s="1">
        <f>(Table2[[#This Row],[Close Price]]/Table2[[#This Row],[Day Low]])-1</f>
        <v>1.7698364456255833E-2</v>
      </c>
      <c r="AD56" s="1">
        <f>(Table2[[#This Row],[Day High]]/Table2[[#This Row],[Close Price]])-1</f>
        <v>1.6487714083313731E-2</v>
      </c>
      <c r="AE56" s="1">
        <f>(Table2[[#This Row],[Close Price]]/Table2[[#This Row],[Current Week Low]])-1</f>
        <v>1.9730878186968948E-2</v>
      </c>
      <c r="AF56" s="1">
        <f>(Table2[[#This Row],[Current Week High]]/Table2[[#This Row],[Close Price]])-1</f>
        <v>2.7877710332949057E-2</v>
      </c>
      <c r="AG56" s="1">
        <f>(Table2[[#This Row],[Close Price]]/Table2[[#This Row],[Current Month Low]])-1</f>
        <v>1.7698364456255833E-2</v>
      </c>
      <c r="AH56" s="1">
        <f>(Table2[[#This Row],[Current Month High]]/Table2[[#This Row],[Close Price]])-1</f>
        <v>1.6487714083313731E-2</v>
      </c>
      <c r="AI56">
        <v>9.5939883044184793</v>
      </c>
      <c r="AJ56">
        <v>137.443931398416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0.04</v>
      </c>
      <c r="AM56" t="s">
        <v>2951</v>
      </c>
      <c r="AN56">
        <v>11.8</v>
      </c>
      <c r="AO56" t="s">
        <v>2951</v>
      </c>
      <c r="AP56">
        <v>0.18527905738525499</v>
      </c>
      <c r="AQ56">
        <f>(Table2[[#This Row],[Sharpe Ratio]]-AVERAGE(Table2[Sharpe Ratio]))/_xlfn.STDEV.P(Table2[Sharpe Ratio])</f>
        <v>1.3943718602290531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3.8993616059047715</v>
      </c>
      <c r="AS56">
        <f>_xlfn.RANK.AVG(Table2[[#This Row],[1Y Return vs Nifty Z-Score]],Table2[1Y Return vs Nifty Z-Score])</f>
        <v>116</v>
      </c>
      <c r="AT56">
        <f>_xlfn.RANK.AVG(Table2[[#This Row],[6M Return vs Nifty Z-Score]],Table2[6M Return vs Nifty Z-Score])</f>
        <v>99</v>
      </c>
      <c r="AU56">
        <f>_xlfn.RANK.AVG(Table2[[#This Row],[Sharpe Ratio Z-Score]],Table2[Sharpe Ratio Z-Score])</f>
        <v>59</v>
      </c>
      <c r="AV56">
        <f>(Table2[[#This Row],[Rank 1Y]]+Table2[[#This Row],[Rank 6M]]+Table2[[#This Row],[Rank Sharpe]])/3</f>
        <v>91.333333333333329</v>
      </c>
    </row>
    <row r="57" spans="1:48" x14ac:dyDescent="0.3">
      <c r="A57" t="s">
        <v>762</v>
      </c>
      <c r="B57" t="s">
        <v>763</v>
      </c>
      <c r="C57" t="s">
        <v>2917</v>
      </c>
      <c r="D57" t="s">
        <v>695</v>
      </c>
      <c r="E57">
        <v>19018.002037499999</v>
      </c>
      <c r="F57">
        <v>4500</v>
      </c>
      <c r="G57">
        <v>160.01043045861701</v>
      </c>
      <c r="H57">
        <f>(Table2[[#This Row],[1Y Return vs Nifty]]-AVERAGE(Table2[1Y Return vs Nifty]))/_xlfn.STDEV.P(Table2[1Y Return vs Nifty])</f>
        <v>1.3564820110214302</v>
      </c>
      <c r="I57">
        <v>-5.0675913469856804</v>
      </c>
      <c r="J57">
        <f>(Table2[[#This Row],[1M Return vs Nifty]]-AVERAGE(Table2[1M Return vs Nifty]))/_xlfn.STDEV.P(Table2[1M Return vs Nifty])</f>
        <v>-0.89990930106569966</v>
      </c>
      <c r="K57">
        <v>46.007499082480301</v>
      </c>
      <c r="L57">
        <f>(Table2[[#This Row],[6M Return vs Nifty]]-AVERAGE(Table2[6M Return vs Nifty]))/_xlfn.STDEV.P(Table2[6M Return vs Nifty])</f>
        <v>1.0068357082682058</v>
      </c>
      <c r="M57">
        <v>-8.0902492174567904</v>
      </c>
      <c r="N57">
        <f>(Table2[[#This Row],[1W Return vs Nifty]]-AVERAGE(Table2[1W Return vs Nifty]))/_xlfn.STDEV.P(Table2[1W Return vs Nifty])</f>
        <v>-1.6903904548766746</v>
      </c>
      <c r="O57">
        <v>4257.59</v>
      </c>
      <c r="P57">
        <v>3964.4914602801</v>
      </c>
      <c r="Q57">
        <v>3137.6415752087401</v>
      </c>
      <c r="R57">
        <v>84.733206811960301</v>
      </c>
      <c r="S57">
        <f>(Table2[[#This Row],[Close Price]]-Table2[[#This Row],[20D EMA]])/Table2[[#This Row],[20D EMA]]</f>
        <v>5.693596612167913E-2</v>
      </c>
      <c r="T57">
        <f>(Table2[[#This Row],[Close Price]]-Table2[[#This Row],[50D EMA]])/Table2[[#This Row],[50D EMA]]</f>
        <v>0.1350762248033863</v>
      </c>
      <c r="U57">
        <f>(Table2[[#This Row],[Close Price]]-Table2[[#This Row],[200D EMA]])/Table2[[#This Row],[200D EMA]]</f>
        <v>0.43419823205925789</v>
      </c>
      <c r="V57">
        <v>1.6197557980528901</v>
      </c>
      <c r="W57">
        <v>4339.55</v>
      </c>
      <c r="X57">
        <v>4687.8500000000004</v>
      </c>
      <c r="Y57">
        <v>4353</v>
      </c>
      <c r="Z57">
        <v>4530</v>
      </c>
      <c r="AA57">
        <v>4339.55</v>
      </c>
      <c r="AB57">
        <v>4687.8500000000004</v>
      </c>
      <c r="AC57" s="1">
        <f>(Table2[[#This Row],[Close Price]]/Table2[[#This Row],[Day Low]])-1</f>
        <v>3.6973879780161534E-2</v>
      </c>
      <c r="AD57" s="1">
        <f>(Table2[[#This Row],[Day High]]/Table2[[#This Row],[Close Price]])-1</f>
        <v>4.1744444444444584E-2</v>
      </c>
      <c r="AE57" s="1">
        <f>(Table2[[#This Row],[Close Price]]/Table2[[#This Row],[Current Week Low]])-1</f>
        <v>3.3769813921433522E-2</v>
      </c>
      <c r="AF57" s="1">
        <f>(Table2[[#This Row],[Current Week High]]/Table2[[#This Row],[Close Price]])-1</f>
        <v>6.6666666666665986E-3</v>
      </c>
      <c r="AG57" s="1">
        <f>(Table2[[#This Row],[Close Price]]/Table2[[#This Row],[Current Month Low]])-1</f>
        <v>3.6973879780161534E-2</v>
      </c>
      <c r="AH57" s="1">
        <f>(Table2[[#This Row],[Current Month High]]/Table2[[#This Row],[Close Price]])-1</f>
        <v>4.1744444444444584E-2</v>
      </c>
      <c r="AI57">
        <v>7.7711111111111002</v>
      </c>
      <c r="AJ57">
        <v>196.24753127057201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0.31</v>
      </c>
      <c r="AM57" t="s">
        <v>2951</v>
      </c>
      <c r="AN57">
        <v>22.1</v>
      </c>
      <c r="AO57" t="s">
        <v>2951</v>
      </c>
      <c r="AP57">
        <v>0.150192941755247</v>
      </c>
      <c r="AQ57">
        <f>(Table2[[#This Row],[Sharpe Ratio]]-AVERAGE(Table2[Sharpe Ratio]))/_xlfn.STDEV.P(Table2[Sharpe Ratio])</f>
        <v>1.0071070433403484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0.78012500668760976</v>
      </c>
      <c r="AS57">
        <f>_xlfn.RANK.AVG(Table2[[#This Row],[1Y Return vs Nifty Z-Score]],Table2[1Y Return vs Nifty Z-Score])</f>
        <v>60</v>
      </c>
      <c r="AT57">
        <f>_xlfn.RANK.AVG(Table2[[#This Row],[6M Return vs Nifty Z-Score]],Table2[6M Return vs Nifty Z-Score])</f>
        <v>98</v>
      </c>
      <c r="AU57">
        <f>_xlfn.RANK.AVG(Table2[[#This Row],[Sharpe Ratio Z-Score]],Table2[Sharpe Ratio Z-Score])</f>
        <v>117</v>
      </c>
      <c r="AV57">
        <f>(Table2[[#This Row],[Rank 1Y]]+Table2[[#This Row],[Rank 6M]]+Table2[[#This Row],[Rank Sharpe]])/3</f>
        <v>91.666666666666671</v>
      </c>
    </row>
    <row r="58" spans="1:48" x14ac:dyDescent="0.3">
      <c r="A58" t="s">
        <v>1101</v>
      </c>
      <c r="B58" t="s">
        <v>1102</v>
      </c>
      <c r="C58" t="s">
        <v>2912</v>
      </c>
      <c r="D58" t="s">
        <v>47</v>
      </c>
      <c r="E58">
        <v>9965.9662941200004</v>
      </c>
      <c r="F58">
        <v>1823.45</v>
      </c>
      <c r="G58">
        <v>85.814675877292302</v>
      </c>
      <c r="H58">
        <f>(Table2[[#This Row],[1Y Return vs Nifty]]-AVERAGE(Table2[1Y Return vs Nifty]))/_xlfn.STDEV.P(Table2[1Y Return vs Nifty])</f>
        <v>0.47213895848385318</v>
      </c>
      <c r="I58">
        <v>10.6446274385113</v>
      </c>
      <c r="J58">
        <f>(Table2[[#This Row],[1M Return vs Nifty]]-AVERAGE(Table2[1M Return vs Nifty]))/_xlfn.STDEV.P(Table2[1M Return vs Nifty])</f>
        <v>0.58626652136842439</v>
      </c>
      <c r="K58">
        <v>114.492073400449</v>
      </c>
      <c r="L58">
        <f>(Table2[[#This Row],[6M Return vs Nifty]]-AVERAGE(Table2[6M Return vs Nifty]))/_xlfn.STDEV.P(Table2[6M Return vs Nifty])</f>
        <v>3.1222102461332915</v>
      </c>
      <c r="M58">
        <v>-3.6443384593917099</v>
      </c>
      <c r="N58">
        <f>(Table2[[#This Row],[1W Return vs Nifty]]-AVERAGE(Table2[1W Return vs Nifty]))/_xlfn.STDEV.P(Table2[1W Return vs Nifty])</f>
        <v>-0.77946720644523093</v>
      </c>
      <c r="O58">
        <v>1624.55</v>
      </c>
      <c r="P58">
        <v>1426.94922407436</v>
      </c>
      <c r="Q58">
        <v>1095.3508752949299</v>
      </c>
      <c r="R58">
        <v>73.954421433016407</v>
      </c>
      <c r="S58">
        <f>(Table2[[#This Row],[Close Price]]-Table2[[#This Row],[20D EMA]])/Table2[[#This Row],[20D EMA]]</f>
        <v>0.12243390477362968</v>
      </c>
      <c r="T58">
        <f>(Table2[[#This Row],[Close Price]]-Table2[[#This Row],[50D EMA]])/Table2[[#This Row],[50D EMA]]</f>
        <v>0.27786607206212538</v>
      </c>
      <c r="U58">
        <f>(Table2[[#This Row],[Close Price]]-Table2[[#This Row],[200D EMA]])/Table2[[#This Row],[200D EMA]]</f>
        <v>0.6647177092993376</v>
      </c>
      <c r="V58">
        <v>1.0752758634795501</v>
      </c>
      <c r="W58">
        <v>1713.1</v>
      </c>
      <c r="X58">
        <v>1867.95</v>
      </c>
      <c r="Y58">
        <v>1692</v>
      </c>
      <c r="Z58">
        <v>1760</v>
      </c>
      <c r="AA58">
        <v>1713.1</v>
      </c>
      <c r="AB58">
        <v>1867.95</v>
      </c>
      <c r="AC58" s="1">
        <f>(Table2[[#This Row],[Close Price]]/Table2[[#This Row],[Day Low]])-1</f>
        <v>6.4415387309555872E-2</v>
      </c>
      <c r="AD58" s="1">
        <f>(Table2[[#This Row],[Day High]]/Table2[[#This Row],[Close Price]])-1</f>
        <v>2.4404288573857347E-2</v>
      </c>
      <c r="AE58" s="1">
        <f>(Table2[[#This Row],[Close Price]]/Table2[[#This Row],[Current Week Low]])-1</f>
        <v>7.768912529550831E-2</v>
      </c>
      <c r="AF58" s="1">
        <f>(Table2[[#This Row],[Current Week High]]/Table2[[#This Row],[Close Price]])-1</f>
        <v>-3.4796676629466172E-2</v>
      </c>
      <c r="AG58" s="1">
        <f>(Table2[[#This Row],[Close Price]]/Table2[[#This Row],[Current Month Low]])-1</f>
        <v>6.4415387309555872E-2</v>
      </c>
      <c r="AH58" s="1">
        <f>(Table2[[#This Row],[Current Month High]]/Table2[[#This Row],[Close Price]])-1</f>
        <v>2.4404288573857347E-2</v>
      </c>
      <c r="AI58">
        <v>2.4404288573857298</v>
      </c>
      <c r="AJ58">
        <v>126.48739287044999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0.64</v>
      </c>
      <c r="AM58" t="s">
        <v>2951</v>
      </c>
      <c r="AN58">
        <v>27.8</v>
      </c>
      <c r="AO58" t="s">
        <v>2951</v>
      </c>
      <c r="AP58">
        <v>0.151389146047155</v>
      </c>
      <c r="AQ58">
        <f>(Table2[[#This Row],[Sharpe Ratio]]-AVERAGE(Table2[Sharpe Ratio]))/_xlfn.STDEV.P(Table2[Sharpe Ratio])</f>
        <v>1.0203102101129915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4.4214587296533292</v>
      </c>
      <c r="AS58">
        <f>_xlfn.RANK.AVG(Table2[[#This Row],[1Y Return vs Nifty Z-Score]],Table2[1Y Return vs Nifty Z-Score])</f>
        <v>156</v>
      </c>
      <c r="AT58">
        <f>_xlfn.RANK.AVG(Table2[[#This Row],[6M Return vs Nifty Z-Score]],Table2[6M Return vs Nifty Z-Score])</f>
        <v>9</v>
      </c>
      <c r="AU58">
        <f>_xlfn.RANK.AVG(Table2[[#This Row],[Sharpe Ratio Z-Score]],Table2[Sharpe Ratio Z-Score])</f>
        <v>115</v>
      </c>
      <c r="AV58">
        <f>(Table2[[#This Row],[Rank 1Y]]+Table2[[#This Row],[Rank 6M]]+Table2[[#This Row],[Rank Sharpe]])/3</f>
        <v>93.333333333333329</v>
      </c>
    </row>
    <row r="59" spans="1:48" x14ac:dyDescent="0.3">
      <c r="A59" t="s">
        <v>1476</v>
      </c>
      <c r="B59" t="s">
        <v>1477</v>
      </c>
      <c r="C59" t="s">
        <v>2927</v>
      </c>
      <c r="D59" t="s">
        <v>1478</v>
      </c>
      <c r="E59">
        <v>5846.8330884199904</v>
      </c>
      <c r="F59">
        <v>1188.25</v>
      </c>
      <c r="G59">
        <v>118.568582483795</v>
      </c>
      <c r="H59">
        <f>(Table2[[#This Row],[1Y Return vs Nifty]]-AVERAGE(Table2[1Y Return vs Nifty]))/_xlfn.STDEV.P(Table2[1Y Return vs Nifty])</f>
        <v>0.86253447254492399</v>
      </c>
      <c r="I59">
        <v>19.119605146333399</v>
      </c>
      <c r="J59">
        <f>(Table2[[#This Row],[1M Return vs Nifty]]-AVERAGE(Table2[1M Return vs Nifty]))/_xlfn.STDEV.P(Table2[1M Return vs Nifty])</f>
        <v>1.3878914947082406</v>
      </c>
      <c r="K59">
        <v>88.436761356773104</v>
      </c>
      <c r="L59">
        <f>(Table2[[#This Row],[6M Return vs Nifty]]-AVERAGE(Table2[6M Return vs Nifty]))/_xlfn.STDEV.P(Table2[6M Return vs Nifty])</f>
        <v>2.3174050148498404</v>
      </c>
      <c r="M59">
        <v>2.9149182516541798</v>
      </c>
      <c r="N59">
        <f>(Table2[[#This Row],[1W Return vs Nifty]]-AVERAGE(Table2[1W Return vs Nifty]))/_xlfn.STDEV.P(Table2[1W Return vs Nifty])</f>
        <v>0.56445977627316679</v>
      </c>
      <c r="O59">
        <v>1088.8399999999999</v>
      </c>
      <c r="P59">
        <v>970.72922371398295</v>
      </c>
      <c r="Q59">
        <v>742.93138607981598</v>
      </c>
      <c r="R59">
        <v>44.560919934157901</v>
      </c>
      <c r="S59">
        <f>(Table2[[#This Row],[Close Price]]-Table2[[#This Row],[20D EMA]])/Table2[[#This Row],[20D EMA]]</f>
        <v>9.129899709782896E-2</v>
      </c>
      <c r="T59">
        <f>(Table2[[#This Row],[Close Price]]-Table2[[#This Row],[50D EMA]])/Table2[[#This Row],[50D EMA]]</f>
        <v>0.22407976495627549</v>
      </c>
      <c r="U59">
        <f>(Table2[[#This Row],[Close Price]]-Table2[[#This Row],[200D EMA]])/Table2[[#This Row],[200D EMA]]</f>
        <v>0.59940745843296728</v>
      </c>
      <c r="V59">
        <v>1.37574992345041</v>
      </c>
      <c r="W59">
        <v>1145.7</v>
      </c>
      <c r="X59">
        <v>1195.45</v>
      </c>
      <c r="Y59">
        <v>1151.3</v>
      </c>
      <c r="Z59">
        <v>1186.9000000000001</v>
      </c>
      <c r="AA59">
        <v>1145.7</v>
      </c>
      <c r="AB59">
        <v>1195.45</v>
      </c>
      <c r="AC59" s="1">
        <f>(Table2[[#This Row],[Close Price]]/Table2[[#This Row],[Day Low]])-1</f>
        <v>3.7138867068167825E-2</v>
      </c>
      <c r="AD59" s="1">
        <f>(Table2[[#This Row],[Day High]]/Table2[[#This Row],[Close Price]])-1</f>
        <v>6.0593309488743419E-3</v>
      </c>
      <c r="AE59" s="1">
        <f>(Table2[[#This Row],[Close Price]]/Table2[[#This Row],[Current Week Low]])-1</f>
        <v>3.2094154434118005E-2</v>
      </c>
      <c r="AF59" s="1">
        <f>(Table2[[#This Row],[Current Week High]]/Table2[[#This Row],[Close Price]])-1</f>
        <v>-1.1361245529138975E-3</v>
      </c>
      <c r="AG59" s="1">
        <f>(Table2[[#This Row],[Close Price]]/Table2[[#This Row],[Current Month Low]])-1</f>
        <v>3.7138867068167825E-2</v>
      </c>
      <c r="AH59" s="1">
        <f>(Table2[[#This Row],[Current Month High]]/Table2[[#This Row],[Close Price]])-1</f>
        <v>6.0593309488743419E-3</v>
      </c>
      <c r="AI59">
        <v>2.6719966337050298</v>
      </c>
      <c r="AJ59">
        <v>172.878631300953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</v>
      </c>
      <c r="AM59">
        <v>0</v>
      </c>
      <c r="AN59">
        <v>25.62</v>
      </c>
      <c r="AO59" t="s">
        <v>2951</v>
      </c>
      <c r="AP59">
        <v>0.13358173590720601</v>
      </c>
      <c r="AQ59">
        <f>(Table2[[#This Row],[Sharpe Ratio]]-AVERAGE(Table2[Sharpe Ratio]))/_xlfn.STDEV.P(Table2[Sharpe Ratio])</f>
        <v>0.82375999920245879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5.9560507575786303</v>
      </c>
      <c r="AS59">
        <f>_xlfn.RANK.AVG(Table2[[#This Row],[1Y Return vs Nifty Z-Score]],Table2[1Y Return vs Nifty Z-Score])</f>
        <v>105</v>
      </c>
      <c r="AT59">
        <f>_xlfn.RANK.AVG(Table2[[#This Row],[6M Return vs Nifty Z-Score]],Table2[6M Return vs Nifty Z-Score])</f>
        <v>23</v>
      </c>
      <c r="AU59">
        <f>_xlfn.RANK.AVG(Table2[[#This Row],[Sharpe Ratio Z-Score]],Table2[Sharpe Ratio Z-Score])</f>
        <v>152</v>
      </c>
      <c r="AV59">
        <f>(Table2[[#This Row],[Rank 1Y]]+Table2[[#This Row],[Rank 6M]]+Table2[[#This Row],[Rank Sharpe]])/3</f>
        <v>93.333333333333329</v>
      </c>
    </row>
    <row r="60" spans="1:48" x14ac:dyDescent="0.3">
      <c r="A60" t="s">
        <v>142</v>
      </c>
      <c r="B60" t="s">
        <v>143</v>
      </c>
      <c r="C60" t="s">
        <v>2917</v>
      </c>
      <c r="D60" t="s">
        <v>144</v>
      </c>
      <c r="E60">
        <v>178473.47159249999</v>
      </c>
      <c r="F60">
        <v>8465.2999999999993</v>
      </c>
      <c r="G60">
        <v>71.436951136408794</v>
      </c>
      <c r="H60">
        <f>(Table2[[#This Row],[1Y Return vs Nifty]]-AVERAGE(Table2[1Y Return vs Nifty]))/_xlfn.STDEV.P(Table2[1Y Return vs Nifty])</f>
        <v>0.30077011052690644</v>
      </c>
      <c r="I60">
        <v>-3.2290109068124702</v>
      </c>
      <c r="J60">
        <f>(Table2[[#This Row],[1M Return vs Nifty]]-AVERAGE(Table2[1M Return vs Nifty]))/_xlfn.STDEV.P(Table2[1M Return vs Nifty])</f>
        <v>-0.72600300335630918</v>
      </c>
      <c r="K60">
        <v>67.168749280396995</v>
      </c>
      <c r="L60">
        <f>(Table2[[#This Row],[6M Return vs Nifty]]-AVERAGE(Table2[6M Return vs Nifty]))/_xlfn.STDEV.P(Table2[6M Return vs Nifty])</f>
        <v>1.6604715131755963</v>
      </c>
      <c r="M60">
        <v>-7.72140839500286</v>
      </c>
      <c r="N60">
        <f>(Table2[[#This Row],[1W Return vs Nifty]]-AVERAGE(Table2[1W Return vs Nifty]))/_xlfn.STDEV.P(Table2[1W Return vs Nifty])</f>
        <v>-1.6148186095501873</v>
      </c>
      <c r="O60">
        <v>8310.07</v>
      </c>
      <c r="P60">
        <v>7702.0748926838096</v>
      </c>
      <c r="Q60">
        <v>5911.6693220302104</v>
      </c>
      <c r="R60">
        <v>79.107035302979199</v>
      </c>
      <c r="S60">
        <f>(Table2[[#This Row],[Close Price]]-Table2[[#This Row],[20D EMA]])/Table2[[#This Row],[20D EMA]]</f>
        <v>1.8679746379994342E-2</v>
      </c>
      <c r="T60">
        <f>(Table2[[#This Row],[Close Price]]-Table2[[#This Row],[50D EMA]])/Table2[[#This Row],[50D EMA]]</f>
        <v>9.9093441436303886E-2</v>
      </c>
      <c r="U60">
        <f>(Table2[[#This Row],[Close Price]]-Table2[[#This Row],[200D EMA]])/Table2[[#This Row],[200D EMA]]</f>
        <v>0.43196439767926842</v>
      </c>
      <c r="V60">
        <v>1.0125111310646999</v>
      </c>
      <c r="W60">
        <v>8250.75</v>
      </c>
      <c r="X60">
        <v>8565.35</v>
      </c>
      <c r="Y60">
        <v>8355</v>
      </c>
      <c r="Z60">
        <v>8640.5</v>
      </c>
      <c r="AA60">
        <v>8250.75</v>
      </c>
      <c r="AB60">
        <v>8565.35</v>
      </c>
      <c r="AC60" s="1">
        <f>(Table2[[#This Row],[Close Price]]/Table2[[#This Row],[Day Low]])-1</f>
        <v>2.6003696633639217E-2</v>
      </c>
      <c r="AD60" s="1">
        <f>(Table2[[#This Row],[Day High]]/Table2[[#This Row],[Close Price]])-1</f>
        <v>1.1818836898869645E-2</v>
      </c>
      <c r="AE60" s="1">
        <f>(Table2[[#This Row],[Close Price]]/Table2[[#This Row],[Current Week Low]])-1</f>
        <v>1.3201675643327304E-2</v>
      </c>
      <c r="AF60" s="1">
        <f>(Table2[[#This Row],[Current Week High]]/Table2[[#This Row],[Close Price]])-1</f>
        <v>2.0696254119759505E-2</v>
      </c>
      <c r="AG60" s="1">
        <f>(Table2[[#This Row],[Close Price]]/Table2[[#This Row],[Current Month Low]])-1</f>
        <v>2.6003696633639217E-2</v>
      </c>
      <c r="AH60" s="1">
        <f>(Table2[[#This Row],[Current Month High]]/Table2[[#This Row],[Close Price]])-1</f>
        <v>1.1818836898869645E-2</v>
      </c>
      <c r="AI60">
        <v>8.0877228214003107</v>
      </c>
      <c r="AJ60">
        <v>119.87792207792199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0.25</v>
      </c>
      <c r="AM60" t="s">
        <v>2951</v>
      </c>
      <c r="AN60">
        <v>8.35</v>
      </c>
      <c r="AO60" t="s">
        <v>2951</v>
      </c>
      <c r="AP60">
        <v>0.20936528500299101</v>
      </c>
      <c r="AQ60">
        <f>(Table2[[#This Row],[Sharpe Ratio]]-AVERAGE(Table2[Sharpe Ratio]))/_xlfn.STDEV.P(Table2[Sharpe Ratio])</f>
        <v>1.660224843964434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1.2806448547604403</v>
      </c>
      <c r="AS60">
        <f>_xlfn.RANK.AVG(Table2[[#This Row],[1Y Return vs Nifty Z-Score]],Table2[1Y Return vs Nifty Z-Score])</f>
        <v>196</v>
      </c>
      <c r="AT60">
        <f>_xlfn.RANK.AVG(Table2[[#This Row],[6M Return vs Nifty Z-Score]],Table2[6M Return vs Nifty Z-Score])</f>
        <v>53</v>
      </c>
      <c r="AU60">
        <f>_xlfn.RANK.AVG(Table2[[#This Row],[Sharpe Ratio Z-Score]],Table2[Sharpe Ratio Z-Score])</f>
        <v>33</v>
      </c>
      <c r="AV60">
        <f>(Table2[[#This Row],[Rank 1Y]]+Table2[[#This Row],[Rank 6M]]+Table2[[#This Row],[Rank Sharpe]])/3</f>
        <v>94</v>
      </c>
    </row>
    <row r="61" spans="1:48" x14ac:dyDescent="0.3">
      <c r="A61" t="s">
        <v>602</v>
      </c>
      <c r="B61" t="s">
        <v>603</v>
      </c>
      <c r="C61" t="s">
        <v>2919</v>
      </c>
      <c r="D61" t="s">
        <v>297</v>
      </c>
      <c r="E61">
        <v>29514.062569490001</v>
      </c>
      <c r="F61">
        <v>448.1</v>
      </c>
      <c r="G61">
        <v>86.316498271305505</v>
      </c>
      <c r="H61">
        <f>(Table2[[#This Row],[1Y Return vs Nifty]]-AVERAGE(Table2[1Y Return vs Nifty]))/_xlfn.STDEV.P(Table2[1Y Return vs Nifty])</f>
        <v>0.47812020566244917</v>
      </c>
      <c r="I61">
        <v>-10.190967051351601</v>
      </c>
      <c r="J61">
        <f>(Table2[[#This Row],[1M Return vs Nifty]]-AVERAGE(Table2[1M Return vs Nifty]))/_xlfn.STDEV.P(Table2[1M Return vs Nifty])</f>
        <v>-1.3845154031716149</v>
      </c>
      <c r="K61">
        <v>75.413334120263997</v>
      </c>
      <c r="L61">
        <f>(Table2[[#This Row],[6M Return vs Nifty]]-AVERAGE(Table2[6M Return vs Nifty]))/_xlfn.STDEV.P(Table2[6M Return vs Nifty])</f>
        <v>1.915133019349947</v>
      </c>
      <c r="M61">
        <v>-0.31910828040084399</v>
      </c>
      <c r="N61">
        <f>(Table2[[#This Row],[1W Return vs Nifty]]-AVERAGE(Table2[1W Return vs Nifty]))/_xlfn.STDEV.P(Table2[1W Return vs Nifty])</f>
        <v>-9.8160351391103962E-2</v>
      </c>
      <c r="O61">
        <v>442.87</v>
      </c>
      <c r="P61">
        <v>443.95560659983602</v>
      </c>
      <c r="Q61">
        <v>362.168005989395</v>
      </c>
      <c r="R61">
        <v>39.255875302577202</v>
      </c>
      <c r="S61">
        <f>(Table2[[#This Row],[Close Price]]-Table2[[#This Row],[20D EMA]])/Table2[[#This Row],[20D EMA]]</f>
        <v>1.180933456770614E-2</v>
      </c>
      <c r="T61">
        <f>(Table2[[#This Row],[Close Price]]-Table2[[#This Row],[50D EMA]])/Table2[[#This Row],[50D EMA]]</f>
        <v>9.3351527462510412E-3</v>
      </c>
      <c r="U61">
        <f>(Table2[[#This Row],[Close Price]]-Table2[[#This Row],[200D EMA]])/Table2[[#This Row],[200D EMA]]</f>
        <v>0.23727108024313248</v>
      </c>
      <c r="V61">
        <v>0.97306347702055396</v>
      </c>
      <c r="W61">
        <v>442.25</v>
      </c>
      <c r="X61">
        <v>451.6</v>
      </c>
      <c r="Y61">
        <v>442</v>
      </c>
      <c r="Z61">
        <v>460.7</v>
      </c>
      <c r="AA61">
        <v>442.25</v>
      </c>
      <c r="AB61">
        <v>451.6</v>
      </c>
      <c r="AC61" s="1">
        <f>(Table2[[#This Row],[Close Price]]/Table2[[#This Row],[Day Low]])-1</f>
        <v>1.3227812323346466E-2</v>
      </c>
      <c r="AD61" s="1">
        <f>(Table2[[#This Row],[Day High]]/Table2[[#This Row],[Close Price]])-1</f>
        <v>7.8107565275609137E-3</v>
      </c>
      <c r="AE61" s="1">
        <f>(Table2[[#This Row],[Close Price]]/Table2[[#This Row],[Current Week Low]])-1</f>
        <v>1.3800904977375517E-2</v>
      </c>
      <c r="AF61" s="1">
        <f>(Table2[[#This Row],[Current Week High]]/Table2[[#This Row],[Close Price]])-1</f>
        <v>2.8118723499218845E-2</v>
      </c>
      <c r="AG61" s="1">
        <f>(Table2[[#This Row],[Close Price]]/Table2[[#This Row],[Current Month Low]])-1</f>
        <v>1.3227812323346466E-2</v>
      </c>
      <c r="AH61" s="1">
        <f>(Table2[[#This Row],[Current Month High]]/Table2[[#This Row],[Close Price]])-1</f>
        <v>7.8107565275609137E-3</v>
      </c>
      <c r="AI61">
        <v>12.0731979468868</v>
      </c>
      <c r="AJ61">
        <v>120.41318248893199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</v>
      </c>
      <c r="AM61" t="s">
        <v>2950</v>
      </c>
      <c r="AN61">
        <v>6.46</v>
      </c>
      <c r="AO61" t="s">
        <v>2951</v>
      </c>
      <c r="AP61">
        <v>0.16513832136544701</v>
      </c>
      <c r="AQ61">
        <f>(Table2[[#This Row],[Sharpe Ratio]]-AVERAGE(Table2[Sharpe Ratio]))/_xlfn.STDEV.P(Table2[Sharpe Ratio])</f>
        <v>1.1720674441755483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155</v>
      </c>
      <c r="AT61">
        <f>_xlfn.RANK.AVG(Table2[[#This Row],[6M Return vs Nifty Z-Score]],Table2[6M Return vs Nifty Z-Score])</f>
        <v>35</v>
      </c>
      <c r="AU61">
        <f>_xlfn.RANK.AVG(Table2[[#This Row],[Sharpe Ratio Z-Score]],Table2[Sharpe Ratio Z-Score])</f>
        <v>94</v>
      </c>
      <c r="AV61">
        <f>(Table2[[#This Row],[Rank 1Y]]+Table2[[#This Row],[Rank 6M]]+Table2[[#This Row],[Rank Sharpe]])/3</f>
        <v>94.666666666666671</v>
      </c>
    </row>
    <row r="62" spans="1:48" x14ac:dyDescent="0.3">
      <c r="A62" t="s">
        <v>939</v>
      </c>
      <c r="B62" t="s">
        <v>940</v>
      </c>
      <c r="C62" t="s">
        <v>2910</v>
      </c>
      <c r="D62" t="s">
        <v>941</v>
      </c>
      <c r="E62">
        <v>13750.606047915</v>
      </c>
      <c r="F62">
        <v>494.95</v>
      </c>
      <c r="G62">
        <v>260.12357117423198</v>
      </c>
      <c r="H62">
        <f>(Table2[[#This Row],[1Y Return vs Nifty]]-AVERAGE(Table2[1Y Return vs Nifty]))/_xlfn.STDEV.P(Table2[1Y Return vs Nifty])</f>
        <v>2.549735735027026</v>
      </c>
      <c r="I62">
        <v>7.6554667102906997</v>
      </c>
      <c r="J62">
        <f>(Table2[[#This Row],[1M Return vs Nifty]]-AVERAGE(Table2[1M Return vs Nifty]))/_xlfn.STDEV.P(Table2[1M Return vs Nifty])</f>
        <v>0.30352997955349187</v>
      </c>
      <c r="K62">
        <v>55.979419411908999</v>
      </c>
      <c r="L62">
        <f>(Table2[[#This Row],[6M Return vs Nifty]]-AVERAGE(Table2[6M Return vs Nifty]))/_xlfn.STDEV.P(Table2[6M Return vs Nifty])</f>
        <v>1.314851733315733</v>
      </c>
      <c r="M62">
        <v>10.0049645908533</v>
      </c>
      <c r="N62">
        <f>(Table2[[#This Row],[1W Return vs Nifty]]-AVERAGE(Table2[1W Return vs Nifty]))/_xlfn.STDEV.P(Table2[1W Return vs Nifty])</f>
        <v>2.0171403167263779</v>
      </c>
      <c r="O62">
        <v>424.61</v>
      </c>
      <c r="P62">
        <v>407.08046669809499</v>
      </c>
      <c r="Q62">
        <v>338.25887017538099</v>
      </c>
      <c r="R62">
        <v>68.2231476574498</v>
      </c>
      <c r="S62">
        <f>(Table2[[#This Row],[Close Price]]-Table2[[#This Row],[20D EMA]])/Table2[[#This Row],[20D EMA]]</f>
        <v>0.1656578978356609</v>
      </c>
      <c r="T62">
        <f>(Table2[[#This Row],[Close Price]]-Table2[[#This Row],[50D EMA]])/Table2[[#This Row],[50D EMA]]</f>
        <v>0.21585298359960881</v>
      </c>
      <c r="U62">
        <f>(Table2[[#This Row],[Close Price]]-Table2[[#This Row],[200D EMA]])/Table2[[#This Row],[200D EMA]]</f>
        <v>0.46322844318429118</v>
      </c>
      <c r="V62">
        <v>2.5545619727897901</v>
      </c>
      <c r="W62">
        <v>465.4</v>
      </c>
      <c r="X62">
        <v>513</v>
      </c>
      <c r="Y62">
        <v>436.25</v>
      </c>
      <c r="Z62">
        <v>490</v>
      </c>
      <c r="AA62">
        <v>465.4</v>
      </c>
      <c r="AB62">
        <v>513</v>
      </c>
      <c r="AC62" s="1">
        <f>(Table2[[#This Row],[Close Price]]/Table2[[#This Row],[Day Low]])-1</f>
        <v>6.3493768801031303E-2</v>
      </c>
      <c r="AD62" s="1">
        <f>(Table2[[#This Row],[Day High]]/Table2[[#This Row],[Close Price]])-1</f>
        <v>3.646833013435713E-2</v>
      </c>
      <c r="AE62" s="1">
        <f>(Table2[[#This Row],[Close Price]]/Table2[[#This Row],[Current Week Low]])-1</f>
        <v>0.1345558739255015</v>
      </c>
      <c r="AF62" s="1">
        <f>(Table2[[#This Row],[Current Week High]]/Table2[[#This Row],[Close Price]])-1</f>
        <v>-1.0001010203050775E-2</v>
      </c>
      <c r="AG62" s="1">
        <f>(Table2[[#This Row],[Close Price]]/Table2[[#This Row],[Current Month Low]])-1</f>
        <v>6.3493768801031303E-2</v>
      </c>
      <c r="AH62" s="1">
        <f>(Table2[[#This Row],[Current Month High]]/Table2[[#This Row],[Close Price]])-1</f>
        <v>3.646833013435713E-2</v>
      </c>
      <c r="AI62">
        <v>3.6468330134357099</v>
      </c>
      <c r="AJ62">
        <v>291.26482213438697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0.19</v>
      </c>
      <c r="AM62" t="s">
        <v>2951</v>
      </c>
      <c r="AN62">
        <v>39.130000000000003</v>
      </c>
      <c r="AO62" t="s">
        <v>2951</v>
      </c>
      <c r="AP62">
        <v>0.10947716101172</v>
      </c>
      <c r="AQ62">
        <f>(Table2[[#This Row],[Sharpe Ratio]]-AVERAGE(Table2[Sharpe Ratio]))/_xlfn.STDEV.P(Table2[Sharpe Ratio])</f>
        <v>0.55770450643948477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6.7429622710621135</v>
      </c>
      <c r="AS62">
        <f>_xlfn.RANK.AVG(Table2[[#This Row],[1Y Return vs Nifty Z-Score]],Table2[1Y Return vs Nifty Z-Score])</f>
        <v>14</v>
      </c>
      <c r="AT62">
        <f>_xlfn.RANK.AVG(Table2[[#This Row],[6M Return vs Nifty Z-Score]],Table2[6M Return vs Nifty Z-Score])</f>
        <v>70</v>
      </c>
      <c r="AU62">
        <f>_xlfn.RANK.AVG(Table2[[#This Row],[Sharpe Ratio Z-Score]],Table2[Sharpe Ratio Z-Score])</f>
        <v>205</v>
      </c>
      <c r="AV62">
        <f>(Table2[[#This Row],[Rank 1Y]]+Table2[[#This Row],[Rank 6M]]+Table2[[#This Row],[Rank Sharpe]])/3</f>
        <v>96.333333333333329</v>
      </c>
    </row>
    <row r="63" spans="1:48" x14ac:dyDescent="0.3">
      <c r="A63" t="s">
        <v>498</v>
      </c>
      <c r="B63" t="s">
        <v>499</v>
      </c>
      <c r="C63" t="s">
        <v>2907</v>
      </c>
      <c r="D63" t="s">
        <v>19</v>
      </c>
      <c r="E63">
        <v>38320.572259105</v>
      </c>
      <c r="F63">
        <v>224.36</v>
      </c>
      <c r="G63">
        <v>165.27311690746899</v>
      </c>
      <c r="H63">
        <f>(Table2[[#This Row],[1Y Return vs Nifty]]-AVERAGE(Table2[1Y Return vs Nifty]))/_xlfn.STDEV.P(Table2[1Y Return vs Nifty])</f>
        <v>1.4192082441460587</v>
      </c>
      <c r="I63">
        <v>-1.7429886170745701</v>
      </c>
      <c r="J63">
        <f>(Table2[[#This Row],[1M Return vs Nifty]]-AVERAGE(Table2[1M Return vs Nifty]))/_xlfn.STDEV.P(Table2[1M Return vs Nifty])</f>
        <v>-0.58544421730852381</v>
      </c>
      <c r="K63">
        <v>62.733169427283897</v>
      </c>
      <c r="L63">
        <f>(Table2[[#This Row],[6M Return vs Nifty]]-AVERAGE(Table2[6M Return vs Nifty]))/_xlfn.STDEV.P(Table2[6M Return vs Nifty])</f>
        <v>1.5234638326083105</v>
      </c>
      <c r="M63">
        <v>-2.2174916140099601</v>
      </c>
      <c r="N63">
        <f>(Table2[[#This Row],[1W Return vs Nifty]]-AVERAGE(Table2[1W Return vs Nifty]))/_xlfn.STDEV.P(Table2[1W Return vs Nifty])</f>
        <v>-0.4871203659128383</v>
      </c>
      <c r="O63">
        <v>213.49</v>
      </c>
      <c r="P63">
        <v>215.09825052698301</v>
      </c>
      <c r="Q63">
        <v>177.22232516962401</v>
      </c>
      <c r="R63">
        <v>54.8825803538777</v>
      </c>
      <c r="S63">
        <f>(Table2[[#This Row],[Close Price]]-Table2[[#This Row],[20D EMA]])/Table2[[#This Row],[20D EMA]]</f>
        <v>5.091573375802147E-2</v>
      </c>
      <c r="T63">
        <f>(Table2[[#This Row],[Close Price]]-Table2[[#This Row],[50D EMA]])/Table2[[#This Row],[50D EMA]]</f>
        <v>4.3058227811365507E-2</v>
      </c>
      <c r="U63">
        <f>(Table2[[#This Row],[Close Price]]-Table2[[#This Row],[200D EMA]])/Table2[[#This Row],[200D EMA]]</f>
        <v>0.26598045582157509</v>
      </c>
      <c r="V63">
        <v>0.877968516075882</v>
      </c>
      <c r="W63">
        <v>208.81</v>
      </c>
      <c r="X63">
        <v>230</v>
      </c>
      <c r="Y63">
        <v>211.37</v>
      </c>
      <c r="Z63">
        <v>217.88</v>
      </c>
      <c r="AA63">
        <v>208.81</v>
      </c>
      <c r="AB63">
        <v>230</v>
      </c>
      <c r="AC63" s="1">
        <f>(Table2[[#This Row],[Close Price]]/Table2[[#This Row],[Day Low]])-1</f>
        <v>7.4469613524256628E-2</v>
      </c>
      <c r="AD63" s="1">
        <f>(Table2[[#This Row],[Day High]]/Table2[[#This Row],[Close Price]])-1</f>
        <v>2.5138170796933368E-2</v>
      </c>
      <c r="AE63" s="1">
        <f>(Table2[[#This Row],[Close Price]]/Table2[[#This Row],[Current Week Low]])-1</f>
        <v>6.1456214221507377E-2</v>
      </c>
      <c r="AF63" s="1">
        <f>(Table2[[#This Row],[Current Week High]]/Table2[[#This Row],[Close Price]])-1</f>
        <v>-2.88821536815832E-2</v>
      </c>
      <c r="AG63" s="1">
        <f>(Table2[[#This Row],[Close Price]]/Table2[[#This Row],[Current Month Low]])-1</f>
        <v>7.4469613524256628E-2</v>
      </c>
      <c r="AH63" s="1">
        <f>(Table2[[#This Row],[Current Month High]]/Table2[[#This Row],[Close Price]])-1</f>
        <v>2.5138170796933368E-2</v>
      </c>
      <c r="AI63">
        <v>28.922267783918599</v>
      </c>
      <c r="AJ63">
        <v>196.184818481848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-7.0000000000000007E-2</v>
      </c>
      <c r="AM63" t="s">
        <v>2950</v>
      </c>
      <c r="AN63">
        <v>12.74</v>
      </c>
      <c r="AO63" t="s">
        <v>2951</v>
      </c>
      <c r="AP63">
        <v>0.12345434817079801</v>
      </c>
      <c r="AQ63">
        <f>(Table2[[#This Row],[Sharpe Ratio]]-AVERAGE(Table2[Sharpe Ratio]))/_xlfn.STDEV.P(Table2[Sharpe Ratio])</f>
        <v>0.71197843299378394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54</v>
      </c>
      <c r="AT63">
        <f>_xlfn.RANK.AVG(Table2[[#This Row],[6M Return vs Nifty Z-Score]],Table2[6M Return vs Nifty Z-Score])</f>
        <v>61</v>
      </c>
      <c r="AU63">
        <f>_xlfn.RANK.AVG(Table2[[#This Row],[Sharpe Ratio Z-Score]],Table2[Sharpe Ratio Z-Score])</f>
        <v>175</v>
      </c>
      <c r="AV63">
        <f>(Table2[[#This Row],[Rank 1Y]]+Table2[[#This Row],[Rank 6M]]+Table2[[#This Row],[Rank Sharpe]])/3</f>
        <v>96.666666666666671</v>
      </c>
    </row>
    <row r="64" spans="1:48" x14ac:dyDescent="0.3">
      <c r="A64" t="s">
        <v>106</v>
      </c>
      <c r="B64" t="s">
        <v>107</v>
      </c>
      <c r="C64" t="s">
        <v>2915</v>
      </c>
      <c r="D64" t="s">
        <v>61</v>
      </c>
      <c r="E64">
        <v>272685.58312869997</v>
      </c>
      <c r="F64">
        <v>738.45</v>
      </c>
      <c r="G64">
        <v>168.56927884608899</v>
      </c>
      <c r="H64">
        <f>(Table2[[#This Row],[1Y Return vs Nifty]]-AVERAGE(Table2[1Y Return vs Nifty]))/_xlfn.STDEV.P(Table2[1Y Return vs Nifty])</f>
        <v>1.4584953694931349</v>
      </c>
      <c r="I64">
        <v>1.00542123721389</v>
      </c>
      <c r="J64">
        <f>(Table2[[#This Row],[1M Return vs Nifty]]-AVERAGE(Table2[1M Return vs Nifty]))/_xlfn.STDEV.P(Table2[1M Return vs Nifty])</f>
        <v>-0.32547964251826733</v>
      </c>
      <c r="K64">
        <v>34.0624347046057</v>
      </c>
      <c r="L64">
        <f>(Table2[[#This Row],[6M Return vs Nifty]]-AVERAGE(Table2[6M Return vs Nifty]))/_xlfn.STDEV.P(Table2[6M Return vs Nifty])</f>
        <v>0.63787254700510965</v>
      </c>
      <c r="M64">
        <v>-3.2449882106667398</v>
      </c>
      <c r="N64">
        <f>(Table2[[#This Row],[1W Return vs Nifty]]-AVERAGE(Table2[1W Return vs Nifty]))/_xlfn.STDEV.P(Table2[1W Return vs Nifty])</f>
        <v>-0.69764428069924156</v>
      </c>
      <c r="O64">
        <v>731.35</v>
      </c>
      <c r="P64">
        <v>682.14619387095001</v>
      </c>
      <c r="Q64">
        <v>540.84816310921497</v>
      </c>
      <c r="R64">
        <v>81.8460333197268</v>
      </c>
      <c r="S64">
        <f>(Table2[[#This Row],[Close Price]]-Table2[[#This Row],[20D EMA]])/Table2[[#This Row],[20D EMA]]</f>
        <v>9.7080741095235141E-3</v>
      </c>
      <c r="T64">
        <f>(Table2[[#This Row],[Close Price]]-Table2[[#This Row],[50D EMA]])/Table2[[#This Row],[50D EMA]]</f>
        <v>8.2539207335519796E-2</v>
      </c>
      <c r="U64">
        <f>(Table2[[#This Row],[Close Price]]-Table2[[#This Row],[200D EMA]])/Table2[[#This Row],[200D EMA]]</f>
        <v>0.36535547380768824</v>
      </c>
      <c r="V64">
        <v>0.89392514055872097</v>
      </c>
      <c r="W64">
        <v>720</v>
      </c>
      <c r="X64">
        <v>744.8</v>
      </c>
      <c r="Y64">
        <v>730.05</v>
      </c>
      <c r="Z64">
        <v>744.1</v>
      </c>
      <c r="AA64">
        <v>720</v>
      </c>
      <c r="AB64">
        <v>744.8</v>
      </c>
      <c r="AC64" s="1">
        <f>(Table2[[#This Row],[Close Price]]/Table2[[#This Row],[Day Low]])-1</f>
        <v>2.5625000000000009E-2</v>
      </c>
      <c r="AD64" s="1">
        <f>(Table2[[#This Row],[Day High]]/Table2[[#This Row],[Close Price]])-1</f>
        <v>8.5990926941565959E-3</v>
      </c>
      <c r="AE64" s="1">
        <f>(Table2[[#This Row],[Close Price]]/Table2[[#This Row],[Current Week Low]])-1</f>
        <v>1.1506061228683029E-2</v>
      </c>
      <c r="AF64" s="1">
        <f>(Table2[[#This Row],[Current Week High]]/Table2[[#This Row],[Close Price]])-1</f>
        <v>7.6511612160605758E-3</v>
      </c>
      <c r="AG64" s="1">
        <f>(Table2[[#This Row],[Close Price]]/Table2[[#This Row],[Current Month Low]])-1</f>
        <v>2.5625000000000009E-2</v>
      </c>
      <c r="AH64" s="1">
        <f>(Table2[[#This Row],[Current Month High]]/Table2[[#This Row],[Close Price]])-1</f>
        <v>8.5990926941565959E-3</v>
      </c>
      <c r="AI64">
        <v>21.3149163789017</v>
      </c>
      <c r="AJ64">
        <v>219.67532467532399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0.23</v>
      </c>
      <c r="AM64" t="s">
        <v>2951</v>
      </c>
      <c r="AN64">
        <v>1.62</v>
      </c>
      <c r="AO64" t="s">
        <v>2951</v>
      </c>
      <c r="AP64">
        <v>0.16850421624797299</v>
      </c>
      <c r="AQ64">
        <f>(Table2[[#This Row],[Sharpe Ratio]]-AVERAGE(Table2[Sharpe Ratio]))/_xlfn.STDEV.P(Table2[Sharpe Ratio])</f>
        <v>1.2092186831184313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2.2824626763991662</v>
      </c>
      <c r="AS64">
        <f>_xlfn.RANK.AVG(Table2[[#This Row],[1Y Return vs Nifty Z-Score]],Table2[1Y Return vs Nifty Z-Score])</f>
        <v>50</v>
      </c>
      <c r="AT64">
        <f>_xlfn.RANK.AVG(Table2[[#This Row],[6M Return vs Nifty Z-Score]],Table2[6M Return vs Nifty Z-Score])</f>
        <v>154</v>
      </c>
      <c r="AU64">
        <f>_xlfn.RANK.AVG(Table2[[#This Row],[Sharpe Ratio Z-Score]],Table2[Sharpe Ratio Z-Score])</f>
        <v>90</v>
      </c>
      <c r="AV64">
        <f>(Table2[[#This Row],[Rank 1Y]]+Table2[[#This Row],[Rank 6M]]+Table2[[#This Row],[Rank Sharpe]])/3</f>
        <v>98</v>
      </c>
    </row>
    <row r="65" spans="1:48" x14ac:dyDescent="0.3">
      <c r="A65" t="s">
        <v>378</v>
      </c>
      <c r="B65" t="s">
        <v>379</v>
      </c>
      <c r="C65" t="s">
        <v>2914</v>
      </c>
      <c r="D65" t="s">
        <v>130</v>
      </c>
      <c r="E65">
        <v>58076.84149164</v>
      </c>
      <c r="F65">
        <v>800.9</v>
      </c>
      <c r="G65">
        <v>118.110550551733</v>
      </c>
      <c r="H65">
        <f>(Table2[[#This Row],[1Y Return vs Nifty]]-AVERAGE(Table2[1Y Return vs Nifty]))/_xlfn.STDEV.P(Table2[1Y Return vs Nifty])</f>
        <v>0.85707516615677448</v>
      </c>
      <c r="I65">
        <v>8.4317795263678796</v>
      </c>
      <c r="J65">
        <f>(Table2[[#This Row],[1M Return vs Nifty]]-AVERAGE(Table2[1M Return vs Nifty]))/_xlfn.STDEV.P(Table2[1M Return vs Nifty])</f>
        <v>0.37695928662020611</v>
      </c>
      <c r="K65">
        <v>33.4987997475247</v>
      </c>
      <c r="L65">
        <f>(Table2[[#This Row],[6M Return vs Nifty]]-AVERAGE(Table2[6M Return vs Nifty]))/_xlfn.STDEV.P(Table2[6M Return vs Nifty])</f>
        <v>0.62046280110636065</v>
      </c>
      <c r="M65">
        <v>-3.8205210087385901</v>
      </c>
      <c r="N65">
        <f>(Table2[[#This Row],[1W Return vs Nifty]]-AVERAGE(Table2[1W Return vs Nifty]))/_xlfn.STDEV.P(Table2[1W Return vs Nifty])</f>
        <v>-0.81556527248869781</v>
      </c>
      <c r="O65">
        <v>782.07</v>
      </c>
      <c r="P65">
        <v>743.33133173168801</v>
      </c>
      <c r="Q65">
        <v>610.69084277991101</v>
      </c>
      <c r="R65">
        <v>52.001349226292398</v>
      </c>
      <c r="S65">
        <f>(Table2[[#This Row],[Close Price]]-Table2[[#This Row],[20D EMA]])/Table2[[#This Row],[20D EMA]]</f>
        <v>2.4077128645773303E-2</v>
      </c>
      <c r="T65">
        <f>(Table2[[#This Row],[Close Price]]-Table2[[#This Row],[50D EMA]])/Table2[[#This Row],[50D EMA]]</f>
        <v>7.7446847470021465E-2</v>
      </c>
      <c r="U65">
        <f>(Table2[[#This Row],[Close Price]]-Table2[[#This Row],[200D EMA]])/Table2[[#This Row],[200D EMA]]</f>
        <v>0.3114655467146723</v>
      </c>
      <c r="V65">
        <v>0.44871481652552297</v>
      </c>
      <c r="W65">
        <v>784.35</v>
      </c>
      <c r="X65">
        <v>809.65</v>
      </c>
      <c r="Y65">
        <v>781</v>
      </c>
      <c r="Z65">
        <v>810.7</v>
      </c>
      <c r="AA65">
        <v>784.35</v>
      </c>
      <c r="AB65">
        <v>809.65</v>
      </c>
      <c r="AC65" s="1">
        <f>(Table2[[#This Row],[Close Price]]/Table2[[#This Row],[Day Low]])-1</f>
        <v>2.1100274112322293E-2</v>
      </c>
      <c r="AD65" s="1">
        <f>(Table2[[#This Row],[Day High]]/Table2[[#This Row],[Close Price]])-1</f>
        <v>1.092520913971784E-2</v>
      </c>
      <c r="AE65" s="1">
        <f>(Table2[[#This Row],[Close Price]]/Table2[[#This Row],[Current Week Low]])-1</f>
        <v>2.548015364916778E-2</v>
      </c>
      <c r="AF65" s="1">
        <f>(Table2[[#This Row],[Current Week High]]/Table2[[#This Row],[Close Price]])-1</f>
        <v>1.2236234236484123E-2</v>
      </c>
      <c r="AG65" s="1">
        <f>(Table2[[#This Row],[Close Price]]/Table2[[#This Row],[Current Month Low]])-1</f>
        <v>2.1100274112322293E-2</v>
      </c>
      <c r="AH65" s="1">
        <f>(Table2[[#This Row],[Current Month High]]/Table2[[#This Row],[Close Price]])-1</f>
        <v>1.092520913971784E-2</v>
      </c>
      <c r="AI65">
        <v>5.0068672743164004</v>
      </c>
      <c r="AJ65">
        <v>148.110285006195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-0.02</v>
      </c>
      <c r="AM65" t="s">
        <v>2950</v>
      </c>
      <c r="AN65">
        <v>3.18</v>
      </c>
      <c r="AO65" t="s">
        <v>2951</v>
      </c>
      <c r="AP65">
        <v>0.21281608264541199</v>
      </c>
      <c r="AQ65">
        <f>(Table2[[#This Row],[Sharpe Ratio]]-AVERAGE(Table2[Sharpe Ratio]))/_xlfn.STDEV.P(Table2[Sharpe Ratio])</f>
        <v>1.6983132015131728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2.7372451829078162</v>
      </c>
      <c r="AS65">
        <f>_xlfn.RANK.AVG(Table2[[#This Row],[1Y Return vs Nifty Z-Score]],Table2[1Y Return vs Nifty Z-Score])</f>
        <v>106</v>
      </c>
      <c r="AT65">
        <f>_xlfn.RANK.AVG(Table2[[#This Row],[6M Return vs Nifty Z-Score]],Table2[6M Return vs Nifty Z-Score])</f>
        <v>159</v>
      </c>
      <c r="AU65">
        <f>_xlfn.RANK.AVG(Table2[[#This Row],[Sharpe Ratio Z-Score]],Table2[Sharpe Ratio Z-Score])</f>
        <v>29</v>
      </c>
      <c r="AV65">
        <f>(Table2[[#This Row],[Rank 1Y]]+Table2[[#This Row],[Rank 6M]]+Table2[[#This Row],[Rank Sharpe]])/3</f>
        <v>98</v>
      </c>
    </row>
    <row r="66" spans="1:48" x14ac:dyDescent="0.3">
      <c r="A66" t="s">
        <v>1324</v>
      </c>
      <c r="B66" t="s">
        <v>1325</v>
      </c>
      <c r="C66" t="s">
        <v>2915</v>
      </c>
      <c r="D66" t="s">
        <v>130</v>
      </c>
      <c r="E66">
        <v>7252.8553904299997</v>
      </c>
      <c r="F66">
        <v>751.55</v>
      </c>
      <c r="G66">
        <v>106.89912878119399</v>
      </c>
      <c r="H66">
        <f>(Table2[[#This Row],[1Y Return vs Nifty]]-AVERAGE(Table2[1Y Return vs Nifty]))/_xlfn.STDEV.P(Table2[1Y Return vs Nifty])</f>
        <v>0.72344564775923159</v>
      </c>
      <c r="I66">
        <v>42.896211094257602</v>
      </c>
      <c r="J66">
        <f>(Table2[[#This Row],[1M Return vs Nifty]]-AVERAGE(Table2[1M Return vs Nifty]))/_xlfn.STDEV.P(Table2[1M Return vs Nifty])</f>
        <v>3.636855653224484</v>
      </c>
      <c r="K66">
        <v>56.039879500475699</v>
      </c>
      <c r="L66">
        <f>(Table2[[#This Row],[6M Return vs Nifty]]-AVERAGE(Table2[6M Return vs Nifty]))/_xlfn.STDEV.P(Table2[6M Return vs Nifty])</f>
        <v>1.3167192448420113</v>
      </c>
      <c r="M66">
        <v>13.432677955080701</v>
      </c>
      <c r="N66">
        <f>(Table2[[#This Row],[1W Return vs Nifty]]-AVERAGE(Table2[1W Return vs Nifty]))/_xlfn.STDEV.P(Table2[1W Return vs Nifty])</f>
        <v>2.7194449652778028</v>
      </c>
      <c r="O66">
        <v>629.09</v>
      </c>
      <c r="P66">
        <v>565.94826126481803</v>
      </c>
      <c r="Q66">
        <v>473.572801427228</v>
      </c>
      <c r="R66">
        <v>45.589198480848303</v>
      </c>
      <c r="S66">
        <f>(Table2[[#This Row],[Close Price]]-Table2[[#This Row],[20D EMA]])/Table2[[#This Row],[20D EMA]]</f>
        <v>0.19466213101464006</v>
      </c>
      <c r="T66">
        <f>(Table2[[#This Row],[Close Price]]-Table2[[#This Row],[50D EMA]])/Table2[[#This Row],[50D EMA]]</f>
        <v>0.32794824445681142</v>
      </c>
      <c r="U66">
        <f>(Table2[[#This Row],[Close Price]]-Table2[[#This Row],[200D EMA]])/Table2[[#This Row],[200D EMA]]</f>
        <v>0.58697880818961601</v>
      </c>
      <c r="V66">
        <v>1.34413344505305</v>
      </c>
      <c r="W66">
        <v>746</v>
      </c>
      <c r="X66">
        <v>762.8</v>
      </c>
      <c r="Y66">
        <v>711</v>
      </c>
      <c r="Z66">
        <v>748</v>
      </c>
      <c r="AA66">
        <v>746</v>
      </c>
      <c r="AB66">
        <v>762.8</v>
      </c>
      <c r="AC66" s="1">
        <f>(Table2[[#This Row],[Close Price]]/Table2[[#This Row],[Day Low]])-1</f>
        <v>7.4396782841823494E-3</v>
      </c>
      <c r="AD66" s="1">
        <f>(Table2[[#This Row],[Day High]]/Table2[[#This Row],[Close Price]])-1</f>
        <v>1.4969063934535232E-2</v>
      </c>
      <c r="AE66" s="1">
        <f>(Table2[[#This Row],[Close Price]]/Table2[[#This Row],[Current Week Low]])-1</f>
        <v>5.7032348804500588E-2</v>
      </c>
      <c r="AF66" s="1">
        <f>(Table2[[#This Row],[Current Week High]]/Table2[[#This Row],[Close Price]])-1</f>
        <v>-4.7235712860088652E-3</v>
      </c>
      <c r="AG66" s="1">
        <f>(Table2[[#This Row],[Close Price]]/Table2[[#This Row],[Current Month Low]])-1</f>
        <v>7.4396782841823494E-3</v>
      </c>
      <c r="AH66" s="1">
        <f>(Table2[[#This Row],[Current Month High]]/Table2[[#This Row],[Close Price]])-1</f>
        <v>1.4969063934535232E-2</v>
      </c>
      <c r="AI66">
        <v>1.4969063934535201</v>
      </c>
      <c r="AJ66">
        <v>147.220394736842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0.47</v>
      </c>
      <c r="AM66" t="s">
        <v>2951</v>
      </c>
      <c r="AN66">
        <v>46.49</v>
      </c>
      <c r="AO66" t="s">
        <v>2951</v>
      </c>
      <c r="AP66">
        <v>0.158804116687358</v>
      </c>
      <c r="AQ66">
        <f>(Table2[[#This Row],[Sharpe Ratio]]-AVERAGE(Table2[Sharpe Ratio]))/_xlfn.STDEV.P(Table2[Sharpe Ratio])</f>
        <v>1.102153332261212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9.498618843364742</v>
      </c>
      <c r="AS66">
        <f>_xlfn.RANK.AVG(Table2[[#This Row],[1Y Return vs Nifty Z-Score]],Table2[1Y Return vs Nifty Z-Score])</f>
        <v>124</v>
      </c>
      <c r="AT66">
        <f>_xlfn.RANK.AVG(Table2[[#This Row],[6M Return vs Nifty Z-Score]],Table2[6M Return vs Nifty Z-Score])</f>
        <v>69</v>
      </c>
      <c r="AU66">
        <f>_xlfn.RANK.AVG(Table2[[#This Row],[Sharpe Ratio Z-Score]],Table2[Sharpe Ratio Z-Score])</f>
        <v>104</v>
      </c>
      <c r="AV66">
        <f>(Table2[[#This Row],[Rank 1Y]]+Table2[[#This Row],[Rank 6M]]+Table2[[#This Row],[Rank Sharpe]])/3</f>
        <v>99</v>
      </c>
    </row>
    <row r="67" spans="1:48" x14ac:dyDescent="0.3">
      <c r="A67" t="s">
        <v>1085</v>
      </c>
      <c r="B67" t="s">
        <v>1086</v>
      </c>
      <c r="C67" t="s">
        <v>2914</v>
      </c>
      <c r="D67" t="s">
        <v>1087</v>
      </c>
      <c r="E67">
        <v>10189.521940825</v>
      </c>
      <c r="F67">
        <v>542.85</v>
      </c>
      <c r="G67">
        <v>206.729111556596</v>
      </c>
      <c r="H67">
        <f>(Table2[[#This Row],[1Y Return vs Nifty]]-AVERAGE(Table2[1Y Return vs Nifty]))/_xlfn.STDEV.P(Table2[1Y Return vs Nifty])</f>
        <v>1.913324397568376</v>
      </c>
      <c r="I67">
        <v>1.7814906688793399</v>
      </c>
      <c r="J67">
        <f>(Table2[[#This Row],[1M Return vs Nifty]]-AVERAGE(Table2[1M Return vs Nifty]))/_xlfn.STDEV.P(Table2[1M Return vs Nifty])</f>
        <v>-0.25207335651771873</v>
      </c>
      <c r="K67">
        <v>67.209314871179302</v>
      </c>
      <c r="L67">
        <f>(Table2[[#This Row],[6M Return vs Nifty]]-AVERAGE(Table2[6M Return vs Nifty]))/_xlfn.STDEV.P(Table2[6M Return vs Nifty])</f>
        <v>1.6617245167710619</v>
      </c>
      <c r="M67">
        <v>-2.7368574730535098</v>
      </c>
      <c r="N67">
        <f>(Table2[[#This Row],[1W Return vs Nifty]]-AVERAGE(Table2[1W Return vs Nifty]))/_xlfn.STDEV.P(Table2[1W Return vs Nifty])</f>
        <v>-0.59353330607051202</v>
      </c>
      <c r="O67">
        <v>506.2</v>
      </c>
      <c r="P67">
        <v>458.84021576230202</v>
      </c>
      <c r="Q67">
        <v>342.39938087217098</v>
      </c>
      <c r="R67">
        <v>61.979463706862298</v>
      </c>
      <c r="S67">
        <f>(Table2[[#This Row],[Close Price]]-Table2[[#This Row],[20D EMA]])/Table2[[#This Row],[20D EMA]]</f>
        <v>7.2402212564203941E-2</v>
      </c>
      <c r="T67">
        <f>(Table2[[#This Row],[Close Price]]-Table2[[#This Row],[50D EMA]])/Table2[[#This Row],[50D EMA]]</f>
        <v>0.18309158907993039</v>
      </c>
      <c r="U67">
        <f>(Table2[[#This Row],[Close Price]]-Table2[[#This Row],[200D EMA]])/Table2[[#This Row],[200D EMA]]</f>
        <v>0.58542926864305256</v>
      </c>
      <c r="V67">
        <v>0.87409537215558997</v>
      </c>
      <c r="W67">
        <v>516.85</v>
      </c>
      <c r="X67">
        <v>566</v>
      </c>
      <c r="Y67">
        <v>515.1</v>
      </c>
      <c r="Z67">
        <v>530.9</v>
      </c>
      <c r="AA67">
        <v>516.85</v>
      </c>
      <c r="AB67">
        <v>566</v>
      </c>
      <c r="AC67" s="1">
        <f>(Table2[[#This Row],[Close Price]]/Table2[[#This Row],[Day Low]])-1</f>
        <v>5.0304730579471713E-2</v>
      </c>
      <c r="AD67" s="1">
        <f>(Table2[[#This Row],[Day High]]/Table2[[#This Row],[Close Price]])-1</f>
        <v>4.2645297964446938E-2</v>
      </c>
      <c r="AE67" s="1">
        <f>(Table2[[#This Row],[Close Price]]/Table2[[#This Row],[Current Week Low]])-1</f>
        <v>5.3873034362259764E-2</v>
      </c>
      <c r="AF67" s="1">
        <f>(Table2[[#This Row],[Current Week High]]/Table2[[#This Row],[Close Price]])-1</f>
        <v>-2.2013447545362497E-2</v>
      </c>
      <c r="AG67" s="1">
        <f>(Table2[[#This Row],[Close Price]]/Table2[[#This Row],[Current Month Low]])-1</f>
        <v>5.0304730579471713E-2</v>
      </c>
      <c r="AH67" s="1">
        <f>(Table2[[#This Row],[Current Month High]]/Table2[[#This Row],[Close Price]])-1</f>
        <v>4.2645297964446938E-2</v>
      </c>
      <c r="AI67">
        <v>4.2645297964446902</v>
      </c>
      <c r="AJ67">
        <v>238.11896605418801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0.56000000000000005</v>
      </c>
      <c r="AM67" t="s">
        <v>2951</v>
      </c>
      <c r="AN67">
        <v>12.46</v>
      </c>
      <c r="AO67" t="s">
        <v>2951</v>
      </c>
      <c r="AP67">
        <v>0.104120198999494</v>
      </c>
      <c r="AQ67">
        <f>(Table2[[#This Row],[Sharpe Ratio]]-AVERAGE(Table2[Sharpe Ratio]))/_xlfn.STDEV.P(Table2[Sharpe Ratio])</f>
        <v>0.49857676101958004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3.2280190127707873</v>
      </c>
      <c r="AS67">
        <f>_xlfn.RANK.AVG(Table2[[#This Row],[1Y Return vs Nifty Z-Score]],Table2[1Y Return vs Nifty Z-Score])</f>
        <v>28</v>
      </c>
      <c r="AT67">
        <f>_xlfn.RANK.AVG(Table2[[#This Row],[6M Return vs Nifty Z-Score]],Table2[6M Return vs Nifty Z-Score])</f>
        <v>52</v>
      </c>
      <c r="AU67">
        <f>_xlfn.RANK.AVG(Table2[[#This Row],[Sharpe Ratio Z-Score]],Table2[Sharpe Ratio Z-Score])</f>
        <v>217</v>
      </c>
      <c r="AV67">
        <f>(Table2[[#This Row],[Rank 1Y]]+Table2[[#This Row],[Rank 6M]]+Table2[[#This Row],[Rank Sharpe]])/3</f>
        <v>99</v>
      </c>
    </row>
    <row r="68" spans="1:48" x14ac:dyDescent="0.3">
      <c r="A68" t="s">
        <v>1444</v>
      </c>
      <c r="B68" t="s">
        <v>1445</v>
      </c>
      <c r="C68" t="s">
        <v>2917</v>
      </c>
      <c r="D68" t="s">
        <v>336</v>
      </c>
      <c r="E68">
        <v>6127.0847819999999</v>
      </c>
      <c r="F68">
        <v>337.05</v>
      </c>
      <c r="G68">
        <v>159.53208675118401</v>
      </c>
      <c r="H68">
        <f>(Table2[[#This Row],[1Y Return vs Nifty]]-AVERAGE(Table2[1Y Return vs Nifty]))/_xlfn.STDEV.P(Table2[1Y Return vs Nifty])</f>
        <v>1.3507806075276525</v>
      </c>
      <c r="I68">
        <v>15.263192298634401</v>
      </c>
      <c r="J68">
        <f>(Table2[[#This Row],[1M Return vs Nifty]]-AVERAGE(Table2[1M Return vs Nifty]))/_xlfn.STDEV.P(Table2[1M Return vs Nifty])</f>
        <v>1.0231239457186088</v>
      </c>
      <c r="K68">
        <v>77.103446240882505</v>
      </c>
      <c r="L68">
        <f>(Table2[[#This Row],[6M Return vs Nifty]]-AVERAGE(Table2[6M Return vs Nifty]))/_xlfn.STDEV.P(Table2[6M Return vs Nifty])</f>
        <v>1.9673377702985924</v>
      </c>
      <c r="M68">
        <v>8.9921672907449892</v>
      </c>
      <c r="N68">
        <f>(Table2[[#This Row],[1W Return vs Nifty]]-AVERAGE(Table2[1W Return vs Nifty]))/_xlfn.STDEV.P(Table2[1W Return vs Nifty])</f>
        <v>1.8096281427710963</v>
      </c>
      <c r="O68">
        <v>296.35000000000002</v>
      </c>
      <c r="P68">
        <v>277.78236764794099</v>
      </c>
      <c r="Q68">
        <v>216.78541791638901</v>
      </c>
      <c r="R68">
        <v>38.400705073785403</v>
      </c>
      <c r="S68">
        <f>(Table2[[#This Row],[Close Price]]-Table2[[#This Row],[20D EMA]])/Table2[[#This Row],[20D EMA]]</f>
        <v>0.13733760755862995</v>
      </c>
      <c r="T68">
        <f>(Table2[[#This Row],[Close Price]]-Table2[[#This Row],[50D EMA]])/Table2[[#This Row],[50D EMA]]</f>
        <v>0.21335995100730915</v>
      </c>
      <c r="U68">
        <f>(Table2[[#This Row],[Close Price]]-Table2[[#This Row],[200D EMA]])/Table2[[#This Row],[200D EMA]]</f>
        <v>0.55476324579172254</v>
      </c>
      <c r="V68">
        <v>1.78861416754867</v>
      </c>
      <c r="W68">
        <v>331.2</v>
      </c>
      <c r="X68">
        <v>348.8</v>
      </c>
      <c r="Y68">
        <v>318.60000000000002</v>
      </c>
      <c r="Z68">
        <v>352.25</v>
      </c>
      <c r="AA68">
        <v>331.2</v>
      </c>
      <c r="AB68">
        <v>348.8</v>
      </c>
      <c r="AC68" s="1">
        <f>(Table2[[#This Row],[Close Price]]/Table2[[#This Row],[Day Low]])-1</f>
        <v>1.7663043478260976E-2</v>
      </c>
      <c r="AD68" s="1">
        <f>(Table2[[#This Row],[Day High]]/Table2[[#This Row],[Close Price]])-1</f>
        <v>3.4861296543539533E-2</v>
      </c>
      <c r="AE68" s="1">
        <f>(Table2[[#This Row],[Close Price]]/Table2[[#This Row],[Current Week Low]])-1</f>
        <v>5.7909604519774005E-2</v>
      </c>
      <c r="AF68" s="1">
        <f>(Table2[[#This Row],[Current Week High]]/Table2[[#This Row],[Close Price]])-1</f>
        <v>4.5097166592493743E-2</v>
      </c>
      <c r="AG68" s="1">
        <f>(Table2[[#This Row],[Close Price]]/Table2[[#This Row],[Current Month Low]])-1</f>
        <v>1.7663043478260976E-2</v>
      </c>
      <c r="AH68" s="1">
        <f>(Table2[[#This Row],[Current Month High]]/Table2[[#This Row],[Close Price]])-1</f>
        <v>3.4861296543539533E-2</v>
      </c>
      <c r="AI68">
        <v>4.5097166592493698</v>
      </c>
      <c r="AJ68">
        <v>187.83091374893201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0.16</v>
      </c>
      <c r="AM68" t="s">
        <v>2951</v>
      </c>
      <c r="AN68">
        <v>25.69</v>
      </c>
      <c r="AO68" t="s">
        <v>2951</v>
      </c>
      <c r="AP68">
        <v>0.107270742643841</v>
      </c>
      <c r="AQ68">
        <f>(Table2[[#This Row],[Sharpe Ratio]]-AVERAGE(Table2[Sharpe Ratio]))/_xlfn.STDEV.P(Table2[Sharpe Ratio])</f>
        <v>0.53335104952715162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6.6842215158431015</v>
      </c>
      <c r="AS68">
        <f>_xlfn.RANK.AVG(Table2[[#This Row],[1Y Return vs Nifty Z-Score]],Table2[1Y Return vs Nifty Z-Score])</f>
        <v>61</v>
      </c>
      <c r="AT68">
        <f>_xlfn.RANK.AVG(Table2[[#This Row],[6M Return vs Nifty Z-Score]],Table2[6M Return vs Nifty Z-Score])</f>
        <v>34</v>
      </c>
      <c r="AU68">
        <f>_xlfn.RANK.AVG(Table2[[#This Row],[Sharpe Ratio Z-Score]],Table2[Sharpe Ratio Z-Score])</f>
        <v>210</v>
      </c>
      <c r="AV68">
        <f>(Table2[[#This Row],[Rank 1Y]]+Table2[[#This Row],[Rank 6M]]+Table2[[#This Row],[Rank Sharpe]])/3</f>
        <v>101.66666666666667</v>
      </c>
    </row>
    <row r="69" spans="1:48" x14ac:dyDescent="0.3">
      <c r="A69" t="s">
        <v>586</v>
      </c>
      <c r="B69" t="s">
        <v>587</v>
      </c>
      <c r="C69" t="s">
        <v>2920</v>
      </c>
      <c r="D69" t="s">
        <v>401</v>
      </c>
      <c r="E69">
        <v>30536.880239819999</v>
      </c>
      <c r="F69">
        <v>1693.85</v>
      </c>
      <c r="G69">
        <v>89.262037078207399</v>
      </c>
      <c r="H69">
        <f>(Table2[[#This Row],[1Y Return vs Nifty]]-AVERAGE(Table2[1Y Return vs Nifty]))/_xlfn.STDEV.P(Table2[1Y Return vs Nifty])</f>
        <v>0.51322823569142295</v>
      </c>
      <c r="I69">
        <v>9.3221088336771398</v>
      </c>
      <c r="J69">
        <f>(Table2[[#This Row],[1M Return vs Nifty]]-AVERAGE(Table2[1M Return vs Nifty]))/_xlfn.STDEV.P(Table2[1M Return vs Nifty])</f>
        <v>0.46117310190572758</v>
      </c>
      <c r="K69">
        <v>68.623641222805801</v>
      </c>
      <c r="L69">
        <f>(Table2[[#This Row],[6M Return vs Nifty]]-AVERAGE(Table2[6M Return vs Nifty]))/_xlfn.STDEV.P(Table2[6M Return vs Nifty])</f>
        <v>1.7054107042411262</v>
      </c>
      <c r="M69">
        <v>-3.3021503916322099</v>
      </c>
      <c r="N69">
        <f>(Table2[[#This Row],[1W Return vs Nifty]]-AVERAGE(Table2[1W Return vs Nifty]))/_xlfn.STDEV.P(Table2[1W Return vs Nifty])</f>
        <v>-0.70935624758432447</v>
      </c>
      <c r="O69">
        <v>1628.55</v>
      </c>
      <c r="P69">
        <v>1530.3340203242401</v>
      </c>
      <c r="Q69">
        <v>1223.52629183525</v>
      </c>
      <c r="R69">
        <v>43.829974460586698</v>
      </c>
      <c r="S69">
        <f>(Table2[[#This Row],[Close Price]]-Table2[[#This Row],[20D EMA]])/Table2[[#This Row],[20D EMA]]</f>
        <v>4.0097018820423047E-2</v>
      </c>
      <c r="T69">
        <f>(Table2[[#This Row],[Close Price]]-Table2[[#This Row],[50D EMA]])/Table2[[#This Row],[50D EMA]]</f>
        <v>0.10684986251636411</v>
      </c>
      <c r="U69">
        <f>(Table2[[#This Row],[Close Price]]-Table2[[#This Row],[200D EMA]])/Table2[[#This Row],[200D EMA]]</f>
        <v>0.38440016475598532</v>
      </c>
      <c r="V69">
        <v>0.67561556435146297</v>
      </c>
      <c r="W69">
        <v>1653.3</v>
      </c>
      <c r="X69">
        <v>1725</v>
      </c>
      <c r="Y69">
        <v>1661.55</v>
      </c>
      <c r="Z69">
        <v>1697.6</v>
      </c>
      <c r="AA69">
        <v>1653.3</v>
      </c>
      <c r="AB69">
        <v>1725</v>
      </c>
      <c r="AC69" s="1">
        <f>(Table2[[#This Row],[Close Price]]/Table2[[#This Row],[Day Low]])-1</f>
        <v>2.4526704167422642E-2</v>
      </c>
      <c r="AD69" s="1">
        <f>(Table2[[#This Row],[Day High]]/Table2[[#This Row],[Close Price]])-1</f>
        <v>1.8390058151548372E-2</v>
      </c>
      <c r="AE69" s="1">
        <f>(Table2[[#This Row],[Close Price]]/Table2[[#This Row],[Current Week Low]])-1</f>
        <v>1.9439679817038202E-2</v>
      </c>
      <c r="AF69" s="1">
        <f>(Table2[[#This Row],[Current Week High]]/Table2[[#This Row],[Close Price]])-1</f>
        <v>2.2138914307643365E-3</v>
      </c>
      <c r="AG69" s="1">
        <f>(Table2[[#This Row],[Close Price]]/Table2[[#This Row],[Current Month Low]])-1</f>
        <v>2.4526704167422642E-2</v>
      </c>
      <c r="AH69" s="1">
        <f>(Table2[[#This Row],[Current Month High]]/Table2[[#This Row],[Close Price]])-1</f>
        <v>1.8390058151548372E-2</v>
      </c>
      <c r="AI69">
        <v>6.1457626118015298</v>
      </c>
      <c r="AJ69">
        <v>141.3923329058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0.18</v>
      </c>
      <c r="AM69" t="s">
        <v>2951</v>
      </c>
      <c r="AN69">
        <v>10.44</v>
      </c>
      <c r="AO69" t="s">
        <v>2951</v>
      </c>
      <c r="AP69">
        <v>0.15449067567133901</v>
      </c>
      <c r="AQ69">
        <f>(Table2[[#This Row],[Sharpe Ratio]]-AVERAGE(Table2[Sharpe Ratio]))/_xlfn.STDEV.P(Table2[Sharpe Ratio])</f>
        <v>1.0545435038366557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3.0249992980906084</v>
      </c>
      <c r="AS69">
        <f>_xlfn.RANK.AVG(Table2[[#This Row],[1Y Return vs Nifty Z-Score]],Table2[1Y Return vs Nifty Z-Score])</f>
        <v>147</v>
      </c>
      <c r="AT69">
        <f>_xlfn.RANK.AVG(Table2[[#This Row],[6M Return vs Nifty Z-Score]],Table2[6M Return vs Nifty Z-Score])</f>
        <v>50</v>
      </c>
      <c r="AU69">
        <f>_xlfn.RANK.AVG(Table2[[#This Row],[Sharpe Ratio Z-Score]],Table2[Sharpe Ratio Z-Score])</f>
        <v>110</v>
      </c>
      <c r="AV69">
        <f>(Table2[[#This Row],[Rank 1Y]]+Table2[[#This Row],[Rank 6M]]+Table2[[#This Row],[Rank Sharpe]])/3</f>
        <v>102.33333333333333</v>
      </c>
    </row>
    <row r="70" spans="1:48" x14ac:dyDescent="0.3">
      <c r="A70" t="s">
        <v>1527</v>
      </c>
      <c r="B70" t="s">
        <v>1528</v>
      </c>
      <c r="C70" t="s">
        <v>2922</v>
      </c>
      <c r="D70" t="s">
        <v>138</v>
      </c>
      <c r="E70">
        <v>5432.72352735</v>
      </c>
      <c r="F70">
        <v>195.05</v>
      </c>
      <c r="G70">
        <v>179.857277844571</v>
      </c>
      <c r="H70">
        <f>(Table2[[#This Row],[1Y Return vs Nifty]]-AVERAGE(Table2[1Y Return vs Nifty]))/_xlfn.STDEV.P(Table2[1Y Return vs Nifty])</f>
        <v>1.5930376158479054</v>
      </c>
      <c r="I70">
        <v>8.2166339381246001</v>
      </c>
      <c r="J70">
        <f>(Table2[[#This Row],[1M Return vs Nifty]]-AVERAGE(Table2[1M Return vs Nifty]))/_xlfn.STDEV.P(Table2[1M Return vs Nifty])</f>
        <v>0.35660925357168044</v>
      </c>
      <c r="K70">
        <v>29.4199657219086</v>
      </c>
      <c r="L70">
        <f>(Table2[[#This Row],[6M Return vs Nifty]]-AVERAGE(Table2[6M Return vs Nifty]))/_xlfn.STDEV.P(Table2[6M Return vs Nifty])</f>
        <v>0.49447440550203564</v>
      </c>
      <c r="M70">
        <v>2.4785608152643199</v>
      </c>
      <c r="N70">
        <f>(Table2[[#This Row],[1W Return vs Nifty]]-AVERAGE(Table2[1W Return vs Nifty]))/_xlfn.STDEV.P(Table2[1W Return vs Nifty])</f>
        <v>0.47505444290870213</v>
      </c>
      <c r="O70">
        <v>180.26</v>
      </c>
      <c r="P70">
        <v>168.86556218346499</v>
      </c>
      <c r="Q70">
        <v>138.09452497823199</v>
      </c>
      <c r="R70">
        <v>77.931698123729404</v>
      </c>
      <c r="S70">
        <f>(Table2[[#This Row],[Close Price]]-Table2[[#This Row],[20D EMA]])/Table2[[#This Row],[20D EMA]]</f>
        <v>8.2048152668368027E-2</v>
      </c>
      <c r="T70">
        <f>(Table2[[#This Row],[Close Price]]-Table2[[#This Row],[50D EMA]])/Table2[[#This Row],[50D EMA]]</f>
        <v>0.15506085123553368</v>
      </c>
      <c r="U70">
        <f>(Table2[[#This Row],[Close Price]]-Table2[[#This Row],[200D EMA]])/Table2[[#This Row],[200D EMA]]</f>
        <v>0.41243832824470039</v>
      </c>
      <c r="V70">
        <v>2.1086427143417601</v>
      </c>
      <c r="W70">
        <v>194</v>
      </c>
      <c r="X70">
        <v>204.8</v>
      </c>
      <c r="Y70">
        <v>187.02</v>
      </c>
      <c r="Z70">
        <v>199</v>
      </c>
      <c r="AA70">
        <v>194</v>
      </c>
      <c r="AB70">
        <v>204.8</v>
      </c>
      <c r="AC70" s="1">
        <f>(Table2[[#This Row],[Close Price]]/Table2[[#This Row],[Day Low]])-1</f>
        <v>5.4123711340205993E-3</v>
      </c>
      <c r="AD70" s="1">
        <f>(Table2[[#This Row],[Day High]]/Table2[[#This Row],[Close Price]])-1</f>
        <v>4.9987182773647776E-2</v>
      </c>
      <c r="AE70" s="1">
        <f>(Table2[[#This Row],[Close Price]]/Table2[[#This Row],[Current Week Low]])-1</f>
        <v>4.2936584322532445E-2</v>
      </c>
      <c r="AF70" s="1">
        <f>(Table2[[#This Row],[Current Week High]]/Table2[[#This Row],[Close Price]])-1</f>
        <v>2.0251217636503505E-2</v>
      </c>
      <c r="AG70" s="1">
        <f>(Table2[[#This Row],[Close Price]]/Table2[[#This Row],[Current Month Low]])-1</f>
        <v>5.4123711340205993E-3</v>
      </c>
      <c r="AH70" s="1">
        <f>(Table2[[#This Row],[Current Month High]]/Table2[[#This Row],[Close Price]])-1</f>
        <v>4.9987182773647776E-2</v>
      </c>
      <c r="AI70">
        <v>4.9987182773647696</v>
      </c>
      <c r="AJ70">
        <v>215.61488673139101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0.08</v>
      </c>
      <c r="AM70" t="s">
        <v>2951</v>
      </c>
      <c r="AN70">
        <v>26.12</v>
      </c>
      <c r="AO70" t="s">
        <v>2951</v>
      </c>
      <c r="AP70">
        <v>0.175330283616772</v>
      </c>
      <c r="AQ70">
        <f>(Table2[[#This Row],[Sharpe Ratio]]-AVERAGE(Table2[Sharpe Ratio]))/_xlfn.STDEV.P(Table2[Sharpe Ratio])</f>
        <v>1.2845617549341959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4.2037374727645194</v>
      </c>
      <c r="AS70">
        <f>_xlfn.RANK.AVG(Table2[[#This Row],[1Y Return vs Nifty Z-Score]],Table2[1Y Return vs Nifty Z-Score])</f>
        <v>44</v>
      </c>
      <c r="AT70">
        <f>_xlfn.RANK.AVG(Table2[[#This Row],[6M Return vs Nifty Z-Score]],Table2[6M Return vs Nifty Z-Score])</f>
        <v>191</v>
      </c>
      <c r="AU70">
        <f>_xlfn.RANK.AVG(Table2[[#This Row],[Sharpe Ratio Z-Score]],Table2[Sharpe Ratio Z-Score])</f>
        <v>75</v>
      </c>
      <c r="AV70">
        <f>(Table2[[#This Row],[Rank 1Y]]+Table2[[#This Row],[Rank 6M]]+Table2[[#This Row],[Rank Sharpe]])/3</f>
        <v>103.33333333333333</v>
      </c>
    </row>
    <row r="71" spans="1:48" x14ac:dyDescent="0.3">
      <c r="A71" t="s">
        <v>1317</v>
      </c>
      <c r="B71" t="s">
        <v>1318</v>
      </c>
      <c r="C71" t="s">
        <v>2914</v>
      </c>
      <c r="D71" t="s">
        <v>1319</v>
      </c>
      <c r="E71">
        <v>7322.5804942499999</v>
      </c>
      <c r="F71">
        <v>1497.4</v>
      </c>
      <c r="G71">
        <v>120.159136405609</v>
      </c>
      <c r="H71">
        <f>(Table2[[#This Row],[1Y Return vs Nifty]]-AVERAGE(Table2[1Y Return vs Nifty]))/_xlfn.STDEV.P(Table2[1Y Return vs Nifty])</f>
        <v>0.88149236735143699</v>
      </c>
      <c r="I71">
        <v>44.818220412392897</v>
      </c>
      <c r="J71">
        <f>(Table2[[#This Row],[1M Return vs Nifty]]-AVERAGE(Table2[1M Return vs Nifty]))/_xlfn.STDEV.P(Table2[1M Return vs Nifty])</f>
        <v>3.818653260430819</v>
      </c>
      <c r="K71">
        <v>27.365388576378201</v>
      </c>
      <c r="L71">
        <f>(Table2[[#This Row],[6M Return vs Nifty]]-AVERAGE(Table2[6M Return vs Nifty]))/_xlfn.STDEV.P(Table2[6M Return vs Nifty])</f>
        <v>0.43101193642753338</v>
      </c>
      <c r="M71">
        <v>17.260913338329001</v>
      </c>
      <c r="N71">
        <f>(Table2[[#This Row],[1W Return vs Nifty]]-AVERAGE(Table2[1W Return vs Nifty]))/_xlfn.STDEV.P(Table2[1W Return vs Nifty])</f>
        <v>3.5038126237474976</v>
      </c>
      <c r="O71">
        <v>1246.3900000000001</v>
      </c>
      <c r="P71">
        <v>1115.7862721601</v>
      </c>
      <c r="Q71">
        <v>956.89527830675604</v>
      </c>
      <c r="R71">
        <v>81.803737233158103</v>
      </c>
      <c r="S71">
        <f>(Table2[[#This Row],[Close Price]]-Table2[[#This Row],[20D EMA]])/Table2[[#This Row],[20D EMA]]</f>
        <v>0.20138961320293003</v>
      </c>
      <c r="T71">
        <f>(Table2[[#This Row],[Close Price]]-Table2[[#This Row],[50D EMA]])/Table2[[#This Row],[50D EMA]]</f>
        <v>0.34201328458820091</v>
      </c>
      <c r="U71">
        <f>(Table2[[#This Row],[Close Price]]-Table2[[#This Row],[200D EMA]])/Table2[[#This Row],[200D EMA]]</f>
        <v>0.56485253292259652</v>
      </c>
      <c r="V71">
        <v>3.0508088969744702</v>
      </c>
      <c r="W71">
        <v>1462.05</v>
      </c>
      <c r="X71">
        <v>1544.8</v>
      </c>
      <c r="Y71">
        <v>1404.3</v>
      </c>
      <c r="Z71">
        <v>1635</v>
      </c>
      <c r="AA71">
        <v>1462.05</v>
      </c>
      <c r="AB71">
        <v>1544.8</v>
      </c>
      <c r="AC71" s="1">
        <f>(Table2[[#This Row],[Close Price]]/Table2[[#This Row],[Day Low]])-1</f>
        <v>2.4178379672378014E-2</v>
      </c>
      <c r="AD71" s="1">
        <f>(Table2[[#This Row],[Day High]]/Table2[[#This Row],[Close Price]])-1</f>
        <v>3.165486843862686E-2</v>
      </c>
      <c r="AE71" s="1">
        <f>(Table2[[#This Row],[Close Price]]/Table2[[#This Row],[Current Week Low]])-1</f>
        <v>6.6296375418358089E-2</v>
      </c>
      <c r="AF71" s="1">
        <f>(Table2[[#This Row],[Current Week High]]/Table2[[#This Row],[Close Price]])-1</f>
        <v>9.1892613864031025E-2</v>
      </c>
      <c r="AG71" s="1">
        <f>(Table2[[#This Row],[Close Price]]/Table2[[#This Row],[Current Month Low]])-1</f>
        <v>2.4178379672378014E-2</v>
      </c>
      <c r="AH71" s="1">
        <f>(Table2[[#This Row],[Current Month High]]/Table2[[#This Row],[Close Price]])-1</f>
        <v>3.165486843862686E-2</v>
      </c>
      <c r="AI71">
        <v>9.1892613864030999</v>
      </c>
      <c r="AJ71">
        <v>151.64271909923499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0.24</v>
      </c>
      <c r="AM71" t="s">
        <v>2951</v>
      </c>
      <c r="AN71">
        <v>41.28</v>
      </c>
      <c r="AO71" t="s">
        <v>2951</v>
      </c>
      <c r="AP71">
        <v>0.24599411815134001</v>
      </c>
      <c r="AQ71">
        <f>(Table2[[#This Row],[Sharpe Ratio]]-AVERAGE(Table2[Sharpe Ratio]))/_xlfn.STDEV.P(Table2[Sharpe Ratio])</f>
        <v>2.064517485293766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10.699487673251053</v>
      </c>
      <c r="AS71">
        <f>_xlfn.RANK.AVG(Table2[[#This Row],[1Y Return vs Nifty Z-Score]],Table2[1Y Return vs Nifty Z-Score])</f>
        <v>103</v>
      </c>
      <c r="AT71">
        <f>_xlfn.RANK.AVG(Table2[[#This Row],[6M Return vs Nifty Z-Score]],Table2[6M Return vs Nifty Z-Score])</f>
        <v>200</v>
      </c>
      <c r="AU71">
        <f>_xlfn.RANK.AVG(Table2[[#This Row],[Sharpe Ratio Z-Score]],Table2[Sharpe Ratio Z-Score])</f>
        <v>12</v>
      </c>
      <c r="AV71">
        <f>(Table2[[#This Row],[Rank 1Y]]+Table2[[#This Row],[Rank 6M]]+Table2[[#This Row],[Rank Sharpe]])/3</f>
        <v>105</v>
      </c>
    </row>
    <row r="72" spans="1:48" x14ac:dyDescent="0.3">
      <c r="A72" t="s">
        <v>380</v>
      </c>
      <c r="B72" t="s">
        <v>381</v>
      </c>
      <c r="C72" t="s">
        <v>2917</v>
      </c>
      <c r="D72" t="s">
        <v>239</v>
      </c>
      <c r="E72">
        <v>57927.607941280003</v>
      </c>
      <c r="F72">
        <v>5198.25</v>
      </c>
      <c r="G72">
        <v>108.65465638140699</v>
      </c>
      <c r="H72">
        <f>(Table2[[#This Row],[1Y Return vs Nifty]]-AVERAGE(Table2[1Y Return vs Nifty]))/_xlfn.STDEV.P(Table2[1Y Return vs Nifty])</f>
        <v>0.74436987240721564</v>
      </c>
      <c r="I72">
        <v>-4.3516025173336503</v>
      </c>
      <c r="J72">
        <f>(Table2[[#This Row],[1M Return vs Nifty]]-AVERAGE(Table2[1M Return vs Nifty]))/_xlfn.STDEV.P(Table2[1M Return vs Nifty])</f>
        <v>-0.83218587496728347</v>
      </c>
      <c r="K72">
        <v>59.393966081278599</v>
      </c>
      <c r="L72">
        <f>(Table2[[#This Row],[6M Return vs Nifty]]-AVERAGE(Table2[6M Return vs Nifty]))/_xlfn.STDEV.P(Table2[6M Return vs Nifty])</f>
        <v>1.4203213979032712</v>
      </c>
      <c r="M72">
        <v>-7.08169415614916</v>
      </c>
      <c r="N72">
        <f>(Table2[[#This Row],[1W Return vs Nifty]]-AVERAGE(Table2[1W Return vs Nifty]))/_xlfn.STDEV.P(Table2[1W Return vs Nifty])</f>
        <v>-1.4837474737953005</v>
      </c>
      <c r="O72">
        <v>5177.6899999999996</v>
      </c>
      <c r="P72">
        <v>4902.9008493575602</v>
      </c>
      <c r="Q72">
        <v>3843.8880116156902</v>
      </c>
      <c r="R72">
        <v>71.396723246556107</v>
      </c>
      <c r="S72">
        <f>(Table2[[#This Row],[Close Price]]-Table2[[#This Row],[20D EMA]])/Table2[[#This Row],[20D EMA]]</f>
        <v>3.9708827681843454E-3</v>
      </c>
      <c r="T72">
        <f>(Table2[[#This Row],[Close Price]]-Table2[[#This Row],[50D EMA]])/Table2[[#This Row],[50D EMA]]</f>
        <v>6.0239674371783417E-2</v>
      </c>
      <c r="U72">
        <f>(Table2[[#This Row],[Close Price]]-Table2[[#This Row],[200D EMA]])/Table2[[#This Row],[200D EMA]]</f>
        <v>0.35234168745073163</v>
      </c>
      <c r="V72">
        <v>0.39687940039557101</v>
      </c>
      <c r="W72">
        <v>5018.45</v>
      </c>
      <c r="X72">
        <v>5224.95</v>
      </c>
      <c r="Y72">
        <v>5011.1000000000004</v>
      </c>
      <c r="Z72">
        <v>5179</v>
      </c>
      <c r="AA72">
        <v>5018.45</v>
      </c>
      <c r="AB72">
        <v>5224.95</v>
      </c>
      <c r="AC72" s="1">
        <f>(Table2[[#This Row],[Close Price]]/Table2[[#This Row],[Day Low]])-1</f>
        <v>3.5827795434845378E-2</v>
      </c>
      <c r="AD72" s="1">
        <f>(Table2[[#This Row],[Day High]]/Table2[[#This Row],[Close Price]])-1</f>
        <v>5.1363439619103168E-3</v>
      </c>
      <c r="AE72" s="1">
        <f>(Table2[[#This Row],[Close Price]]/Table2[[#This Row],[Current Week Low]])-1</f>
        <v>3.7347089461395644E-2</v>
      </c>
      <c r="AF72" s="1">
        <f>(Table2[[#This Row],[Current Week High]]/Table2[[#This Row],[Close Price]])-1</f>
        <v>-3.7031693358341444E-3</v>
      </c>
      <c r="AG72" s="1">
        <f>(Table2[[#This Row],[Close Price]]/Table2[[#This Row],[Current Month Low]])-1</f>
        <v>3.5827795434845378E-2</v>
      </c>
      <c r="AH72" s="1">
        <f>(Table2[[#This Row],[Current Month High]]/Table2[[#This Row],[Close Price]])-1</f>
        <v>5.1363439619103168E-3</v>
      </c>
      <c r="AI72">
        <v>9.6513249651325008</v>
      </c>
      <c r="AJ72">
        <v>137.16267080320199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2951</v>
      </c>
      <c r="AN72">
        <v>1.32</v>
      </c>
      <c r="AO72" t="s">
        <v>2951</v>
      </c>
      <c r="AP72">
        <v>0.138546005687399</v>
      </c>
      <c r="AQ72">
        <f>(Table2[[#This Row],[Sharpe Ratio]]-AVERAGE(Table2[Sharpe Ratio]))/_xlfn.STDEV.P(Table2[Sharpe Ratio])</f>
        <v>0.87855338379041614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0.72731130533831889</v>
      </c>
      <c r="AS72">
        <f>_xlfn.RANK.AVG(Table2[[#This Row],[1Y Return vs Nifty Z-Score]],Table2[1Y Return vs Nifty Z-Score])</f>
        <v>117</v>
      </c>
      <c r="AT72">
        <f>_xlfn.RANK.AVG(Table2[[#This Row],[6M Return vs Nifty Z-Score]],Table2[6M Return vs Nifty Z-Score])</f>
        <v>65</v>
      </c>
      <c r="AU72">
        <f>_xlfn.RANK.AVG(Table2[[#This Row],[Sharpe Ratio Z-Score]],Table2[Sharpe Ratio Z-Score])</f>
        <v>138</v>
      </c>
      <c r="AV72">
        <f>(Table2[[#This Row],[Rank 1Y]]+Table2[[#This Row],[Rank 6M]]+Table2[[#This Row],[Rank Sharpe]])/3</f>
        <v>106.66666666666667</v>
      </c>
    </row>
    <row r="73" spans="1:48" x14ac:dyDescent="0.3">
      <c r="A73" t="s">
        <v>929</v>
      </c>
      <c r="B73" t="s">
        <v>930</v>
      </c>
      <c r="C73" t="s">
        <v>2915</v>
      </c>
      <c r="D73" t="s">
        <v>90</v>
      </c>
      <c r="E73">
        <v>14015.323301214999</v>
      </c>
      <c r="F73">
        <v>20.14</v>
      </c>
      <c r="G73">
        <v>206.789055514316</v>
      </c>
      <c r="H73">
        <f>(Table2[[#This Row],[1Y Return vs Nifty]]-AVERAGE(Table2[1Y Return vs Nifty]))/_xlfn.STDEV.P(Table2[1Y Return vs Nifty])</f>
        <v>1.9140388727138939</v>
      </c>
      <c r="I73">
        <v>-5.6105265557025499</v>
      </c>
      <c r="J73">
        <f>(Table2[[#This Row],[1M Return vs Nifty]]-AVERAGE(Table2[1M Return vs Nifty]))/_xlfn.STDEV.P(Table2[1M Return vs Nifty])</f>
        <v>-0.95126405823647142</v>
      </c>
      <c r="K73">
        <v>34.122120494400498</v>
      </c>
      <c r="L73">
        <f>(Table2[[#This Row],[6M Return vs Nifty]]-AVERAGE(Table2[6M Return vs Nifty]))/_xlfn.STDEV.P(Table2[6M Return vs Nifty])</f>
        <v>0.63971614173080771</v>
      </c>
      <c r="M73">
        <v>-3.5353307001163898</v>
      </c>
      <c r="N73">
        <f>(Table2[[#This Row],[1W Return vs Nifty]]-AVERAGE(Table2[1W Return vs Nifty]))/_xlfn.STDEV.P(Table2[1W Return vs Nifty])</f>
        <v>-0.75713259210256179</v>
      </c>
      <c r="O73">
        <v>19.149999999999999</v>
      </c>
      <c r="P73">
        <v>18.771189604618598</v>
      </c>
      <c r="Q73">
        <v>15.711293098608399</v>
      </c>
      <c r="R73">
        <v>71.201120498824906</v>
      </c>
      <c r="S73">
        <f>(Table2[[#This Row],[Close Price]]-Table2[[#This Row],[20D EMA]])/Table2[[#This Row],[20D EMA]]</f>
        <v>5.1697127937336926E-2</v>
      </c>
      <c r="T73">
        <f>(Table2[[#This Row],[Close Price]]-Table2[[#This Row],[50D EMA]])/Table2[[#This Row],[50D EMA]]</f>
        <v>7.2920812383921063E-2</v>
      </c>
      <c r="U73">
        <f>(Table2[[#This Row],[Close Price]]-Table2[[#This Row],[200D EMA]])/Table2[[#This Row],[200D EMA]]</f>
        <v>0.2818804839038912</v>
      </c>
      <c r="V73">
        <v>1.3067971710518</v>
      </c>
      <c r="W73">
        <v>19.2</v>
      </c>
      <c r="X73">
        <v>20.14</v>
      </c>
      <c r="Y73">
        <v>18.91</v>
      </c>
      <c r="Z73">
        <v>19.5</v>
      </c>
      <c r="AA73">
        <v>19.2</v>
      </c>
      <c r="AB73">
        <v>20.14</v>
      </c>
      <c r="AC73" s="1">
        <f>(Table2[[#This Row],[Close Price]]/Table2[[#This Row],[Day Low]])-1</f>
        <v>4.8958333333333437E-2</v>
      </c>
      <c r="AD73" s="1">
        <f>(Table2[[#This Row],[Day High]]/Table2[[#This Row],[Close Price]])-1</f>
        <v>0</v>
      </c>
      <c r="AE73" s="1">
        <f>(Table2[[#This Row],[Close Price]]/Table2[[#This Row],[Current Week Low]])-1</f>
        <v>6.5044949762030679E-2</v>
      </c>
      <c r="AF73" s="1">
        <f>(Table2[[#This Row],[Current Week High]]/Table2[[#This Row],[Close Price]])-1</f>
        <v>-3.1777557100297948E-2</v>
      </c>
      <c r="AG73" s="1">
        <f>(Table2[[#This Row],[Close Price]]/Table2[[#This Row],[Current Month Low]])-1</f>
        <v>4.8958333333333437E-2</v>
      </c>
      <c r="AH73" s="1">
        <f>(Table2[[#This Row],[Current Month High]]/Table2[[#This Row],[Close Price]])-1</f>
        <v>0</v>
      </c>
      <c r="AI73">
        <v>19.165839126117099</v>
      </c>
      <c r="AJ73">
        <v>241.35593220338899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0.18</v>
      </c>
      <c r="AM73" t="s">
        <v>2951</v>
      </c>
      <c r="AN73">
        <v>10.66</v>
      </c>
      <c r="AO73" t="s">
        <v>2951</v>
      </c>
      <c r="AP73">
        <v>0.13811978060753599</v>
      </c>
      <c r="AQ73">
        <f>(Table2[[#This Row],[Sharpe Ratio]]-AVERAGE(Table2[Sharpe Ratio]))/_xlfn.STDEV.P(Table2[Sharpe Ratio])</f>
        <v>0.87384890241530055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1.719207266520969</v>
      </c>
      <c r="AS73">
        <f>_xlfn.RANK.AVG(Table2[[#This Row],[1Y Return vs Nifty Z-Score]],Table2[1Y Return vs Nifty Z-Score])</f>
        <v>27</v>
      </c>
      <c r="AT73">
        <f>_xlfn.RANK.AVG(Table2[[#This Row],[6M Return vs Nifty Z-Score]],Table2[6M Return vs Nifty Z-Score])</f>
        <v>153</v>
      </c>
      <c r="AU73">
        <f>_xlfn.RANK.AVG(Table2[[#This Row],[Sharpe Ratio Z-Score]],Table2[Sharpe Ratio Z-Score])</f>
        <v>140</v>
      </c>
      <c r="AV73">
        <f>(Table2[[#This Row],[Rank 1Y]]+Table2[[#This Row],[Rank 6M]]+Table2[[#This Row],[Rank Sharpe]])/3</f>
        <v>106.66666666666667</v>
      </c>
    </row>
    <row r="74" spans="1:48" x14ac:dyDescent="0.3">
      <c r="A74" t="s">
        <v>967</v>
      </c>
      <c r="B74" t="s">
        <v>968</v>
      </c>
      <c r="C74" t="s">
        <v>2917</v>
      </c>
      <c r="D74" t="s">
        <v>144</v>
      </c>
      <c r="E74">
        <v>12856.99398935</v>
      </c>
      <c r="F74">
        <v>1314.5</v>
      </c>
      <c r="G74">
        <v>113.179282281186</v>
      </c>
      <c r="H74">
        <f>(Table2[[#This Row],[1Y Return vs Nifty]]-AVERAGE(Table2[1Y Return vs Nifty]))/_xlfn.STDEV.P(Table2[1Y Return vs Nifty])</f>
        <v>0.79829912351302346</v>
      </c>
      <c r="I74">
        <v>13.5256325695903</v>
      </c>
      <c r="J74">
        <f>(Table2[[#This Row],[1M Return vs Nifty]]-AVERAGE(Table2[1M Return vs Nifty]))/_xlfn.STDEV.P(Table2[1M Return vs Nifty])</f>
        <v>0.85877292091464441</v>
      </c>
      <c r="K74">
        <v>29.552604455903101</v>
      </c>
      <c r="L74">
        <f>(Table2[[#This Row],[6M Return vs Nifty]]-AVERAGE(Table2[6M Return vs Nifty]))/_xlfn.STDEV.P(Table2[6M Return vs Nifty])</f>
        <v>0.49857139527558531</v>
      </c>
      <c r="M74">
        <v>-2.1386984934957498</v>
      </c>
      <c r="N74">
        <f>(Table2[[#This Row],[1W Return vs Nifty]]-AVERAGE(Table2[1W Return vs Nifty]))/_xlfn.STDEV.P(Table2[1W Return vs Nifty])</f>
        <v>-0.4709764329374288</v>
      </c>
      <c r="O74">
        <v>1219.46</v>
      </c>
      <c r="P74">
        <v>1141.57369045467</v>
      </c>
      <c r="Q74">
        <v>967.43620909284402</v>
      </c>
      <c r="R74">
        <v>65.758786502833999</v>
      </c>
      <c r="S74">
        <f>(Table2[[#This Row],[Close Price]]-Table2[[#This Row],[20D EMA]])/Table2[[#This Row],[20D EMA]]</f>
        <v>7.7936135666606496E-2</v>
      </c>
      <c r="T74">
        <f>(Table2[[#This Row],[Close Price]]-Table2[[#This Row],[50D EMA]])/Table2[[#This Row],[50D EMA]]</f>
        <v>0.15148063676595097</v>
      </c>
      <c r="U74">
        <f>(Table2[[#This Row],[Close Price]]-Table2[[#This Row],[200D EMA]])/Table2[[#This Row],[200D EMA]]</f>
        <v>0.35874591796868394</v>
      </c>
      <c r="V74">
        <v>2.4820211052246202</v>
      </c>
      <c r="W74">
        <v>1285.7</v>
      </c>
      <c r="X74">
        <v>1380</v>
      </c>
      <c r="Y74">
        <v>1292.7</v>
      </c>
      <c r="Z74">
        <v>1321.9</v>
      </c>
      <c r="AA74">
        <v>1285.7</v>
      </c>
      <c r="AB74">
        <v>1380</v>
      </c>
      <c r="AC74" s="1">
        <f>(Table2[[#This Row],[Close Price]]/Table2[[#This Row],[Day Low]])-1</f>
        <v>2.2400248891654373E-2</v>
      </c>
      <c r="AD74" s="1">
        <f>(Table2[[#This Row],[Day High]]/Table2[[#This Row],[Close Price]])-1</f>
        <v>4.9828832255610411E-2</v>
      </c>
      <c r="AE74" s="1">
        <f>(Table2[[#This Row],[Close Price]]/Table2[[#This Row],[Current Week Low]])-1</f>
        <v>1.6863928212268897E-2</v>
      </c>
      <c r="AF74" s="1">
        <f>(Table2[[#This Row],[Current Week High]]/Table2[[#This Row],[Close Price]])-1</f>
        <v>5.6295169265880851E-3</v>
      </c>
      <c r="AG74" s="1">
        <f>(Table2[[#This Row],[Close Price]]/Table2[[#This Row],[Current Month Low]])-1</f>
        <v>2.2400248891654373E-2</v>
      </c>
      <c r="AH74" s="1">
        <f>(Table2[[#This Row],[Current Month High]]/Table2[[#This Row],[Close Price]])-1</f>
        <v>4.9828832255610411E-2</v>
      </c>
      <c r="AI74">
        <v>4.9828832255610402</v>
      </c>
      <c r="AJ74">
        <v>141.63602941176401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0.28000000000000003</v>
      </c>
      <c r="AM74" t="s">
        <v>2951</v>
      </c>
      <c r="AN74">
        <v>30.94</v>
      </c>
      <c r="AO74" t="s">
        <v>2951</v>
      </c>
      <c r="AP74">
        <v>0.229690903390179</v>
      </c>
      <c r="AQ74">
        <f>(Table2[[#This Row],[Sharpe Ratio]]-AVERAGE(Table2[Sharpe Ratio]))/_xlfn.STDEV.P(Table2[Sharpe Ratio])</f>
        <v>1.8845699087151158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3.5692369154809405</v>
      </c>
      <c r="AS74">
        <f>_xlfn.RANK.AVG(Table2[[#This Row],[1Y Return vs Nifty Z-Score]],Table2[1Y Return vs Nifty Z-Score])</f>
        <v>112</v>
      </c>
      <c r="AT74">
        <f>_xlfn.RANK.AVG(Table2[[#This Row],[6M Return vs Nifty Z-Score]],Table2[6M Return vs Nifty Z-Score])</f>
        <v>189</v>
      </c>
      <c r="AU74">
        <f>_xlfn.RANK.AVG(Table2[[#This Row],[Sharpe Ratio Z-Score]],Table2[Sharpe Ratio Z-Score])</f>
        <v>19</v>
      </c>
      <c r="AV74">
        <f>(Table2[[#This Row],[Rank 1Y]]+Table2[[#This Row],[Rank 6M]]+Table2[[#This Row],[Rank Sharpe]])/3</f>
        <v>106.66666666666667</v>
      </c>
    </row>
    <row r="75" spans="1:48" x14ac:dyDescent="0.3">
      <c r="A75" t="s">
        <v>80</v>
      </c>
      <c r="B75" t="s">
        <v>81</v>
      </c>
      <c r="C75" t="s">
        <v>2913</v>
      </c>
      <c r="D75" t="s">
        <v>53</v>
      </c>
      <c r="E75">
        <v>309045.91346850002</v>
      </c>
      <c r="F75">
        <v>2915.8</v>
      </c>
      <c r="G75">
        <v>82.518108384349702</v>
      </c>
      <c r="H75">
        <f>(Table2[[#This Row],[1Y Return vs Nifty]]-AVERAGE(Table2[1Y Return vs Nifty]))/_xlfn.STDEV.P(Table2[1Y Return vs Nifty])</f>
        <v>0.43284699931374188</v>
      </c>
      <c r="I75">
        <v>7.4605991083742902</v>
      </c>
      <c r="J75">
        <f>(Table2[[#This Row],[1M Return vs Nifty]]-AVERAGE(Table2[1M Return vs Nifty]))/_xlfn.STDEV.P(Table2[1M Return vs Nifty])</f>
        <v>0.28509798579770196</v>
      </c>
      <c r="K75">
        <v>65.162204674466906</v>
      </c>
      <c r="L75">
        <f>(Table2[[#This Row],[6M Return vs Nifty]]-AVERAGE(Table2[6M Return vs Nifty]))/_xlfn.STDEV.P(Table2[6M Return vs Nifty])</f>
        <v>1.5984926893200562</v>
      </c>
      <c r="M75">
        <v>-4.8457889112016597</v>
      </c>
      <c r="N75">
        <f>(Table2[[#This Row],[1W Return vs Nifty]]-AVERAGE(Table2[1W Return vs Nifty]))/_xlfn.STDEV.P(Table2[1W Return vs Nifty])</f>
        <v>-1.0256325498243803</v>
      </c>
      <c r="O75">
        <v>2753.15</v>
      </c>
      <c r="P75">
        <v>2497.0477254910802</v>
      </c>
      <c r="Q75">
        <v>1973.7934399841399</v>
      </c>
      <c r="R75">
        <v>81.793072752882395</v>
      </c>
      <c r="S75">
        <f>(Table2[[#This Row],[Close Price]]-Table2[[#This Row],[20D EMA]])/Table2[[#This Row],[20D EMA]]</f>
        <v>5.9077783629660603E-2</v>
      </c>
      <c r="T75">
        <f>(Table2[[#This Row],[Close Price]]-Table2[[#This Row],[50D EMA]])/Table2[[#This Row],[50D EMA]]</f>
        <v>0.1676989471342869</v>
      </c>
      <c r="U75">
        <f>(Table2[[#This Row],[Close Price]]-Table2[[#This Row],[200D EMA]])/Table2[[#This Row],[200D EMA]]</f>
        <v>0.47725691094779887</v>
      </c>
      <c r="V75">
        <v>1.0183773822634601</v>
      </c>
      <c r="W75">
        <v>2813.05</v>
      </c>
      <c r="X75">
        <v>2923.95</v>
      </c>
      <c r="Y75">
        <v>2825.05</v>
      </c>
      <c r="Z75">
        <v>2920.9</v>
      </c>
      <c r="AA75">
        <v>2813.05</v>
      </c>
      <c r="AB75">
        <v>2923.95</v>
      </c>
      <c r="AC75" s="1">
        <f>(Table2[[#This Row],[Close Price]]/Table2[[#This Row],[Day Low]])-1</f>
        <v>3.6526190433870731E-2</v>
      </c>
      <c r="AD75" s="1">
        <f>(Table2[[#This Row],[Day High]]/Table2[[#This Row],[Close Price]])-1</f>
        <v>2.7951162631181248E-3</v>
      </c>
      <c r="AE75" s="1">
        <f>(Table2[[#This Row],[Close Price]]/Table2[[#This Row],[Current Week Low]])-1</f>
        <v>3.2123325250880574E-2</v>
      </c>
      <c r="AF75" s="1">
        <f>(Table2[[#This Row],[Current Week High]]/Table2[[#This Row],[Close Price]])-1</f>
        <v>1.7490911585156255E-3</v>
      </c>
      <c r="AG75" s="1">
        <f>(Table2[[#This Row],[Close Price]]/Table2[[#This Row],[Current Month Low]])-1</f>
        <v>3.6526190433870731E-2</v>
      </c>
      <c r="AH75" s="1">
        <f>(Table2[[#This Row],[Current Month High]]/Table2[[#This Row],[Close Price]])-1</f>
        <v>2.7951162631181248E-3</v>
      </c>
      <c r="AI75">
        <v>3.3507099252349102</v>
      </c>
      <c r="AJ75">
        <v>112.83988466732301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0.26</v>
      </c>
      <c r="AM75" t="s">
        <v>2951</v>
      </c>
      <c r="AN75">
        <v>6.38</v>
      </c>
      <c r="AO75" t="s">
        <v>2951</v>
      </c>
      <c r="AP75">
        <v>0.15929979491364701</v>
      </c>
      <c r="AQ75">
        <f>(Table2[[#This Row],[Sharpe Ratio]]-AVERAGE(Table2[Sharpe Ratio]))/_xlfn.STDEV.P(Table2[Sharpe Ratio])</f>
        <v>1.1076244063340388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2.3984295309411579</v>
      </c>
      <c r="AS75">
        <f>_xlfn.RANK.AVG(Table2[[#This Row],[1Y Return vs Nifty Z-Score]],Table2[1Y Return vs Nifty Z-Score])</f>
        <v>168</v>
      </c>
      <c r="AT75">
        <f>_xlfn.RANK.AVG(Table2[[#This Row],[6M Return vs Nifty Z-Score]],Table2[6M Return vs Nifty Z-Score])</f>
        <v>56</v>
      </c>
      <c r="AU75">
        <f>_xlfn.RANK.AVG(Table2[[#This Row],[Sharpe Ratio Z-Score]],Table2[Sharpe Ratio Z-Score])</f>
        <v>101</v>
      </c>
      <c r="AV75">
        <f>(Table2[[#This Row],[Rank 1Y]]+Table2[[#This Row],[Rank 6M]]+Table2[[#This Row],[Rank Sharpe]])/3</f>
        <v>108.33333333333333</v>
      </c>
    </row>
    <row r="76" spans="1:48" x14ac:dyDescent="0.3">
      <c r="A76" t="s">
        <v>346</v>
      </c>
      <c r="B76" t="s">
        <v>347</v>
      </c>
      <c r="C76" t="s">
        <v>2915</v>
      </c>
      <c r="D76" t="s">
        <v>99</v>
      </c>
      <c r="E76">
        <v>67315.186767039995</v>
      </c>
      <c r="F76">
        <v>1491</v>
      </c>
      <c r="G76">
        <v>110.019702019245</v>
      </c>
      <c r="H76">
        <f>(Table2[[#This Row],[1Y Return vs Nifty]]-AVERAGE(Table2[1Y Return vs Nifty]))/_xlfn.STDEV.P(Table2[1Y Return vs Nifty])</f>
        <v>0.76063992226425448</v>
      </c>
      <c r="I76">
        <v>2.4304881712937298</v>
      </c>
      <c r="J76">
        <f>(Table2[[#This Row],[1M Return vs Nifty]]-AVERAGE(Table2[1M Return vs Nifty]))/_xlfn.STDEV.P(Table2[1M Return vs Nifty])</f>
        <v>-0.19068645692854719</v>
      </c>
      <c r="K76">
        <v>53.137668127770198</v>
      </c>
      <c r="L76">
        <f>(Table2[[#This Row],[6M Return vs Nifty]]-AVERAGE(Table2[6M Return vs Nifty]))/_xlfn.STDEV.P(Table2[6M Return vs Nifty])</f>
        <v>1.2270747650089389</v>
      </c>
      <c r="M76">
        <v>-6.7020699179071199</v>
      </c>
      <c r="N76">
        <f>(Table2[[#This Row],[1W Return vs Nifty]]-AVERAGE(Table2[1W Return vs Nifty]))/_xlfn.STDEV.P(Table2[1W Return vs Nifty])</f>
        <v>-1.4059662129691717</v>
      </c>
      <c r="O76">
        <v>1517.58</v>
      </c>
      <c r="P76">
        <v>1450.4512150390799</v>
      </c>
      <c r="Q76">
        <v>1148.23316410291</v>
      </c>
      <c r="R76">
        <v>51.353283609414802</v>
      </c>
      <c r="S76">
        <f>(Table2[[#This Row],[Close Price]]-Table2[[#This Row],[20D EMA]])/Table2[[#This Row],[20D EMA]]</f>
        <v>-1.7514727394931356E-2</v>
      </c>
      <c r="T76">
        <f>(Table2[[#This Row],[Close Price]]-Table2[[#This Row],[50D EMA]])/Table2[[#This Row],[50D EMA]]</f>
        <v>2.7955979863705783E-2</v>
      </c>
      <c r="U76">
        <f>(Table2[[#This Row],[Close Price]]-Table2[[#This Row],[200D EMA]])/Table2[[#This Row],[200D EMA]]</f>
        <v>0.29851675305414682</v>
      </c>
      <c r="V76">
        <v>0.25761499216940598</v>
      </c>
      <c r="W76">
        <v>1473.45</v>
      </c>
      <c r="X76">
        <v>1514</v>
      </c>
      <c r="Y76">
        <v>1477</v>
      </c>
      <c r="Z76">
        <v>1610</v>
      </c>
      <c r="AA76">
        <v>1473.45</v>
      </c>
      <c r="AB76">
        <v>1514</v>
      </c>
      <c r="AC76" s="1">
        <f>(Table2[[#This Row],[Close Price]]/Table2[[#This Row],[Day Low]])-1</f>
        <v>1.1910821541280647E-2</v>
      </c>
      <c r="AD76" s="1">
        <f>(Table2[[#This Row],[Day High]]/Table2[[#This Row],[Close Price]])-1</f>
        <v>1.5425888665325349E-2</v>
      </c>
      <c r="AE76" s="1">
        <f>(Table2[[#This Row],[Close Price]]/Table2[[#This Row],[Current Week Low]])-1</f>
        <v>9.4786729857820884E-3</v>
      </c>
      <c r="AF76" s="1">
        <f>(Table2[[#This Row],[Current Week High]]/Table2[[#This Row],[Close Price]])-1</f>
        <v>7.9812206572769995E-2</v>
      </c>
      <c r="AG76" s="1">
        <f>(Table2[[#This Row],[Close Price]]/Table2[[#This Row],[Current Month Low]])-1</f>
        <v>1.1910821541280647E-2</v>
      </c>
      <c r="AH76" s="1">
        <f>(Table2[[#This Row],[Current Month High]]/Table2[[#This Row],[Close Price]])-1</f>
        <v>1.5425888665325349E-2</v>
      </c>
      <c r="AI76">
        <v>9.5305164319248803</v>
      </c>
      <c r="AJ76">
        <v>153.52831151164699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</v>
      </c>
      <c r="AM76" t="s">
        <v>2952</v>
      </c>
      <c r="AN76">
        <v>3.58</v>
      </c>
      <c r="AO76" t="s">
        <v>2951</v>
      </c>
      <c r="AP76">
        <v>0.14161749677785301</v>
      </c>
      <c r="AQ76">
        <f>(Table2[[#This Row],[Sharpe Ratio]]-AVERAGE(Table2[Sharpe Ratio]))/_xlfn.STDEV.P(Table2[Sharpe Ratio])</f>
        <v>0.91245512564361342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1.3035171430190882</v>
      </c>
      <c r="AS76">
        <f>_xlfn.RANK.AVG(Table2[[#This Row],[1Y Return vs Nifty Z-Score]],Table2[1Y Return vs Nifty Z-Score])</f>
        <v>115</v>
      </c>
      <c r="AT76">
        <f>_xlfn.RANK.AVG(Table2[[#This Row],[6M Return vs Nifty Z-Score]],Table2[6M Return vs Nifty Z-Score])</f>
        <v>76</v>
      </c>
      <c r="AU76">
        <f>_xlfn.RANK.AVG(Table2[[#This Row],[Sharpe Ratio Z-Score]],Table2[Sharpe Ratio Z-Score])</f>
        <v>135</v>
      </c>
      <c r="AV76">
        <f>(Table2[[#This Row],[Rank 1Y]]+Table2[[#This Row],[Rank 6M]]+Table2[[#This Row],[Rank Sharpe]])/3</f>
        <v>108.66666666666667</v>
      </c>
    </row>
    <row r="77" spans="1:48" x14ac:dyDescent="0.3">
      <c r="A77" t="s">
        <v>240</v>
      </c>
      <c r="B77" t="s">
        <v>241</v>
      </c>
      <c r="C77" t="s">
        <v>2915</v>
      </c>
      <c r="D77" t="s">
        <v>90</v>
      </c>
      <c r="E77">
        <v>102911.38157722499</v>
      </c>
      <c r="F77">
        <v>99.81</v>
      </c>
      <c r="G77">
        <v>93.018337658178297</v>
      </c>
      <c r="H77">
        <f>(Table2[[#This Row],[1Y Return vs Nifty]]-AVERAGE(Table2[1Y Return vs Nifty]))/_xlfn.STDEV.P(Table2[1Y Return vs Nifty])</f>
        <v>0.55799977740408391</v>
      </c>
      <c r="I77">
        <v>-7.2934235788642203</v>
      </c>
      <c r="J77">
        <f>(Table2[[#This Row],[1M Return vs Nifty]]-AVERAGE(Table2[1M Return vs Nifty]))/_xlfn.STDEV.P(Table2[1M Return vs Nifty])</f>
        <v>-1.1104446871224332</v>
      </c>
      <c r="K77">
        <v>44.254004600618003</v>
      </c>
      <c r="L77">
        <f>(Table2[[#This Row],[6M Return vs Nifty]]-AVERAGE(Table2[6M Return vs Nifty]))/_xlfn.STDEV.P(Table2[6M Return vs Nifty])</f>
        <v>0.95267318165313997</v>
      </c>
      <c r="M77">
        <v>-2.4826547996223902</v>
      </c>
      <c r="N77">
        <f>(Table2[[#This Row],[1W Return vs Nifty]]-AVERAGE(Table2[1W Return vs Nifty]))/_xlfn.STDEV.P(Table2[1W Return vs Nifty])</f>
        <v>-0.54144968639331226</v>
      </c>
      <c r="O77">
        <v>101.18</v>
      </c>
      <c r="P77">
        <v>98.298343311785402</v>
      </c>
      <c r="Q77">
        <v>80.376190791603705</v>
      </c>
      <c r="R77">
        <v>58.8880132968632</v>
      </c>
      <c r="S77">
        <f>(Table2[[#This Row],[Close Price]]-Table2[[#This Row],[20D EMA]])/Table2[[#This Row],[20D EMA]]</f>
        <v>-1.3540225340976521E-2</v>
      </c>
      <c r="T77">
        <f>(Table2[[#This Row],[Close Price]]-Table2[[#This Row],[50D EMA]])/Table2[[#This Row],[50D EMA]]</f>
        <v>1.5378251934723719E-2</v>
      </c>
      <c r="U77">
        <f>(Table2[[#This Row],[Close Price]]-Table2[[#This Row],[200D EMA]])/Table2[[#This Row],[200D EMA]]</f>
        <v>0.24178564593566682</v>
      </c>
      <c r="V77">
        <v>0.53214158523857602</v>
      </c>
      <c r="W77">
        <v>99.51</v>
      </c>
      <c r="X77">
        <v>101.2</v>
      </c>
      <c r="Y77">
        <v>99.95</v>
      </c>
      <c r="Z77">
        <v>101.7</v>
      </c>
      <c r="AA77">
        <v>99.51</v>
      </c>
      <c r="AB77">
        <v>101.2</v>
      </c>
      <c r="AC77" s="1">
        <f>(Table2[[#This Row],[Close Price]]/Table2[[#This Row],[Day Low]])-1</f>
        <v>3.0147723846849495E-3</v>
      </c>
      <c r="AD77" s="1">
        <f>(Table2[[#This Row],[Day High]]/Table2[[#This Row],[Close Price]])-1</f>
        <v>1.392646027452149E-2</v>
      </c>
      <c r="AE77" s="1">
        <f>(Table2[[#This Row],[Close Price]]/Table2[[#This Row],[Current Week Low]])-1</f>
        <v>-1.4007003501751436E-3</v>
      </c>
      <c r="AF77" s="1">
        <f>(Table2[[#This Row],[Current Week High]]/Table2[[#This Row],[Close Price]])-1</f>
        <v>1.8935978358881833E-2</v>
      </c>
      <c r="AG77" s="1">
        <f>(Table2[[#This Row],[Close Price]]/Table2[[#This Row],[Current Month Low]])-1</f>
        <v>3.0147723846849495E-3</v>
      </c>
      <c r="AH77" s="1">
        <f>(Table2[[#This Row],[Current Month High]]/Table2[[#This Row],[Close Price]])-1</f>
        <v>1.392646027452149E-2</v>
      </c>
      <c r="AI77">
        <v>18.2246267909027</v>
      </c>
      <c r="AJ77">
        <v>122.54180602006601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0.06</v>
      </c>
      <c r="AM77" t="s">
        <v>2951</v>
      </c>
      <c r="AN77">
        <v>2.5299999999999998</v>
      </c>
      <c r="AO77" t="s">
        <v>2951</v>
      </c>
      <c r="AP77">
        <v>0.16650691679187499</v>
      </c>
      <c r="AQ77">
        <f>(Table2[[#This Row],[Sharpe Ratio]]-AVERAGE(Table2[Sharpe Ratio]))/_xlfn.STDEV.P(Table2[Sharpe Ratio])</f>
        <v>1.1871733870162842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1.0459519725577626</v>
      </c>
      <c r="AS77">
        <f>_xlfn.RANK.AVG(Table2[[#This Row],[1Y Return vs Nifty Z-Score]],Table2[1Y Return vs Nifty Z-Score])</f>
        <v>143</v>
      </c>
      <c r="AT77">
        <f>_xlfn.RANK.AVG(Table2[[#This Row],[6M Return vs Nifty Z-Score]],Table2[6M Return vs Nifty Z-Score])</f>
        <v>102</v>
      </c>
      <c r="AU77">
        <f>_xlfn.RANK.AVG(Table2[[#This Row],[Sharpe Ratio Z-Score]],Table2[Sharpe Ratio Z-Score])</f>
        <v>93</v>
      </c>
      <c r="AV77">
        <f>(Table2[[#This Row],[Rank 1Y]]+Table2[[#This Row],[Rank 6M]]+Table2[[#This Row],[Rank Sharpe]])/3</f>
        <v>112.66666666666667</v>
      </c>
    </row>
    <row r="78" spans="1:48" x14ac:dyDescent="0.3">
      <c r="A78" t="s">
        <v>1374</v>
      </c>
      <c r="B78" t="s">
        <v>1375</v>
      </c>
      <c r="C78" t="s">
        <v>2912</v>
      </c>
      <c r="D78" t="s">
        <v>47</v>
      </c>
      <c r="E78">
        <v>6811.1628600499998</v>
      </c>
      <c r="F78">
        <v>50.41</v>
      </c>
      <c r="G78">
        <v>121.01282182423699</v>
      </c>
      <c r="H78">
        <f>(Table2[[#This Row],[1Y Return vs Nifty]]-AVERAGE(Table2[1Y Return vs Nifty]))/_xlfn.STDEV.P(Table2[1Y Return vs Nifty])</f>
        <v>0.89166748819597008</v>
      </c>
      <c r="I78">
        <v>18.181937966823298</v>
      </c>
      <c r="J78">
        <f>(Table2[[#This Row],[1M Return vs Nifty]]-AVERAGE(Table2[1M Return vs Nifty]))/_xlfn.STDEV.P(Table2[1M Return vs Nifty])</f>
        <v>1.2992001194987632</v>
      </c>
      <c r="K78">
        <v>73.358520645971794</v>
      </c>
      <c r="L78">
        <f>(Table2[[#This Row],[6M Return vs Nifty]]-AVERAGE(Table2[6M Return vs Nifty]))/_xlfn.STDEV.P(Table2[6M Return vs Nifty])</f>
        <v>1.8516632504732591</v>
      </c>
      <c r="M78">
        <v>-0.93416014433163397</v>
      </c>
      <c r="N78">
        <f>(Table2[[#This Row],[1W Return vs Nifty]]-AVERAGE(Table2[1W Return vs Nifty]))/_xlfn.STDEV.P(Table2[1W Return vs Nifty])</f>
        <v>-0.22417840985737064</v>
      </c>
      <c r="O78">
        <v>44.31</v>
      </c>
      <c r="P78">
        <v>40.600345214370797</v>
      </c>
      <c r="Q78">
        <v>33.759196779953598</v>
      </c>
      <c r="R78">
        <v>76.301479396705801</v>
      </c>
      <c r="S78">
        <f>(Table2[[#This Row],[Close Price]]-Table2[[#This Row],[20D EMA]])/Table2[[#This Row],[20D EMA]]</f>
        <v>0.1376664409839764</v>
      </c>
      <c r="T78">
        <f>(Table2[[#This Row],[Close Price]]-Table2[[#This Row],[50D EMA]])/Table2[[#This Row],[50D EMA]]</f>
        <v>0.24161505853790124</v>
      </c>
      <c r="U78">
        <f>(Table2[[#This Row],[Close Price]]-Table2[[#This Row],[200D EMA]])/Table2[[#This Row],[200D EMA]]</f>
        <v>0.49322273064072841</v>
      </c>
      <c r="V78">
        <v>3.0733175527904502</v>
      </c>
      <c r="W78">
        <v>48.5</v>
      </c>
      <c r="X78">
        <v>51.85</v>
      </c>
      <c r="Y78">
        <v>49</v>
      </c>
      <c r="Z78">
        <v>50.7</v>
      </c>
      <c r="AA78">
        <v>48.5</v>
      </c>
      <c r="AB78">
        <v>51.85</v>
      </c>
      <c r="AC78" s="1">
        <f>(Table2[[#This Row],[Close Price]]/Table2[[#This Row],[Day Low]])-1</f>
        <v>3.9381443298968977E-2</v>
      </c>
      <c r="AD78" s="1">
        <f>(Table2[[#This Row],[Day High]]/Table2[[#This Row],[Close Price]])-1</f>
        <v>2.8565760761753767E-2</v>
      </c>
      <c r="AE78" s="1">
        <f>(Table2[[#This Row],[Close Price]]/Table2[[#This Row],[Current Week Low]])-1</f>
        <v>2.8775510204081645E-2</v>
      </c>
      <c r="AF78" s="1">
        <f>(Table2[[#This Row],[Current Week High]]/Table2[[#This Row],[Close Price]])-1</f>
        <v>5.7528268200754962E-3</v>
      </c>
      <c r="AG78" s="1">
        <f>(Table2[[#This Row],[Close Price]]/Table2[[#This Row],[Current Month Low]])-1</f>
        <v>3.9381443298968977E-2</v>
      </c>
      <c r="AH78" s="1">
        <f>(Table2[[#This Row],[Current Month High]]/Table2[[#This Row],[Close Price]])-1</f>
        <v>2.8565760761753767E-2</v>
      </c>
      <c r="AI78">
        <v>2.8962507439000298</v>
      </c>
      <c r="AJ78">
        <v>183.08474265415501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0.38</v>
      </c>
      <c r="AM78" t="s">
        <v>2951</v>
      </c>
      <c r="AN78">
        <v>43.82</v>
      </c>
      <c r="AO78" t="s">
        <v>2951</v>
      </c>
      <c r="AP78">
        <v>0.11260223946060199</v>
      </c>
      <c r="AQ78">
        <f>(Table2[[#This Row],[Sharpe Ratio]]-AVERAGE(Table2[Sharpe Ratio]))/_xlfn.STDEV.P(Table2[Sharpe Ratio])</f>
        <v>0.59219772153434835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4.4105501698449707</v>
      </c>
      <c r="AS78">
        <f>_xlfn.RANK.AVG(Table2[[#This Row],[1Y Return vs Nifty Z-Score]],Table2[1Y Return vs Nifty Z-Score])</f>
        <v>101</v>
      </c>
      <c r="AT78">
        <f>_xlfn.RANK.AVG(Table2[[#This Row],[6M Return vs Nifty Z-Score]],Table2[6M Return vs Nifty Z-Score])</f>
        <v>36</v>
      </c>
      <c r="AU78">
        <f>_xlfn.RANK.AVG(Table2[[#This Row],[Sharpe Ratio Z-Score]],Table2[Sharpe Ratio Z-Score])</f>
        <v>201</v>
      </c>
      <c r="AV78">
        <f>(Table2[[#This Row],[Rank 1Y]]+Table2[[#This Row],[Rank 6M]]+Table2[[#This Row],[Rank Sharpe]])/3</f>
        <v>112.66666666666667</v>
      </c>
    </row>
    <row r="79" spans="1:48" x14ac:dyDescent="0.3">
      <c r="A79" t="s">
        <v>728</v>
      </c>
      <c r="B79" t="s">
        <v>729</v>
      </c>
      <c r="C79" t="s">
        <v>2912</v>
      </c>
      <c r="D79" t="s">
        <v>203</v>
      </c>
      <c r="E79">
        <v>19941.88961952</v>
      </c>
      <c r="F79">
        <v>1173.3499999999999</v>
      </c>
      <c r="G79">
        <v>98.117781510971795</v>
      </c>
      <c r="H79">
        <f>(Table2[[#This Row],[1Y Return vs Nifty]]-AVERAGE(Table2[1Y Return vs Nifty]))/_xlfn.STDEV.P(Table2[1Y Return vs Nifty])</f>
        <v>0.61878031354756935</v>
      </c>
      <c r="I79">
        <v>-8.4768729464391992</v>
      </c>
      <c r="J79">
        <f>(Table2[[#This Row],[1M Return vs Nifty]]-AVERAGE(Table2[1M Return vs Nifty]))/_xlfn.STDEV.P(Table2[1M Return vs Nifty])</f>
        <v>-1.2223839276063009</v>
      </c>
      <c r="K79">
        <v>72.913581680541995</v>
      </c>
      <c r="L79">
        <f>(Table2[[#This Row],[6M Return vs Nifty]]-AVERAGE(Table2[6M Return vs Nifty]))/_xlfn.STDEV.P(Table2[6M Return vs Nifty])</f>
        <v>1.8379198262387118</v>
      </c>
      <c r="M79">
        <v>-6.5143187925947101</v>
      </c>
      <c r="N79">
        <f>(Table2[[#This Row],[1W Return vs Nifty]]-AVERAGE(Table2[1W Return vs Nifty]))/_xlfn.STDEV.P(Table2[1W Return vs Nifty])</f>
        <v>-1.3674978598525489</v>
      </c>
      <c r="O79">
        <v>1190.6300000000001</v>
      </c>
      <c r="P79">
        <v>1167.7849213885099</v>
      </c>
      <c r="Q79">
        <v>939.89370498933499</v>
      </c>
      <c r="R79">
        <v>60.556136359260897</v>
      </c>
      <c r="S79">
        <f>(Table2[[#This Row],[Close Price]]-Table2[[#This Row],[20D EMA]])/Table2[[#This Row],[20D EMA]]</f>
        <v>-1.4513324878425875E-2</v>
      </c>
      <c r="T79">
        <f>(Table2[[#This Row],[Close Price]]-Table2[[#This Row],[50D EMA]])/Table2[[#This Row],[50D EMA]]</f>
        <v>4.7654996305938222E-3</v>
      </c>
      <c r="U79">
        <f>(Table2[[#This Row],[Close Price]]-Table2[[#This Row],[200D EMA]])/Table2[[#This Row],[200D EMA]]</f>
        <v>0.2483858480713135</v>
      </c>
      <c r="V79">
        <v>2.0747609398846798</v>
      </c>
      <c r="W79">
        <v>1150.25</v>
      </c>
      <c r="X79">
        <v>1180</v>
      </c>
      <c r="Y79">
        <v>1145</v>
      </c>
      <c r="Z79">
        <v>1178.05</v>
      </c>
      <c r="AA79">
        <v>1150.25</v>
      </c>
      <c r="AB79">
        <v>1180</v>
      </c>
      <c r="AC79" s="1">
        <f>(Table2[[#This Row],[Close Price]]/Table2[[#This Row],[Day Low]])-1</f>
        <v>2.0082590741143047E-2</v>
      </c>
      <c r="AD79" s="1">
        <f>(Table2[[#This Row],[Day High]]/Table2[[#This Row],[Close Price]])-1</f>
        <v>5.6675331316318189E-3</v>
      </c>
      <c r="AE79" s="1">
        <f>(Table2[[#This Row],[Close Price]]/Table2[[#This Row],[Current Week Low]])-1</f>
        <v>2.4759825327510754E-2</v>
      </c>
      <c r="AF79" s="1">
        <f>(Table2[[#This Row],[Current Week High]]/Table2[[#This Row],[Close Price]])-1</f>
        <v>4.0056249201005922E-3</v>
      </c>
      <c r="AG79" s="1">
        <f>(Table2[[#This Row],[Close Price]]/Table2[[#This Row],[Current Month Low]])-1</f>
        <v>2.0082590741143047E-2</v>
      </c>
      <c r="AH79" s="1">
        <f>(Table2[[#This Row],[Current Month High]]/Table2[[#This Row],[Close Price]])-1</f>
        <v>5.6675331316318189E-3</v>
      </c>
      <c r="AI79">
        <v>14.4245110154685</v>
      </c>
      <c r="AJ79">
        <v>127.393410852713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0.01</v>
      </c>
      <c r="AM79" t="s">
        <v>2951</v>
      </c>
      <c r="AN79">
        <v>6.23</v>
      </c>
      <c r="AO79" t="s">
        <v>2951</v>
      </c>
      <c r="AP79">
        <v>0.13041783591852099</v>
      </c>
      <c r="AQ79">
        <f>(Table2[[#This Row],[Sharpe Ratio]]-AVERAGE(Table2[Sharpe Ratio]))/_xlfn.STDEV.P(Table2[Sharpe Ratio])</f>
        <v>0.78883828935309752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0.65565664168052917</v>
      </c>
      <c r="AS79">
        <f>_xlfn.RANK.AVG(Table2[[#This Row],[1Y Return vs Nifty Z-Score]],Table2[1Y Return vs Nifty Z-Score])</f>
        <v>137</v>
      </c>
      <c r="AT79">
        <f>_xlfn.RANK.AVG(Table2[[#This Row],[6M Return vs Nifty Z-Score]],Table2[6M Return vs Nifty Z-Score])</f>
        <v>41</v>
      </c>
      <c r="AU79">
        <f>_xlfn.RANK.AVG(Table2[[#This Row],[Sharpe Ratio Z-Score]],Table2[Sharpe Ratio Z-Score])</f>
        <v>161</v>
      </c>
      <c r="AV79">
        <f>(Table2[[#This Row],[Rank 1Y]]+Table2[[#This Row],[Rank 6M]]+Table2[[#This Row],[Rank Sharpe]])/3</f>
        <v>113</v>
      </c>
    </row>
    <row r="80" spans="1:48" x14ac:dyDescent="0.3">
      <c r="A80" t="s">
        <v>193</v>
      </c>
      <c r="B80" t="s">
        <v>194</v>
      </c>
      <c r="C80" t="s">
        <v>2922</v>
      </c>
      <c r="D80" t="s">
        <v>138</v>
      </c>
      <c r="E80">
        <v>132862.03595254</v>
      </c>
      <c r="F80">
        <v>1548.95</v>
      </c>
      <c r="G80">
        <v>113.76486364311801</v>
      </c>
      <c r="H80">
        <f>(Table2[[#This Row],[1Y Return vs Nifty]]-AVERAGE(Table2[1Y Return vs Nifty]))/_xlfn.STDEV.P(Table2[1Y Return vs Nifty])</f>
        <v>0.80527869818063391</v>
      </c>
      <c r="I80">
        <v>18.105682432821101</v>
      </c>
      <c r="J80">
        <f>(Table2[[#This Row],[1M Return vs Nifty]]-AVERAGE(Table2[1M Return vs Nifty]))/_xlfn.STDEV.P(Table2[1M Return vs Nifty])</f>
        <v>1.2919873169972174</v>
      </c>
      <c r="K80">
        <v>52.317580620977097</v>
      </c>
      <c r="L80">
        <f>(Table2[[#This Row],[6M Return vs Nifty]]-AVERAGE(Table2[6M Return vs Nifty]))/_xlfn.STDEV.P(Table2[6M Return vs Nifty])</f>
        <v>1.2017436266034218</v>
      </c>
      <c r="M80">
        <v>3.0358038816199402</v>
      </c>
      <c r="N80">
        <f>(Table2[[#This Row],[1W Return vs Nifty]]-AVERAGE(Table2[1W Return vs Nifty]))/_xlfn.STDEV.P(Table2[1W Return vs Nifty])</f>
        <v>0.58922804912644744</v>
      </c>
      <c r="O80">
        <v>1460.17</v>
      </c>
      <c r="P80">
        <v>1339.14920506609</v>
      </c>
      <c r="Q80">
        <v>1080.6343490164199</v>
      </c>
      <c r="R80">
        <v>85.176646172961796</v>
      </c>
      <c r="S80">
        <f>(Table2[[#This Row],[Close Price]]-Table2[[#This Row],[20D EMA]])/Table2[[#This Row],[20D EMA]]</f>
        <v>6.0801139593335003E-2</v>
      </c>
      <c r="T80">
        <f>(Table2[[#This Row],[Close Price]]-Table2[[#This Row],[50D EMA]])/Table2[[#This Row],[50D EMA]]</f>
        <v>0.15666722881977588</v>
      </c>
      <c r="U80">
        <f>(Table2[[#This Row],[Close Price]]-Table2[[#This Row],[200D EMA]])/Table2[[#This Row],[200D EMA]]</f>
        <v>0.43337105785119195</v>
      </c>
      <c r="V80">
        <v>1.0448068741701699</v>
      </c>
      <c r="W80">
        <v>1540</v>
      </c>
      <c r="X80">
        <v>1589.7</v>
      </c>
      <c r="Y80">
        <v>1575.05</v>
      </c>
      <c r="Z80">
        <v>1614.8</v>
      </c>
      <c r="AA80">
        <v>1540</v>
      </c>
      <c r="AB80">
        <v>1589.7</v>
      </c>
      <c r="AC80" s="1">
        <f>(Table2[[#This Row],[Close Price]]/Table2[[#This Row],[Day Low]])-1</f>
        <v>5.8116883116883233E-3</v>
      </c>
      <c r="AD80" s="1">
        <f>(Table2[[#This Row],[Day High]]/Table2[[#This Row],[Close Price]])-1</f>
        <v>2.6308144226734331E-2</v>
      </c>
      <c r="AE80" s="1">
        <f>(Table2[[#This Row],[Close Price]]/Table2[[#This Row],[Current Week Low]])-1</f>
        <v>-1.6570902511031327E-2</v>
      </c>
      <c r="AF80" s="1">
        <f>(Table2[[#This Row],[Current Week High]]/Table2[[#This Row],[Close Price]])-1</f>
        <v>4.251266987313973E-2</v>
      </c>
      <c r="AG80" s="1">
        <f>(Table2[[#This Row],[Close Price]]/Table2[[#This Row],[Current Month Low]])-1</f>
        <v>5.8116883116883233E-3</v>
      </c>
      <c r="AH80" s="1">
        <f>(Table2[[#This Row],[Current Month High]]/Table2[[#This Row],[Close Price]])-1</f>
        <v>2.6308144226734331E-2</v>
      </c>
      <c r="AI80">
        <v>6.5205461764421102</v>
      </c>
      <c r="AJ80">
        <v>141.79675304402099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0.11</v>
      </c>
      <c r="AM80" t="s">
        <v>2951</v>
      </c>
      <c r="AN80">
        <v>19.440000000000001</v>
      </c>
      <c r="AO80" t="s">
        <v>2951</v>
      </c>
      <c r="AP80">
        <v>0.13457596903705599</v>
      </c>
      <c r="AQ80">
        <f>(Table2[[#This Row],[Sharpe Ratio]]-AVERAGE(Table2[Sharpe Ratio]))/_xlfn.STDEV.P(Table2[Sharpe Ratio])</f>
        <v>0.83473389882236226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4.7229715897300828</v>
      </c>
      <c r="AS80">
        <f>_xlfn.RANK.AVG(Table2[[#This Row],[1Y Return vs Nifty Z-Score]],Table2[1Y Return vs Nifty Z-Score])</f>
        <v>111</v>
      </c>
      <c r="AT80">
        <f>_xlfn.RANK.AVG(Table2[[#This Row],[6M Return vs Nifty Z-Score]],Table2[6M Return vs Nifty Z-Score])</f>
        <v>80</v>
      </c>
      <c r="AU80">
        <f>_xlfn.RANK.AVG(Table2[[#This Row],[Sharpe Ratio Z-Score]],Table2[Sharpe Ratio Z-Score])</f>
        <v>149</v>
      </c>
      <c r="AV80">
        <f>(Table2[[#This Row],[Rank 1Y]]+Table2[[#This Row],[Rank 6M]]+Table2[[#This Row],[Rank Sharpe]])/3</f>
        <v>113.33333333333333</v>
      </c>
    </row>
    <row r="81" spans="1:48" x14ac:dyDescent="0.3">
      <c r="A81" t="s">
        <v>479</v>
      </c>
      <c r="B81" t="s">
        <v>480</v>
      </c>
      <c r="C81" t="s">
        <v>2913</v>
      </c>
      <c r="D81" t="s">
        <v>481</v>
      </c>
      <c r="E81">
        <v>40353.75</v>
      </c>
      <c r="F81">
        <v>573.85</v>
      </c>
      <c r="G81">
        <v>120.66063027563099</v>
      </c>
      <c r="H81">
        <f>(Table2[[#This Row],[1Y Return vs Nifty]]-AVERAGE(Table2[1Y Return vs Nifty]))/_xlfn.STDEV.P(Table2[1Y Return vs Nifty])</f>
        <v>0.88746969883551841</v>
      </c>
      <c r="I81">
        <v>19.2791333532004</v>
      </c>
      <c r="J81">
        <f>(Table2[[#This Row],[1M Return vs Nifty]]-AVERAGE(Table2[1M Return vs Nifty]))/_xlfn.STDEV.P(Table2[1M Return vs Nifty])</f>
        <v>1.4029808316935966</v>
      </c>
      <c r="K81">
        <v>83.388638518653707</v>
      </c>
      <c r="L81">
        <f>(Table2[[#This Row],[6M Return vs Nifty]]-AVERAGE(Table2[6M Return vs Nifty]))/_xlfn.STDEV.P(Table2[6M Return vs Nifty])</f>
        <v>2.1614769007873544</v>
      </c>
      <c r="M81">
        <v>4.1379728641841798</v>
      </c>
      <c r="N81">
        <f>(Table2[[#This Row],[1W Return vs Nifty]]-AVERAGE(Table2[1W Return vs Nifty]))/_xlfn.STDEV.P(Table2[1W Return vs Nifty])</f>
        <v>0.81505159902485935</v>
      </c>
      <c r="O81">
        <v>530.55999999999995</v>
      </c>
      <c r="P81">
        <v>481.09559541660502</v>
      </c>
      <c r="Q81">
        <v>366.19245172888202</v>
      </c>
      <c r="R81">
        <v>62.9019856129948</v>
      </c>
      <c r="S81">
        <f>(Table2[[#This Row],[Close Price]]-Table2[[#This Row],[20D EMA]])/Table2[[#This Row],[20D EMA]]</f>
        <v>8.1593033775633442E-2</v>
      </c>
      <c r="T81">
        <f>(Table2[[#This Row],[Close Price]]-Table2[[#This Row],[50D EMA]])/Table2[[#This Row],[50D EMA]]</f>
        <v>0.19279828264292104</v>
      </c>
      <c r="U81">
        <f>(Table2[[#This Row],[Close Price]]-Table2[[#This Row],[200D EMA]])/Table2[[#This Row],[200D EMA]]</f>
        <v>0.56707217008629518</v>
      </c>
      <c r="V81">
        <v>0.53784437090916404</v>
      </c>
      <c r="W81">
        <v>557.35</v>
      </c>
      <c r="X81">
        <v>576.85</v>
      </c>
      <c r="Y81">
        <v>567</v>
      </c>
      <c r="Z81">
        <v>576</v>
      </c>
      <c r="AA81">
        <v>557.35</v>
      </c>
      <c r="AB81">
        <v>576.85</v>
      </c>
      <c r="AC81" s="1">
        <f>(Table2[[#This Row],[Close Price]]/Table2[[#This Row],[Day Low]])-1</f>
        <v>2.9604377859513864E-2</v>
      </c>
      <c r="AD81" s="1">
        <f>(Table2[[#This Row],[Day High]]/Table2[[#This Row],[Close Price]])-1</f>
        <v>5.2278469983444431E-3</v>
      </c>
      <c r="AE81" s="1">
        <f>(Table2[[#This Row],[Close Price]]/Table2[[#This Row],[Current Week Low]])-1</f>
        <v>1.2081128747795544E-2</v>
      </c>
      <c r="AF81" s="1">
        <f>(Table2[[#This Row],[Current Week High]]/Table2[[#This Row],[Close Price]])-1</f>
        <v>3.7466236821468435E-3</v>
      </c>
      <c r="AG81" s="1">
        <f>(Table2[[#This Row],[Close Price]]/Table2[[#This Row],[Current Month Low]])-1</f>
        <v>2.9604377859513864E-2</v>
      </c>
      <c r="AH81" s="1">
        <f>(Table2[[#This Row],[Current Month High]]/Table2[[#This Row],[Close Price]])-1</f>
        <v>5.2278469983444431E-3</v>
      </c>
      <c r="AI81">
        <v>0.52278469983444398</v>
      </c>
      <c r="AJ81">
        <v>150.58951965065501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0.56000000000000005</v>
      </c>
      <c r="AM81" t="s">
        <v>2951</v>
      </c>
      <c r="AN81">
        <v>16.86</v>
      </c>
      <c r="AO81" t="s">
        <v>2951</v>
      </c>
      <c r="AP81">
        <v>0.10665894189093</v>
      </c>
      <c r="AQ81">
        <f>(Table2[[#This Row],[Sharpe Ratio]]-AVERAGE(Table2[Sharpe Ratio]))/_xlfn.STDEV.P(Table2[Sharpe Ratio])</f>
        <v>0.5265982670576721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5.7935772973990014</v>
      </c>
      <c r="AS81">
        <f>_xlfn.RANK.AVG(Table2[[#This Row],[1Y Return vs Nifty Z-Score]],Table2[1Y Return vs Nifty Z-Score])</f>
        <v>102</v>
      </c>
      <c r="AT81">
        <f>_xlfn.RANK.AVG(Table2[[#This Row],[6M Return vs Nifty Z-Score]],Table2[6M Return vs Nifty Z-Score])</f>
        <v>28</v>
      </c>
      <c r="AU81">
        <f>_xlfn.RANK.AVG(Table2[[#This Row],[Sharpe Ratio Z-Score]],Table2[Sharpe Ratio Z-Score])</f>
        <v>214</v>
      </c>
      <c r="AV81">
        <f>(Table2[[#This Row],[Rank 1Y]]+Table2[[#This Row],[Rank 6M]]+Table2[[#This Row],[Rank Sharpe]])/3</f>
        <v>114.66666666666667</v>
      </c>
    </row>
    <row r="82" spans="1:48" x14ac:dyDescent="0.3">
      <c r="A82" t="s">
        <v>472</v>
      </c>
      <c r="B82" t="s">
        <v>473</v>
      </c>
      <c r="C82" t="s">
        <v>2920</v>
      </c>
      <c r="D82" t="s">
        <v>96</v>
      </c>
      <c r="E82">
        <v>41425.505532609997</v>
      </c>
      <c r="F82">
        <v>446.1</v>
      </c>
      <c r="G82">
        <v>216.523221641444</v>
      </c>
      <c r="H82">
        <f>(Table2[[#This Row],[1Y Return vs Nifty]]-AVERAGE(Table2[1Y Return vs Nifty]))/_xlfn.STDEV.P(Table2[1Y Return vs Nifty])</f>
        <v>2.0300609043698534</v>
      </c>
      <c r="I82">
        <v>10.6212744063344</v>
      </c>
      <c r="J82">
        <f>(Table2[[#This Row],[1M Return vs Nifty]]-AVERAGE(Table2[1M Return vs Nifty]))/_xlfn.STDEV.P(Table2[1M Return vs Nifty])</f>
        <v>0.58405762189498589</v>
      </c>
      <c r="K82">
        <v>19.694015458626001</v>
      </c>
      <c r="L82">
        <f>(Table2[[#This Row],[6M Return vs Nifty]]-AVERAGE(Table2[6M Return vs Nifty]))/_xlfn.STDEV.P(Table2[6M Return vs Nifty])</f>
        <v>0.19405598648746186</v>
      </c>
      <c r="M82">
        <v>12.589298743613201</v>
      </c>
      <c r="N82">
        <f>(Table2[[#This Row],[1W Return vs Nifty]]-AVERAGE(Table2[1W Return vs Nifty]))/_xlfn.STDEV.P(Table2[1W Return vs Nifty])</f>
        <v>2.5466448861093491</v>
      </c>
      <c r="O82">
        <v>415.31</v>
      </c>
      <c r="P82">
        <v>406.98012958919202</v>
      </c>
      <c r="Q82">
        <v>345.46284616829701</v>
      </c>
      <c r="R82">
        <v>45.146427115994904</v>
      </c>
      <c r="S82">
        <f>(Table2[[#This Row],[Close Price]]-Table2[[#This Row],[20D EMA]])/Table2[[#This Row],[20D EMA]]</f>
        <v>7.4137391346223352E-2</v>
      </c>
      <c r="T82">
        <f>(Table2[[#This Row],[Close Price]]-Table2[[#This Row],[50D EMA]])/Table2[[#This Row],[50D EMA]]</f>
        <v>9.6122310566601421E-2</v>
      </c>
      <c r="U82">
        <f>(Table2[[#This Row],[Close Price]]-Table2[[#This Row],[200D EMA]])/Table2[[#This Row],[200D EMA]]</f>
        <v>0.29131107714742854</v>
      </c>
      <c r="V82">
        <v>1.8214493763612301</v>
      </c>
      <c r="W82">
        <v>436.3</v>
      </c>
      <c r="X82">
        <v>452.5</v>
      </c>
      <c r="Y82">
        <v>431</v>
      </c>
      <c r="Z82">
        <v>464.95</v>
      </c>
      <c r="AA82">
        <v>436.3</v>
      </c>
      <c r="AB82">
        <v>452.5</v>
      </c>
      <c r="AC82" s="1">
        <f>(Table2[[#This Row],[Close Price]]/Table2[[#This Row],[Day Low]])-1</f>
        <v>2.2461608984643666E-2</v>
      </c>
      <c r="AD82" s="1">
        <f>(Table2[[#This Row],[Day High]]/Table2[[#This Row],[Close Price]])-1</f>
        <v>1.4346559067473619E-2</v>
      </c>
      <c r="AE82" s="1">
        <f>(Table2[[#This Row],[Close Price]]/Table2[[#This Row],[Current Week Low]])-1</f>
        <v>3.5034802784222885E-2</v>
      </c>
      <c r="AF82" s="1">
        <f>(Table2[[#This Row],[Current Week High]]/Table2[[#This Row],[Close Price]])-1</f>
        <v>4.2255099753418346E-2</v>
      </c>
      <c r="AG82" s="1">
        <f>(Table2[[#This Row],[Close Price]]/Table2[[#This Row],[Current Month Low]])-1</f>
        <v>2.2461608984643666E-2</v>
      </c>
      <c r="AH82" s="1">
        <f>(Table2[[#This Row],[Current Month High]]/Table2[[#This Row],[Close Price]])-1</f>
        <v>1.4346559067473619E-2</v>
      </c>
      <c r="AI82">
        <v>4.2255099753418301</v>
      </c>
      <c r="AJ82">
        <v>250.84545812032999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-0.05</v>
      </c>
      <c r="AM82" t="s">
        <v>2950</v>
      </c>
      <c r="AN82">
        <v>10.82</v>
      </c>
      <c r="AO82" t="s">
        <v>2951</v>
      </c>
      <c r="AP82">
        <v>0.17868643443740301</v>
      </c>
      <c r="AQ82">
        <f>(Table2[[#This Row],[Sharpe Ratio]]-AVERAGE(Table2[Sharpe Ratio]))/_xlfn.STDEV.P(Table2[Sharpe Ratio])</f>
        <v>1.3216054432896813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6.6764248421513317</v>
      </c>
      <c r="AS82">
        <f>_xlfn.RANK.AVG(Table2[[#This Row],[1Y Return vs Nifty Z-Score]],Table2[1Y Return vs Nifty Z-Score])</f>
        <v>22</v>
      </c>
      <c r="AT82">
        <f>_xlfn.RANK.AVG(Table2[[#This Row],[6M Return vs Nifty Z-Score]],Table2[6M Return vs Nifty Z-Score])</f>
        <v>255</v>
      </c>
      <c r="AU82">
        <f>_xlfn.RANK.AVG(Table2[[#This Row],[Sharpe Ratio Z-Score]],Table2[Sharpe Ratio Z-Score])</f>
        <v>67</v>
      </c>
      <c r="AV82">
        <f>(Table2[[#This Row],[Rank 1Y]]+Table2[[#This Row],[Rank 6M]]+Table2[[#This Row],[Rank Sharpe]])/3</f>
        <v>114.66666666666667</v>
      </c>
    </row>
    <row r="83" spans="1:48" x14ac:dyDescent="0.3">
      <c r="A83" t="s">
        <v>197</v>
      </c>
      <c r="B83" t="s">
        <v>198</v>
      </c>
      <c r="C83" t="s">
        <v>2909</v>
      </c>
      <c r="D83" t="s">
        <v>33</v>
      </c>
      <c r="E83">
        <v>127024.21036031999</v>
      </c>
      <c r="F83">
        <v>65.86</v>
      </c>
      <c r="G83">
        <v>150.61918260647499</v>
      </c>
      <c r="H83">
        <f>(Table2[[#This Row],[1Y Return vs Nifty]]-AVERAGE(Table2[1Y Return vs Nifty]))/_xlfn.STDEV.P(Table2[1Y Return vs Nifty])</f>
        <v>1.2445472400959972</v>
      </c>
      <c r="I83">
        <v>-5.2081585043278897</v>
      </c>
      <c r="J83">
        <f>(Table2[[#This Row],[1M Return vs Nifty]]-AVERAGE(Table2[1M Return vs Nifty]))/_xlfn.STDEV.P(Table2[1M Return vs Nifty])</f>
        <v>-0.91320516421031883</v>
      </c>
      <c r="K83">
        <v>43.269174157583201</v>
      </c>
      <c r="L83">
        <f>(Table2[[#This Row],[6M Return vs Nifty]]-AVERAGE(Table2[6M Return vs Nifty]))/_xlfn.STDEV.P(Table2[6M Return vs Nifty])</f>
        <v>0.92225340809015222</v>
      </c>
      <c r="M83">
        <v>-2.4824537310867498</v>
      </c>
      <c r="N83">
        <f>(Table2[[#This Row],[1W Return vs Nifty]]-AVERAGE(Table2[1W Return vs Nifty]))/_xlfn.STDEV.P(Table2[1W Return vs Nifty])</f>
        <v>-0.5414084894342166</v>
      </c>
      <c r="O83">
        <v>66.66</v>
      </c>
      <c r="P83">
        <v>65.468341509193706</v>
      </c>
      <c r="Q83">
        <v>54.256183303175</v>
      </c>
      <c r="R83">
        <v>64.374748914550693</v>
      </c>
      <c r="S83">
        <f>(Table2[[#This Row],[Close Price]]-Table2[[#This Row],[20D EMA]])/Table2[[#This Row],[20D EMA]]</f>
        <v>-1.2001200120011959E-2</v>
      </c>
      <c r="T83">
        <f>(Table2[[#This Row],[Close Price]]-Table2[[#This Row],[50D EMA]])/Table2[[#This Row],[50D EMA]]</f>
        <v>5.9824104563774919E-3</v>
      </c>
      <c r="U83">
        <f>(Table2[[#This Row],[Close Price]]-Table2[[#This Row],[200D EMA]])/Table2[[#This Row],[200D EMA]]</f>
        <v>0.21387086209114087</v>
      </c>
      <c r="V83">
        <v>0.65393170977764803</v>
      </c>
      <c r="W83">
        <v>65.25</v>
      </c>
      <c r="X83">
        <v>66.680000000000007</v>
      </c>
      <c r="Y83">
        <v>65.7</v>
      </c>
      <c r="Z83">
        <v>67.3</v>
      </c>
      <c r="AA83">
        <v>65.25</v>
      </c>
      <c r="AB83">
        <v>66.680000000000007</v>
      </c>
      <c r="AC83" s="1">
        <f>(Table2[[#This Row],[Close Price]]/Table2[[#This Row],[Day Low]])-1</f>
        <v>9.3486590038314166E-3</v>
      </c>
      <c r="AD83" s="1">
        <f>(Table2[[#This Row],[Day High]]/Table2[[#This Row],[Close Price]])-1</f>
        <v>1.2450652900091175E-2</v>
      </c>
      <c r="AE83" s="1">
        <f>(Table2[[#This Row],[Close Price]]/Table2[[#This Row],[Current Week Low]])-1</f>
        <v>2.4353120243529869E-3</v>
      </c>
      <c r="AF83" s="1">
        <f>(Table2[[#This Row],[Current Week High]]/Table2[[#This Row],[Close Price]])-1</f>
        <v>2.1864561190403808E-2</v>
      </c>
      <c r="AG83" s="1">
        <f>(Table2[[#This Row],[Close Price]]/Table2[[#This Row],[Current Month Low]])-1</f>
        <v>9.3486590038314166E-3</v>
      </c>
      <c r="AH83" s="1">
        <f>(Table2[[#This Row],[Current Month High]]/Table2[[#This Row],[Close Price]])-1</f>
        <v>1.2450652900091175E-2</v>
      </c>
      <c r="AI83">
        <v>27.163680534467002</v>
      </c>
      <c r="AJ83">
        <v>177.89029535864901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-0.06</v>
      </c>
      <c r="AM83" t="s">
        <v>2950</v>
      </c>
      <c r="AN83">
        <v>2.75</v>
      </c>
      <c r="AO83" t="s">
        <v>2951</v>
      </c>
      <c r="AP83">
        <v>0.12565704761684601</v>
      </c>
      <c r="AQ83">
        <f>(Table2[[#This Row],[Sharpe Ratio]]-AVERAGE(Table2[Sharpe Ratio]))/_xlfn.STDEV.P(Table2[Sharpe Ratio])</f>
        <v>0.73629084211396212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1.4484778366555762</v>
      </c>
      <c r="AS83">
        <f>_xlfn.RANK.AVG(Table2[[#This Row],[1Y Return vs Nifty Z-Score]],Table2[1Y Return vs Nifty Z-Score])</f>
        <v>69</v>
      </c>
      <c r="AT83">
        <f>_xlfn.RANK.AVG(Table2[[#This Row],[6M Return vs Nifty Z-Score]],Table2[6M Return vs Nifty Z-Score])</f>
        <v>107</v>
      </c>
      <c r="AU83">
        <f>_xlfn.RANK.AVG(Table2[[#This Row],[Sharpe Ratio Z-Score]],Table2[Sharpe Ratio Z-Score])</f>
        <v>169</v>
      </c>
      <c r="AV83">
        <f>(Table2[[#This Row],[Rank 1Y]]+Table2[[#This Row],[Rank 6M]]+Table2[[#This Row],[Rank Sharpe]])/3</f>
        <v>115</v>
      </c>
    </row>
    <row r="84" spans="1:48" x14ac:dyDescent="0.3">
      <c r="A84" t="s">
        <v>909</v>
      </c>
      <c r="B84" t="s">
        <v>910</v>
      </c>
      <c r="C84" t="s">
        <v>2907</v>
      </c>
      <c r="D84" t="s">
        <v>19</v>
      </c>
      <c r="E84">
        <v>14506.948587999999</v>
      </c>
      <c r="F84">
        <v>968.15</v>
      </c>
      <c r="G84">
        <v>127.837477137403</v>
      </c>
      <c r="H84">
        <f>(Table2[[#This Row],[1Y Return vs Nifty]]-AVERAGE(Table2[1Y Return vs Nifty]))/_xlfn.STDEV.P(Table2[1Y Return vs Nifty])</f>
        <v>0.97301090934207879</v>
      </c>
      <c r="I84">
        <v>1.3071605776750499</v>
      </c>
      <c r="J84">
        <f>(Table2[[#This Row],[1M Return vs Nifty]]-AVERAGE(Table2[1M Return vs Nifty]))/_xlfn.STDEV.P(Table2[1M Return vs Nifty])</f>
        <v>-0.29693894316875724</v>
      </c>
      <c r="K84">
        <v>31.738067831433899</v>
      </c>
      <c r="L84">
        <f>(Table2[[#This Row],[6M Return vs Nifty]]-AVERAGE(Table2[6M Return vs Nifty]))/_xlfn.STDEV.P(Table2[6M Return vs Nifty])</f>
        <v>0.56607672219154093</v>
      </c>
      <c r="M84">
        <v>-3.0435666275961499</v>
      </c>
      <c r="N84">
        <f>(Table2[[#This Row],[1W Return vs Nifty]]-AVERAGE(Table2[1W Return vs Nifty]))/_xlfn.STDEV.P(Table2[1W Return vs Nifty])</f>
        <v>-0.65637498566851571</v>
      </c>
      <c r="O84">
        <v>957.36</v>
      </c>
      <c r="P84">
        <v>939.27895932188801</v>
      </c>
      <c r="Q84">
        <v>783.25740224603305</v>
      </c>
      <c r="R84">
        <v>68.2537843884121</v>
      </c>
      <c r="S84">
        <f>(Table2[[#This Row],[Close Price]]-Table2[[#This Row],[20D EMA]])/Table2[[#This Row],[20D EMA]]</f>
        <v>1.127057742124171E-2</v>
      </c>
      <c r="T84">
        <f>(Table2[[#This Row],[Close Price]]-Table2[[#This Row],[50D EMA]])/Table2[[#This Row],[50D EMA]]</f>
        <v>3.0737450670624413E-2</v>
      </c>
      <c r="U84">
        <f>(Table2[[#This Row],[Close Price]]-Table2[[#This Row],[200D EMA]])/Table2[[#This Row],[200D EMA]]</f>
        <v>0.23605598520202603</v>
      </c>
      <c r="V84">
        <v>0.49165515235762403</v>
      </c>
      <c r="W84">
        <v>950.5</v>
      </c>
      <c r="X84">
        <v>1008.9</v>
      </c>
      <c r="Y84">
        <v>965.1</v>
      </c>
      <c r="Z84">
        <v>986.4</v>
      </c>
      <c r="AA84">
        <v>950.5</v>
      </c>
      <c r="AB84">
        <v>1008.9</v>
      </c>
      <c r="AC84" s="1">
        <f>(Table2[[#This Row],[Close Price]]/Table2[[#This Row],[Day Low]])-1</f>
        <v>1.8569174118884701E-2</v>
      </c>
      <c r="AD84" s="1">
        <f>(Table2[[#This Row],[Day High]]/Table2[[#This Row],[Close Price]])-1</f>
        <v>4.2090585136600689E-2</v>
      </c>
      <c r="AE84" s="1">
        <f>(Table2[[#This Row],[Close Price]]/Table2[[#This Row],[Current Week Low]])-1</f>
        <v>3.1602942700237335E-3</v>
      </c>
      <c r="AF84" s="1">
        <f>(Table2[[#This Row],[Current Week High]]/Table2[[#This Row],[Close Price]])-1</f>
        <v>1.8850384754428573E-2</v>
      </c>
      <c r="AG84" s="1">
        <f>(Table2[[#This Row],[Close Price]]/Table2[[#This Row],[Current Month Low]])-1</f>
        <v>1.8569174118884701E-2</v>
      </c>
      <c r="AH84" s="1">
        <f>(Table2[[#This Row],[Current Month High]]/Table2[[#This Row],[Close Price]])-1</f>
        <v>4.2090585136600689E-2</v>
      </c>
      <c r="AI84">
        <v>15.942777462170101</v>
      </c>
      <c r="AJ84">
        <v>178.28398965219799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0.02</v>
      </c>
      <c r="AM84" t="s">
        <v>2951</v>
      </c>
      <c r="AN84">
        <v>8.5500000000000007</v>
      </c>
      <c r="AO84" t="s">
        <v>2951</v>
      </c>
      <c r="AP84">
        <v>0.17493948060550499</v>
      </c>
      <c r="AQ84">
        <f>(Table2[[#This Row],[Sharpe Ratio]]-AVERAGE(Table2[Sharpe Ratio]))/_xlfn.STDEV.P(Table2[Sharpe Ratio])</f>
        <v>1.280248246474216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1.866021949170563</v>
      </c>
      <c r="AS84">
        <f>_xlfn.RANK.AVG(Table2[[#This Row],[1Y Return vs Nifty Z-Score]],Table2[1Y Return vs Nifty Z-Score])</f>
        <v>92</v>
      </c>
      <c r="AT84">
        <f>_xlfn.RANK.AVG(Table2[[#This Row],[6M Return vs Nifty Z-Score]],Table2[6M Return vs Nifty Z-Score])</f>
        <v>177</v>
      </c>
      <c r="AU84">
        <f>_xlfn.RANK.AVG(Table2[[#This Row],[Sharpe Ratio Z-Score]],Table2[Sharpe Ratio Z-Score])</f>
        <v>76</v>
      </c>
      <c r="AV84">
        <f>(Table2[[#This Row],[Rank 1Y]]+Table2[[#This Row],[Rank 6M]]+Table2[[#This Row],[Rank Sharpe]])/3</f>
        <v>115</v>
      </c>
    </row>
    <row r="85" spans="1:48" x14ac:dyDescent="0.3">
      <c r="A85" t="s">
        <v>798</v>
      </c>
      <c r="B85" t="s">
        <v>799</v>
      </c>
      <c r="C85" t="s">
        <v>2912</v>
      </c>
      <c r="D85" t="s">
        <v>367</v>
      </c>
      <c r="E85">
        <v>17665.053559579999</v>
      </c>
      <c r="F85">
        <v>743.6</v>
      </c>
      <c r="G85">
        <v>126.09252541146201</v>
      </c>
      <c r="H85">
        <f>(Table2[[#This Row],[1Y Return vs Nifty]]-AVERAGE(Table2[1Y Return vs Nifty]))/_xlfn.STDEV.P(Table2[1Y Return vs Nifty])</f>
        <v>0.95221273908884729</v>
      </c>
      <c r="I85">
        <v>-6.8358161138989004</v>
      </c>
      <c r="J85">
        <f>(Table2[[#This Row],[1M Return vs Nifty]]-AVERAGE(Table2[1M Return vs Nifty]))/_xlfn.STDEV.P(Table2[1M Return vs Nifty])</f>
        <v>-1.0671608479727026</v>
      </c>
      <c r="K85">
        <v>59.057193060356198</v>
      </c>
      <c r="L85">
        <f>(Table2[[#This Row],[6M Return vs Nifty]]-AVERAGE(Table2[6M Return vs Nifty]))/_xlfn.STDEV.P(Table2[6M Return vs Nifty])</f>
        <v>1.4099190396993415</v>
      </c>
      <c r="M85">
        <v>-1.8289352477062</v>
      </c>
      <c r="N85">
        <f>(Table2[[#This Row],[1W Return vs Nifty]]-AVERAGE(Table2[1W Return vs Nifty]))/_xlfn.STDEV.P(Table2[1W Return vs Nifty])</f>
        <v>-0.40750900017634284</v>
      </c>
      <c r="O85">
        <v>740.36</v>
      </c>
      <c r="P85">
        <v>699.55506921664505</v>
      </c>
      <c r="Q85">
        <v>543.47789039730196</v>
      </c>
      <c r="R85">
        <v>53.413988813140499</v>
      </c>
      <c r="S85">
        <f>(Table2[[#This Row],[Close Price]]-Table2[[#This Row],[20D EMA]])/Table2[[#This Row],[20D EMA]]</f>
        <v>4.3762493921875962E-3</v>
      </c>
      <c r="T85">
        <f>(Table2[[#This Row],[Close Price]]-Table2[[#This Row],[50D EMA]])/Table2[[#This Row],[50D EMA]]</f>
        <v>6.2961348893770516E-2</v>
      </c>
      <c r="U85">
        <f>(Table2[[#This Row],[Close Price]]-Table2[[#This Row],[200D EMA]])/Table2[[#This Row],[200D EMA]]</f>
        <v>0.36822493267647294</v>
      </c>
      <c r="V85">
        <v>0.50559359048241603</v>
      </c>
      <c r="W85">
        <v>736.15</v>
      </c>
      <c r="X85">
        <v>751.9</v>
      </c>
      <c r="Y85">
        <v>738.05</v>
      </c>
      <c r="Z85">
        <v>766.8</v>
      </c>
      <c r="AA85">
        <v>736.15</v>
      </c>
      <c r="AB85">
        <v>751.9</v>
      </c>
      <c r="AC85" s="1">
        <f>(Table2[[#This Row],[Close Price]]/Table2[[#This Row],[Day Low]])-1</f>
        <v>1.012022006384572E-2</v>
      </c>
      <c r="AD85" s="1">
        <f>(Table2[[#This Row],[Day High]]/Table2[[#This Row],[Close Price]])-1</f>
        <v>1.1161915008068846E-2</v>
      </c>
      <c r="AE85" s="1">
        <f>(Table2[[#This Row],[Close Price]]/Table2[[#This Row],[Current Week Low]])-1</f>
        <v>7.5198157306417546E-3</v>
      </c>
      <c r="AF85" s="1">
        <f>(Table2[[#This Row],[Current Week High]]/Table2[[#This Row],[Close Price]])-1</f>
        <v>3.119956966110804E-2</v>
      </c>
      <c r="AG85" s="1">
        <f>(Table2[[#This Row],[Close Price]]/Table2[[#This Row],[Current Month Low]])-1</f>
        <v>1.012022006384572E-2</v>
      </c>
      <c r="AH85" s="1">
        <f>(Table2[[#This Row],[Current Month High]]/Table2[[#This Row],[Close Price]])-1</f>
        <v>1.1161915008068846E-2</v>
      </c>
      <c r="AI85">
        <v>11.3501882732651</v>
      </c>
      <c r="AJ85">
        <v>193.91304347825999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0.31</v>
      </c>
      <c r="AM85" t="s">
        <v>2951</v>
      </c>
      <c r="AN85">
        <v>11.81</v>
      </c>
      <c r="AO85" t="s">
        <v>2951</v>
      </c>
      <c r="AP85">
        <v>0.113675885392756</v>
      </c>
      <c r="AQ85">
        <f>(Table2[[#This Row],[Sharpe Ratio]]-AVERAGE(Table2[Sharpe Ratio]))/_xlfn.STDEV.P(Table2[Sharpe Ratio])</f>
        <v>0.60404814406910501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1.4915100747082484</v>
      </c>
      <c r="AS85">
        <f>_xlfn.RANK.AVG(Table2[[#This Row],[1Y Return vs Nifty Z-Score]],Table2[1Y Return vs Nifty Z-Score])</f>
        <v>94</v>
      </c>
      <c r="AT85">
        <f>_xlfn.RANK.AVG(Table2[[#This Row],[6M Return vs Nifty Z-Score]],Table2[6M Return vs Nifty Z-Score])</f>
        <v>66</v>
      </c>
      <c r="AU85">
        <f>_xlfn.RANK.AVG(Table2[[#This Row],[Sharpe Ratio Z-Score]],Table2[Sharpe Ratio Z-Score])</f>
        <v>197</v>
      </c>
      <c r="AV85">
        <f>(Table2[[#This Row],[Rank 1Y]]+Table2[[#This Row],[Rank 6M]]+Table2[[#This Row],[Rank Sharpe]])/3</f>
        <v>119</v>
      </c>
    </row>
    <row r="86" spans="1:48" x14ac:dyDescent="0.3">
      <c r="A86" t="s">
        <v>1577</v>
      </c>
      <c r="B86" t="s">
        <v>1578</v>
      </c>
      <c r="C86" t="s">
        <v>2912</v>
      </c>
      <c r="D86" t="s">
        <v>47</v>
      </c>
      <c r="E86">
        <v>5045.37594008</v>
      </c>
      <c r="F86">
        <v>848.75</v>
      </c>
      <c r="G86">
        <v>155.87323771689199</v>
      </c>
      <c r="H86">
        <f>(Table2[[#This Row],[1Y Return vs Nifty]]-AVERAGE(Table2[1Y Return vs Nifty]))/_xlfn.STDEV.P(Table2[1Y Return vs Nifty])</f>
        <v>1.3071705958495126</v>
      </c>
      <c r="I86">
        <v>29.598886298842402</v>
      </c>
      <c r="J86">
        <f>(Table2[[#This Row],[1M Return vs Nifty]]-AVERAGE(Table2[1M Return vs Nifty]))/_xlfn.STDEV.P(Table2[1M Return vs Nifty])</f>
        <v>2.379098051717488</v>
      </c>
      <c r="K86">
        <v>32.756942777618001</v>
      </c>
      <c r="L86">
        <f>(Table2[[#This Row],[6M Return vs Nifty]]-AVERAGE(Table2[6M Return vs Nifty]))/_xlfn.STDEV.P(Table2[6M Return vs Nifty])</f>
        <v>0.59754807380452746</v>
      </c>
      <c r="M86">
        <v>0.54847353773879304</v>
      </c>
      <c r="N86">
        <f>(Table2[[#This Row],[1W Return vs Nifty]]-AVERAGE(Table2[1W Return vs Nifty]))/_xlfn.STDEV.P(Table2[1W Return vs Nifty])</f>
        <v>7.9598603087722625E-2</v>
      </c>
      <c r="O86">
        <v>792.06</v>
      </c>
      <c r="P86">
        <v>723.02135672757004</v>
      </c>
      <c r="Q86">
        <v>583.11541134327899</v>
      </c>
      <c r="R86">
        <v>64.2901029122783</v>
      </c>
      <c r="S86">
        <f>(Table2[[#This Row],[Close Price]]-Table2[[#This Row],[20D EMA]])/Table2[[#This Row],[20D EMA]]</f>
        <v>7.1572860641870642E-2</v>
      </c>
      <c r="T86">
        <f>(Table2[[#This Row],[Close Price]]-Table2[[#This Row],[50D EMA]])/Table2[[#This Row],[50D EMA]]</f>
        <v>0.17389340176821877</v>
      </c>
      <c r="U86">
        <f>(Table2[[#This Row],[Close Price]]-Table2[[#This Row],[200D EMA]])/Table2[[#This Row],[200D EMA]]</f>
        <v>0.45554376284584663</v>
      </c>
      <c r="V86">
        <v>0.96014108694848599</v>
      </c>
      <c r="W86">
        <v>840.05</v>
      </c>
      <c r="X86">
        <v>878</v>
      </c>
      <c r="Y86">
        <v>865.05</v>
      </c>
      <c r="Z86">
        <v>888</v>
      </c>
      <c r="AA86">
        <v>840.05</v>
      </c>
      <c r="AB86">
        <v>878</v>
      </c>
      <c r="AC86" s="1">
        <f>(Table2[[#This Row],[Close Price]]/Table2[[#This Row],[Day Low]])-1</f>
        <v>1.0356526397238275E-2</v>
      </c>
      <c r="AD86" s="1">
        <f>(Table2[[#This Row],[Day High]]/Table2[[#This Row],[Close Price]])-1</f>
        <v>3.4462444771723222E-2</v>
      </c>
      <c r="AE86" s="1">
        <f>(Table2[[#This Row],[Close Price]]/Table2[[#This Row],[Current Week Low]])-1</f>
        <v>-1.8842841454251191E-2</v>
      </c>
      <c r="AF86" s="1">
        <f>(Table2[[#This Row],[Current Week High]]/Table2[[#This Row],[Close Price]])-1</f>
        <v>4.6244477172312282E-2</v>
      </c>
      <c r="AG86" s="1">
        <f>(Table2[[#This Row],[Close Price]]/Table2[[#This Row],[Current Month Low]])-1</f>
        <v>1.0356526397238275E-2</v>
      </c>
      <c r="AH86" s="1">
        <f>(Table2[[#This Row],[Current Month High]]/Table2[[#This Row],[Close Price]])-1</f>
        <v>3.4462444771723222E-2</v>
      </c>
      <c r="AI86">
        <v>7.8055964653902699</v>
      </c>
      <c r="AJ86">
        <v>186.98224852070999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0.24</v>
      </c>
      <c r="AM86" t="s">
        <v>2951</v>
      </c>
      <c r="AN86">
        <v>17.82</v>
      </c>
      <c r="AO86" t="s">
        <v>2951</v>
      </c>
      <c r="AP86">
        <v>0.143998622304187</v>
      </c>
      <c r="AQ86">
        <f>(Table2[[#This Row],[Sharpe Ratio]]-AVERAGE(Table2[Sharpe Ratio]))/_xlfn.STDEV.P(Table2[Sharpe Ratio])</f>
        <v>0.93873692185807067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5.3021522463173216</v>
      </c>
      <c r="AS86">
        <f>_xlfn.RANK.AVG(Table2[[#This Row],[1Y Return vs Nifty Z-Score]],Table2[1Y Return vs Nifty Z-Score])</f>
        <v>65</v>
      </c>
      <c r="AT86">
        <f>_xlfn.RANK.AVG(Table2[[#This Row],[6M Return vs Nifty Z-Score]],Table2[6M Return vs Nifty Z-Score])</f>
        <v>169</v>
      </c>
      <c r="AU86">
        <f>_xlfn.RANK.AVG(Table2[[#This Row],[Sharpe Ratio Z-Score]],Table2[Sharpe Ratio Z-Score])</f>
        <v>129</v>
      </c>
      <c r="AV86">
        <f>(Table2[[#This Row],[Rank 1Y]]+Table2[[#This Row],[Rank 6M]]+Table2[[#This Row],[Rank Sharpe]])/3</f>
        <v>121</v>
      </c>
    </row>
    <row r="87" spans="1:48" x14ac:dyDescent="0.3">
      <c r="A87" t="s">
        <v>170</v>
      </c>
      <c r="B87" t="s">
        <v>171</v>
      </c>
      <c r="C87" t="s">
        <v>2909</v>
      </c>
      <c r="D87" t="s">
        <v>120</v>
      </c>
      <c r="E87">
        <v>145893.77572000001</v>
      </c>
      <c r="F87">
        <v>521.5</v>
      </c>
      <c r="G87">
        <v>207.65649353084501</v>
      </c>
      <c r="H87">
        <f>(Table2[[#This Row],[1Y Return vs Nifty]]-AVERAGE(Table2[1Y Return vs Nifty]))/_xlfn.STDEV.P(Table2[1Y Return vs Nifty])</f>
        <v>1.9243779114871109</v>
      </c>
      <c r="I87">
        <v>-7.6059549940465701</v>
      </c>
      <c r="J87">
        <f>(Table2[[#This Row],[1M Return vs Nifty]]-AVERAGE(Table2[1M Return vs Nifty]))/_xlfn.STDEV.P(Table2[1M Return vs Nifty])</f>
        <v>-1.1400061793175305</v>
      </c>
      <c r="K87">
        <v>14.212367797674201</v>
      </c>
      <c r="L87">
        <f>(Table2[[#This Row],[6M Return vs Nifty]]-AVERAGE(Table2[6M Return vs Nifty]))/_xlfn.STDEV.P(Table2[6M Return vs Nifty])</f>
        <v>2.4737012061381486E-2</v>
      </c>
      <c r="M87">
        <v>-4.86057583909359</v>
      </c>
      <c r="N87">
        <f>(Table2[[#This Row],[1W Return vs Nifty]]-AVERAGE(Table2[1W Return vs Nifty]))/_xlfn.STDEV.P(Table2[1W Return vs Nifty])</f>
        <v>-1.0286622454531567</v>
      </c>
      <c r="O87">
        <v>518.80999999999995</v>
      </c>
      <c r="P87">
        <v>508.28227149357099</v>
      </c>
      <c r="Q87">
        <v>416.65132709908403</v>
      </c>
      <c r="R87">
        <v>69.703319341237602</v>
      </c>
      <c r="S87">
        <f>(Table2[[#This Row],[Close Price]]-Table2[[#This Row],[20D EMA]])/Table2[[#This Row],[20D EMA]]</f>
        <v>5.1849424644861411E-3</v>
      </c>
      <c r="T87">
        <f>(Table2[[#This Row],[Close Price]]-Table2[[#This Row],[50D EMA]])/Table2[[#This Row],[50D EMA]]</f>
        <v>2.600470102486389E-2</v>
      </c>
      <c r="U87">
        <f>(Table2[[#This Row],[Close Price]]-Table2[[#This Row],[200D EMA]])/Table2[[#This Row],[200D EMA]]</f>
        <v>0.25164607930309524</v>
      </c>
      <c r="V87">
        <v>0.77268085586957003</v>
      </c>
      <c r="W87">
        <v>500</v>
      </c>
      <c r="X87">
        <v>524</v>
      </c>
      <c r="Y87">
        <v>505.15</v>
      </c>
      <c r="Z87">
        <v>522.29999999999995</v>
      </c>
      <c r="AA87">
        <v>500</v>
      </c>
      <c r="AB87">
        <v>524</v>
      </c>
      <c r="AC87" s="1">
        <f>(Table2[[#This Row],[Close Price]]/Table2[[#This Row],[Day Low]])-1</f>
        <v>4.2999999999999927E-2</v>
      </c>
      <c r="AD87" s="1">
        <f>(Table2[[#This Row],[Day High]]/Table2[[#This Row],[Close Price]])-1</f>
        <v>4.7938638542666112E-3</v>
      </c>
      <c r="AE87" s="1">
        <f>(Table2[[#This Row],[Close Price]]/Table2[[#This Row],[Current Week Low]])-1</f>
        <v>3.2366623775116343E-2</v>
      </c>
      <c r="AF87" s="1">
        <f>(Table2[[#This Row],[Current Week High]]/Table2[[#This Row],[Close Price]])-1</f>
        <v>1.534036433365138E-3</v>
      </c>
      <c r="AG87" s="1">
        <f>(Table2[[#This Row],[Close Price]]/Table2[[#This Row],[Current Month Low]])-1</f>
        <v>4.2999999999999927E-2</v>
      </c>
      <c r="AH87" s="1">
        <f>(Table2[[#This Row],[Current Month High]]/Table2[[#This Row],[Close Price]])-1</f>
        <v>4.7938638542666112E-3</v>
      </c>
      <c r="AI87">
        <v>16.548418024928001</v>
      </c>
      <c r="AJ87">
        <v>236.01804123711301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0.03</v>
      </c>
      <c r="AM87" t="s">
        <v>2951</v>
      </c>
      <c r="AN87">
        <v>13.49</v>
      </c>
      <c r="AO87" t="s">
        <v>2951</v>
      </c>
      <c r="AP87">
        <v>0.194265726582253</v>
      </c>
      <c r="AQ87">
        <f>(Table2[[#This Row],[Sharpe Ratio]]-AVERAGE(Table2[Sharpe Ratio]))/_xlfn.STDEV.P(Table2[Sharpe Ratio])</f>
        <v>1.4935626865295366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1.2740091853073423</v>
      </c>
      <c r="AS87">
        <f>_xlfn.RANK.AVG(Table2[[#This Row],[1Y Return vs Nifty Z-Score]],Table2[1Y Return vs Nifty Z-Score])</f>
        <v>26</v>
      </c>
      <c r="AT87">
        <f>_xlfn.RANK.AVG(Table2[[#This Row],[6M Return vs Nifty Z-Score]],Table2[6M Return vs Nifty Z-Score])</f>
        <v>295</v>
      </c>
      <c r="AU87">
        <f>_xlfn.RANK.AVG(Table2[[#This Row],[Sharpe Ratio Z-Score]],Table2[Sharpe Ratio Z-Score])</f>
        <v>44</v>
      </c>
      <c r="AV87">
        <f>(Table2[[#This Row],[Rank 1Y]]+Table2[[#This Row],[Rank 6M]]+Table2[[#This Row],[Rank Sharpe]])/3</f>
        <v>121.66666666666667</v>
      </c>
    </row>
    <row r="88" spans="1:48" x14ac:dyDescent="0.3">
      <c r="A88" t="s">
        <v>250</v>
      </c>
      <c r="B88" t="s">
        <v>251</v>
      </c>
      <c r="C88" t="s">
        <v>2917</v>
      </c>
      <c r="D88" t="s">
        <v>144</v>
      </c>
      <c r="E88">
        <v>98851.633242080003</v>
      </c>
      <c r="F88">
        <v>701.75</v>
      </c>
      <c r="G88">
        <v>61.5803662240791</v>
      </c>
      <c r="H88">
        <f>(Table2[[#This Row],[1Y Return vs Nifty]]-AVERAGE(Table2[1Y Return vs Nifty]))/_xlfn.STDEV.P(Table2[1Y Return vs Nifty])</f>
        <v>0.18328896301177</v>
      </c>
      <c r="I88">
        <v>4.9002065152357899</v>
      </c>
      <c r="J88">
        <f>(Table2[[#This Row],[1M Return vs Nifty]]-AVERAGE(Table2[1M Return vs Nifty]))/_xlfn.STDEV.P(Table2[1M Return vs Nifty])</f>
        <v>4.2917449756910614E-2</v>
      </c>
      <c r="K88">
        <v>40.5660380501917</v>
      </c>
      <c r="L88">
        <f>(Table2[[#This Row],[6M Return vs Nifty]]-AVERAGE(Table2[6M Return vs Nifty]))/_xlfn.STDEV.P(Table2[6M Return vs Nifty])</f>
        <v>0.83875803192834963</v>
      </c>
      <c r="M88">
        <v>-2.3384274719860501</v>
      </c>
      <c r="N88">
        <f>(Table2[[#This Row],[1W Return vs Nifty]]-AVERAGE(Table2[1W Return vs Nifty]))/_xlfn.STDEV.P(Table2[1W Return vs Nifty])</f>
        <v>-0.51189892998985731</v>
      </c>
      <c r="O88">
        <v>662.04</v>
      </c>
      <c r="P88">
        <v>616.52825728655205</v>
      </c>
      <c r="Q88">
        <v>502.66208336402201</v>
      </c>
      <c r="R88">
        <v>68.549867503784</v>
      </c>
      <c r="S88">
        <f>(Table2[[#This Row],[Close Price]]-Table2[[#This Row],[20D EMA]])/Table2[[#This Row],[20D EMA]]</f>
        <v>5.9981270013896498E-2</v>
      </c>
      <c r="T88">
        <f>(Table2[[#This Row],[Close Price]]-Table2[[#This Row],[50D EMA]])/Table2[[#This Row],[50D EMA]]</f>
        <v>0.13822844566528653</v>
      </c>
      <c r="U88">
        <f>(Table2[[#This Row],[Close Price]]-Table2[[#This Row],[200D EMA]])/Table2[[#This Row],[200D EMA]]</f>
        <v>0.39606710596430811</v>
      </c>
      <c r="V88">
        <v>0.67286815951152101</v>
      </c>
      <c r="W88">
        <v>671.7</v>
      </c>
      <c r="X88">
        <v>735</v>
      </c>
      <c r="Y88">
        <v>672.85</v>
      </c>
      <c r="Z88">
        <v>690.75</v>
      </c>
      <c r="AA88">
        <v>671.7</v>
      </c>
      <c r="AB88">
        <v>735</v>
      </c>
      <c r="AC88" s="1">
        <f>(Table2[[#This Row],[Close Price]]/Table2[[#This Row],[Day Low]])-1</f>
        <v>4.4737233884174499E-2</v>
      </c>
      <c r="AD88" s="1">
        <f>(Table2[[#This Row],[Day High]]/Table2[[#This Row],[Close Price]])-1</f>
        <v>4.7381546134663388E-2</v>
      </c>
      <c r="AE88" s="1">
        <f>(Table2[[#This Row],[Close Price]]/Table2[[#This Row],[Current Week Low]])-1</f>
        <v>4.2951623690272722E-2</v>
      </c>
      <c r="AF88" s="1">
        <f>(Table2[[#This Row],[Current Week High]]/Table2[[#This Row],[Close Price]])-1</f>
        <v>-1.5675097969362284E-2</v>
      </c>
      <c r="AG88" s="1">
        <f>(Table2[[#This Row],[Close Price]]/Table2[[#This Row],[Current Month Low]])-1</f>
        <v>4.4737233884174499E-2</v>
      </c>
      <c r="AH88" s="1">
        <f>(Table2[[#This Row],[Current Month High]]/Table2[[#This Row],[Close Price]])-1</f>
        <v>4.7381546134663388E-2</v>
      </c>
      <c r="AI88">
        <v>4.7381546134663299</v>
      </c>
      <c r="AJ88">
        <v>95.364699331848499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0.28999999999999998</v>
      </c>
      <c r="AM88" t="s">
        <v>2951</v>
      </c>
      <c r="AN88">
        <v>11.81</v>
      </c>
      <c r="AO88" t="s">
        <v>2951</v>
      </c>
      <c r="AP88">
        <v>0.22214992856386301</v>
      </c>
      <c r="AQ88">
        <f>(Table2[[#This Row],[Sharpe Ratio]]-AVERAGE(Table2[Sharpe Ratio]))/_xlfn.STDEV.P(Table2[Sharpe Ratio])</f>
        <v>1.8013360088422579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2.3544015235494307</v>
      </c>
      <c r="AS88">
        <f>_xlfn.RANK.AVG(Table2[[#This Row],[1Y Return vs Nifty Z-Score]],Table2[1Y Return vs Nifty Z-Score])</f>
        <v>227</v>
      </c>
      <c r="AT88">
        <f>_xlfn.RANK.AVG(Table2[[#This Row],[6M Return vs Nifty Z-Score]],Table2[6M Return vs Nifty Z-Score])</f>
        <v>117</v>
      </c>
      <c r="AU88">
        <f>_xlfn.RANK.AVG(Table2[[#This Row],[Sharpe Ratio Z-Score]],Table2[Sharpe Ratio Z-Score])</f>
        <v>22</v>
      </c>
      <c r="AV88">
        <f>(Table2[[#This Row],[Rank 1Y]]+Table2[[#This Row],[Rank 6M]]+Table2[[#This Row],[Rank Sharpe]])/3</f>
        <v>122</v>
      </c>
    </row>
    <row r="89" spans="1:48" x14ac:dyDescent="0.3">
      <c r="A89" t="s">
        <v>493</v>
      </c>
      <c r="B89" t="s">
        <v>494</v>
      </c>
      <c r="C89" t="s">
        <v>2917</v>
      </c>
      <c r="D89" t="s">
        <v>495</v>
      </c>
      <c r="E89">
        <v>38662.590489529997</v>
      </c>
      <c r="F89">
        <v>4472.8500000000004</v>
      </c>
      <c r="G89">
        <v>64.291300384096701</v>
      </c>
      <c r="H89">
        <f>(Table2[[#This Row],[1Y Return vs Nifty]]-AVERAGE(Table2[1Y Return vs Nifty]))/_xlfn.STDEV.P(Table2[1Y Return vs Nifty])</f>
        <v>0.21560072806930591</v>
      </c>
      <c r="I89">
        <v>4.37399322328955</v>
      </c>
      <c r="J89">
        <f>(Table2[[#This Row],[1M Return vs Nifty]]-AVERAGE(Table2[1M Return vs Nifty]))/_xlfn.STDEV.P(Table2[1M Return vs Nifty])</f>
        <v>-6.8556270192243265E-3</v>
      </c>
      <c r="K89">
        <v>35.8373821940692</v>
      </c>
      <c r="L89">
        <f>(Table2[[#This Row],[6M Return vs Nifty]]-AVERAGE(Table2[6M Return vs Nifty]))/_xlfn.STDEV.P(Table2[6M Return vs Nifty])</f>
        <v>0.6926977213257669</v>
      </c>
      <c r="M89">
        <v>-5.8541247154156002</v>
      </c>
      <c r="N89">
        <f>(Table2[[#This Row],[1W Return vs Nifty]]-AVERAGE(Table2[1W Return vs Nifty]))/_xlfn.STDEV.P(Table2[1W Return vs Nifty])</f>
        <v>-1.2322306072905733</v>
      </c>
      <c r="O89">
        <v>4404.51</v>
      </c>
      <c r="P89">
        <v>4139.5496775318798</v>
      </c>
      <c r="Q89">
        <v>3369.7896003372098</v>
      </c>
      <c r="R89">
        <v>68.732265119099296</v>
      </c>
      <c r="S89">
        <f>(Table2[[#This Row],[Close Price]]-Table2[[#This Row],[20D EMA]])/Table2[[#This Row],[20D EMA]]</f>
        <v>1.5515914369589386E-2</v>
      </c>
      <c r="T89">
        <f>(Table2[[#This Row],[Close Price]]-Table2[[#This Row],[50D EMA]])/Table2[[#This Row],[50D EMA]]</f>
        <v>8.0516082287202792E-2</v>
      </c>
      <c r="U89">
        <f>(Table2[[#This Row],[Close Price]]-Table2[[#This Row],[200D EMA]])/Table2[[#This Row],[200D EMA]]</f>
        <v>0.32733806275395028</v>
      </c>
      <c r="V89">
        <v>1.52062171708341</v>
      </c>
      <c r="W89">
        <v>4450</v>
      </c>
      <c r="X89">
        <v>4621.25</v>
      </c>
      <c r="Y89">
        <v>4392.3</v>
      </c>
      <c r="Z89">
        <v>4580</v>
      </c>
      <c r="AA89">
        <v>4450</v>
      </c>
      <c r="AB89">
        <v>4621.25</v>
      </c>
      <c r="AC89" s="1">
        <f>(Table2[[#This Row],[Close Price]]/Table2[[#This Row],[Day Low]])-1</f>
        <v>5.1348314606742829E-3</v>
      </c>
      <c r="AD89" s="1">
        <f>(Table2[[#This Row],[Day High]]/Table2[[#This Row],[Close Price]])-1</f>
        <v>3.3177951417999729E-2</v>
      </c>
      <c r="AE89" s="1">
        <f>(Table2[[#This Row],[Close Price]]/Table2[[#This Row],[Current Week Low]])-1</f>
        <v>1.8338911276552183E-2</v>
      </c>
      <c r="AF89" s="1">
        <f>(Table2[[#This Row],[Current Week High]]/Table2[[#This Row],[Close Price]])-1</f>
        <v>2.3955643493521972E-2</v>
      </c>
      <c r="AG89" s="1">
        <f>(Table2[[#This Row],[Close Price]]/Table2[[#This Row],[Current Month Low]])-1</f>
        <v>5.1348314606742829E-3</v>
      </c>
      <c r="AH89" s="1">
        <f>(Table2[[#This Row],[Current Month High]]/Table2[[#This Row],[Close Price]])-1</f>
        <v>3.3177951417999729E-2</v>
      </c>
      <c r="AI89">
        <v>12.6731278714913</v>
      </c>
      <c r="AJ89">
        <v>101.207827260458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0.17</v>
      </c>
      <c r="AM89" t="s">
        <v>2951</v>
      </c>
      <c r="AN89">
        <v>9.3800000000000008</v>
      </c>
      <c r="AO89" t="s">
        <v>2951</v>
      </c>
      <c r="AP89">
        <v>0.26312499280419999</v>
      </c>
      <c r="AQ89">
        <f>(Table2[[#This Row],[Sharpe Ratio]]-AVERAGE(Table2[Sharpe Ratio]))/_xlfn.STDEV.P(Table2[Sharpe Ratio])</f>
        <v>2.2536004007564618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1.9228126158417371</v>
      </c>
      <c r="AS89">
        <f>_xlfn.RANK.AVG(Table2[[#This Row],[1Y Return vs Nifty Z-Score]],Table2[1Y Return vs Nifty Z-Score])</f>
        <v>217</v>
      </c>
      <c r="AT89">
        <f>_xlfn.RANK.AVG(Table2[[#This Row],[6M Return vs Nifty Z-Score]],Table2[6M Return vs Nifty Z-Score])</f>
        <v>141</v>
      </c>
      <c r="AU89">
        <f>_xlfn.RANK.AVG(Table2[[#This Row],[Sharpe Ratio Z-Score]],Table2[Sharpe Ratio Z-Score])</f>
        <v>8</v>
      </c>
      <c r="AV89">
        <f>(Table2[[#This Row],[Rank 1Y]]+Table2[[#This Row],[Rank 6M]]+Table2[[#This Row],[Rank Sharpe]])/3</f>
        <v>122</v>
      </c>
    </row>
    <row r="90" spans="1:48" x14ac:dyDescent="0.3">
      <c r="A90" t="s">
        <v>736</v>
      </c>
      <c r="B90" t="s">
        <v>737</v>
      </c>
      <c r="C90" t="s">
        <v>2910</v>
      </c>
      <c r="D90" t="s">
        <v>601</v>
      </c>
      <c r="E90">
        <v>19731.285126719999</v>
      </c>
      <c r="F90">
        <v>1419.45</v>
      </c>
      <c r="G90">
        <v>70.673370220386104</v>
      </c>
      <c r="H90">
        <f>(Table2[[#This Row],[1Y Return vs Nifty]]-AVERAGE(Table2[1Y Return vs Nifty]))/_xlfn.STDEV.P(Table2[1Y Return vs Nifty])</f>
        <v>0.29166894992889952</v>
      </c>
      <c r="I90">
        <v>16.762018455965499</v>
      </c>
      <c r="J90">
        <f>(Table2[[#This Row],[1M Return vs Nifty]]-AVERAGE(Table2[1M Return vs Nifty]))/_xlfn.STDEV.P(Table2[1M Return vs Nifty])</f>
        <v>1.1648938146001073</v>
      </c>
      <c r="K90">
        <v>55.679572806803499</v>
      </c>
      <c r="L90">
        <f>(Table2[[#This Row],[6M Return vs Nifty]]-AVERAGE(Table2[6M Return vs Nifty]))/_xlfn.STDEV.P(Table2[6M Return vs Nifty])</f>
        <v>1.3055899706484131</v>
      </c>
      <c r="M90">
        <v>3.06403833112544</v>
      </c>
      <c r="N90">
        <f>(Table2[[#This Row],[1W Return vs Nifty]]-AVERAGE(Table2[1W Return vs Nifty]))/_xlfn.STDEV.P(Table2[1W Return vs Nifty])</f>
        <v>0.59501300925291134</v>
      </c>
      <c r="O90">
        <v>1299.83</v>
      </c>
      <c r="P90">
        <v>1157.2252985581499</v>
      </c>
      <c r="Q90">
        <v>921.65430528893899</v>
      </c>
      <c r="R90">
        <v>53.284580197969497</v>
      </c>
      <c r="S90">
        <f>(Table2[[#This Row],[Close Price]]-Table2[[#This Row],[20D EMA]])/Table2[[#This Row],[20D EMA]]</f>
        <v>9.2027418970173122E-2</v>
      </c>
      <c r="T90">
        <f>(Table2[[#This Row],[Close Price]]-Table2[[#This Row],[50D EMA]])/Table2[[#This Row],[50D EMA]]</f>
        <v>0.22659779540645211</v>
      </c>
      <c r="U90">
        <f>(Table2[[#This Row],[Close Price]]-Table2[[#This Row],[200D EMA]])/Table2[[#This Row],[200D EMA]]</f>
        <v>0.54011107185681939</v>
      </c>
      <c r="V90">
        <v>1.2131533541217401</v>
      </c>
      <c r="W90">
        <v>1389</v>
      </c>
      <c r="X90">
        <v>1450</v>
      </c>
      <c r="Y90">
        <v>1383.05</v>
      </c>
      <c r="Z90">
        <v>1436.95</v>
      </c>
      <c r="AA90">
        <v>1389</v>
      </c>
      <c r="AB90">
        <v>1450</v>
      </c>
      <c r="AC90" s="1">
        <f>(Table2[[#This Row],[Close Price]]/Table2[[#This Row],[Day Low]])-1</f>
        <v>2.1922246220302366E-2</v>
      </c>
      <c r="AD90" s="1">
        <f>(Table2[[#This Row],[Day High]]/Table2[[#This Row],[Close Price]])-1</f>
        <v>2.152242065588772E-2</v>
      </c>
      <c r="AE90" s="1">
        <f>(Table2[[#This Row],[Close Price]]/Table2[[#This Row],[Current Week Low]])-1</f>
        <v>2.6318643577600387E-2</v>
      </c>
      <c r="AF90" s="1">
        <f>(Table2[[#This Row],[Current Week High]]/Table2[[#This Row],[Close Price]])-1</f>
        <v>1.2328718869984767E-2</v>
      </c>
      <c r="AG90" s="1">
        <f>(Table2[[#This Row],[Close Price]]/Table2[[#This Row],[Current Month Low]])-1</f>
        <v>2.1922246220302366E-2</v>
      </c>
      <c r="AH90" s="1">
        <f>(Table2[[#This Row],[Current Month High]]/Table2[[#This Row],[Close Price]])-1</f>
        <v>2.152242065588772E-2</v>
      </c>
      <c r="AI90">
        <v>4.2657367290147503</v>
      </c>
      <c r="AJ90">
        <v>117.957773512476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0.75</v>
      </c>
      <c r="AM90" t="s">
        <v>2951</v>
      </c>
      <c r="AN90">
        <v>26.05</v>
      </c>
      <c r="AO90" t="s">
        <v>2951</v>
      </c>
      <c r="AP90">
        <v>0.16188451931133399</v>
      </c>
      <c r="AQ90">
        <f>(Table2[[#This Row],[Sharpe Ratio]]-AVERAGE(Table2[Sharpe Ratio]))/_xlfn.STDEV.P(Table2[Sharpe Ratio])</f>
        <v>1.1361534356268088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4.4933191800571404</v>
      </c>
      <c r="AS90">
        <f>_xlfn.RANK.AVG(Table2[[#This Row],[1Y Return vs Nifty Z-Score]],Table2[1Y Return vs Nifty Z-Score])</f>
        <v>199</v>
      </c>
      <c r="AT90">
        <f>_xlfn.RANK.AVG(Table2[[#This Row],[6M Return vs Nifty Z-Score]],Table2[6M Return vs Nifty Z-Score])</f>
        <v>71</v>
      </c>
      <c r="AU90">
        <f>_xlfn.RANK.AVG(Table2[[#This Row],[Sharpe Ratio Z-Score]],Table2[Sharpe Ratio Z-Score])</f>
        <v>97</v>
      </c>
      <c r="AV90">
        <f>(Table2[[#This Row],[Rank 1Y]]+Table2[[#This Row],[Rank 6M]]+Table2[[#This Row],[Rank Sharpe]])/3</f>
        <v>122.33333333333333</v>
      </c>
    </row>
    <row r="91" spans="1:48" x14ac:dyDescent="0.3">
      <c r="A91" t="s">
        <v>848</v>
      </c>
      <c r="B91" t="s">
        <v>849</v>
      </c>
      <c r="C91" t="s">
        <v>2914</v>
      </c>
      <c r="D91" t="s">
        <v>130</v>
      </c>
      <c r="E91">
        <v>16093.92294095</v>
      </c>
      <c r="F91">
        <v>890.5</v>
      </c>
      <c r="G91">
        <v>1058.0720254457301</v>
      </c>
      <c r="H91">
        <f>(Table2[[#This Row],[1Y Return vs Nifty]]-AVERAGE(Table2[1Y Return vs Nifty]))/_xlfn.STDEV.P(Table2[1Y Return vs Nifty])</f>
        <v>12.060524806450726</v>
      </c>
      <c r="I91">
        <v>-6.0163494909372597</v>
      </c>
      <c r="J91">
        <f>(Table2[[#This Row],[1M Return vs Nifty]]-AVERAGE(Table2[1M Return vs Nifty]))/_xlfn.STDEV.P(Table2[1M Return vs Nifty])</f>
        <v>-0.98964974028233144</v>
      </c>
      <c r="K91">
        <v>8.8320030555284603</v>
      </c>
      <c r="L91">
        <f>(Table2[[#This Row],[6M Return vs Nifty]]-AVERAGE(Table2[6M Return vs Nifty]))/_xlfn.STDEV.P(Table2[6M Return vs Nifty])</f>
        <v>-0.14145350154418998</v>
      </c>
      <c r="M91">
        <v>-3.0612786269649601</v>
      </c>
      <c r="N91">
        <f>(Table2[[#This Row],[1W Return vs Nifty]]-AVERAGE(Table2[1W Return vs Nifty]))/_xlfn.STDEV.P(Table2[1W Return vs Nifty])</f>
        <v>-0.66000399958247791</v>
      </c>
      <c r="O91">
        <v>903.91</v>
      </c>
      <c r="P91">
        <v>934.58855218532904</v>
      </c>
      <c r="Q91">
        <v>792.770466900923</v>
      </c>
      <c r="R91">
        <v>39.379594844330903</v>
      </c>
      <c r="S91">
        <f>(Table2[[#This Row],[Close Price]]-Table2[[#This Row],[20D EMA]])/Table2[[#This Row],[20D EMA]]</f>
        <v>-1.483554778683715E-2</v>
      </c>
      <c r="T91">
        <f>(Table2[[#This Row],[Close Price]]-Table2[[#This Row],[50D EMA]])/Table2[[#This Row],[50D EMA]]</f>
        <v>-4.7174290849419979E-2</v>
      </c>
      <c r="U91">
        <f>(Table2[[#This Row],[Close Price]]-Table2[[#This Row],[200D EMA]])/Table2[[#This Row],[200D EMA]]</f>
        <v>0.12327595083242526</v>
      </c>
      <c r="V91">
        <v>0.59850497102184996</v>
      </c>
      <c r="W91">
        <v>885</v>
      </c>
      <c r="X91">
        <v>909.75</v>
      </c>
      <c r="Y91">
        <v>875</v>
      </c>
      <c r="Z91">
        <v>916</v>
      </c>
      <c r="AA91">
        <v>885</v>
      </c>
      <c r="AB91">
        <v>909.75</v>
      </c>
      <c r="AC91" s="1">
        <f>(Table2[[#This Row],[Close Price]]/Table2[[#This Row],[Day Low]])-1</f>
        <v>6.2146892655368102E-3</v>
      </c>
      <c r="AD91" s="1">
        <f>(Table2[[#This Row],[Day High]]/Table2[[#This Row],[Close Price]])-1</f>
        <v>2.1617069062324523E-2</v>
      </c>
      <c r="AE91" s="1">
        <f>(Table2[[#This Row],[Close Price]]/Table2[[#This Row],[Current Week Low]])-1</f>
        <v>1.7714285714285793E-2</v>
      </c>
      <c r="AF91" s="1">
        <f>(Table2[[#This Row],[Current Week High]]/Table2[[#This Row],[Close Price]])-1</f>
        <v>2.8635597978663663E-2</v>
      </c>
      <c r="AG91" s="1">
        <f>(Table2[[#This Row],[Close Price]]/Table2[[#This Row],[Current Month Low]])-1</f>
        <v>6.2146892655368102E-3</v>
      </c>
      <c r="AH91" s="1">
        <f>(Table2[[#This Row],[Current Month High]]/Table2[[#This Row],[Close Price]])-1</f>
        <v>2.1617069062324523E-2</v>
      </c>
      <c r="AI91">
        <v>47.557551937113899</v>
      </c>
      <c r="AJ91">
        <v>1118.19425444596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-0.14000000000000001</v>
      </c>
      <c r="AM91" t="s">
        <v>2950</v>
      </c>
      <c r="AN91">
        <v>2.6</v>
      </c>
      <c r="AO91" t="s">
        <v>2951</v>
      </c>
      <c r="AP91">
        <v>0.23573984709225801</v>
      </c>
      <c r="AQ91">
        <f>(Table2[[#This Row],[Sharpe Ratio]]-AVERAGE(Table2[Sharpe Ratio]))/_xlfn.STDEV.P(Table2[Sharpe Ratio])</f>
        <v>1.9513354378451688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</v>
      </c>
      <c r="AT91">
        <f>_xlfn.RANK.AVG(Table2[[#This Row],[6M Return vs Nifty Z-Score]],Table2[6M Return vs Nifty Z-Score])</f>
        <v>355</v>
      </c>
      <c r="AU91">
        <f>_xlfn.RANK.AVG(Table2[[#This Row],[Sharpe Ratio Z-Score]],Table2[Sharpe Ratio Z-Score])</f>
        <v>16</v>
      </c>
      <c r="AV91">
        <f>(Table2[[#This Row],[Rank 1Y]]+Table2[[#This Row],[Rank 6M]]+Table2[[#This Row],[Rank Sharpe]])/3</f>
        <v>124</v>
      </c>
    </row>
    <row r="92" spans="1:48" x14ac:dyDescent="0.3">
      <c r="A92" t="s">
        <v>1713</v>
      </c>
      <c r="B92" t="s">
        <v>1714</v>
      </c>
      <c r="C92" t="s">
        <v>2914</v>
      </c>
      <c r="D92" t="s">
        <v>130</v>
      </c>
      <c r="E92">
        <v>3941.88698436</v>
      </c>
      <c r="F92">
        <v>781.25</v>
      </c>
      <c r="G92">
        <v>122.623013747337</v>
      </c>
      <c r="H92">
        <f>(Table2[[#This Row],[1Y Return vs Nifty]]-AVERAGE(Table2[1Y Return vs Nifty]))/_xlfn.STDEV.P(Table2[1Y Return vs Nifty])</f>
        <v>0.9108594493597969</v>
      </c>
      <c r="I92">
        <v>10.4035201614691</v>
      </c>
      <c r="J92">
        <f>(Table2[[#This Row],[1M Return vs Nifty]]-AVERAGE(Table2[1M Return vs Nifty]))/_xlfn.STDEV.P(Table2[1M Return vs Nifty])</f>
        <v>0.56346084314786682</v>
      </c>
      <c r="K92">
        <v>47.721254278453102</v>
      </c>
      <c r="L92">
        <f>(Table2[[#This Row],[6M Return vs Nifty]]-AVERAGE(Table2[6M Return vs Nifty]))/_xlfn.STDEV.P(Table2[6M Return vs Nifty])</f>
        <v>1.0597707544709196</v>
      </c>
      <c r="M92">
        <v>1.5301965001197899</v>
      </c>
      <c r="N92">
        <f>(Table2[[#This Row],[1W Return vs Nifty]]-AVERAGE(Table2[1W Return vs Nifty]))/_xlfn.STDEV.P(Table2[1W Return vs Nifty])</f>
        <v>0.2807439518398504</v>
      </c>
      <c r="O92">
        <v>759.55</v>
      </c>
      <c r="P92">
        <v>723.08701491440195</v>
      </c>
      <c r="Q92">
        <v>589.20187635482398</v>
      </c>
      <c r="R92">
        <v>57.658824246307198</v>
      </c>
      <c r="S92">
        <f>(Table2[[#This Row],[Close Price]]-Table2[[#This Row],[20D EMA]])/Table2[[#This Row],[20D EMA]]</f>
        <v>2.8569547758541303E-2</v>
      </c>
      <c r="T92">
        <f>(Table2[[#This Row],[Close Price]]-Table2[[#This Row],[50D EMA]])/Table2[[#This Row],[50D EMA]]</f>
        <v>8.0437048219547003E-2</v>
      </c>
      <c r="U92">
        <f>(Table2[[#This Row],[Close Price]]-Table2[[#This Row],[200D EMA]])/Table2[[#This Row],[200D EMA]]</f>
        <v>0.32594621869384965</v>
      </c>
      <c r="V92">
        <v>1.75097369058081</v>
      </c>
      <c r="W92">
        <v>778</v>
      </c>
      <c r="X92">
        <v>809.9</v>
      </c>
      <c r="Y92">
        <v>789.1</v>
      </c>
      <c r="Z92">
        <v>810.5</v>
      </c>
      <c r="AA92">
        <v>778</v>
      </c>
      <c r="AB92">
        <v>809.9</v>
      </c>
      <c r="AC92" s="1">
        <f>(Table2[[#This Row],[Close Price]]/Table2[[#This Row],[Day Low]])-1</f>
        <v>4.1773778920308757E-3</v>
      </c>
      <c r="AD92" s="1">
        <f>(Table2[[#This Row],[Day High]]/Table2[[#This Row],[Close Price]])-1</f>
        <v>3.6672000000000038E-2</v>
      </c>
      <c r="AE92" s="1">
        <f>(Table2[[#This Row],[Close Price]]/Table2[[#This Row],[Current Week Low]])-1</f>
        <v>-9.9480420732480646E-3</v>
      </c>
      <c r="AF92" s="1">
        <f>(Table2[[#This Row],[Current Week High]]/Table2[[#This Row],[Close Price]])-1</f>
        <v>3.7439999999999918E-2</v>
      </c>
      <c r="AG92" s="1">
        <f>(Table2[[#This Row],[Close Price]]/Table2[[#This Row],[Current Month Low]])-1</f>
        <v>4.1773778920308757E-3</v>
      </c>
      <c r="AH92" s="1">
        <f>(Table2[[#This Row],[Current Month High]]/Table2[[#This Row],[Close Price]])-1</f>
        <v>3.6672000000000038E-2</v>
      </c>
      <c r="AI92">
        <v>12.64</v>
      </c>
      <c r="AJ92">
        <v>158.22178152371501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0.05</v>
      </c>
      <c r="AM92" t="s">
        <v>2951</v>
      </c>
      <c r="AN92">
        <v>13.13</v>
      </c>
      <c r="AO92" t="s">
        <v>2951</v>
      </c>
      <c r="AP92">
        <v>0.115847588004551</v>
      </c>
      <c r="AQ92">
        <f>(Table2[[#This Row],[Sharpe Ratio]]-AVERAGE(Table2[Sharpe Ratio]))/_xlfn.STDEV.P(Table2[Sharpe Ratio])</f>
        <v>0.62801842402720365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3.4428534228456376</v>
      </c>
      <c r="AS92">
        <f>_xlfn.RANK.AVG(Table2[[#This Row],[1Y Return vs Nifty Z-Score]],Table2[1Y Return vs Nifty Z-Score])</f>
        <v>97</v>
      </c>
      <c r="AT92">
        <f>_xlfn.RANK.AVG(Table2[[#This Row],[6M Return vs Nifty Z-Score]],Table2[6M Return vs Nifty Z-Score])</f>
        <v>90</v>
      </c>
      <c r="AU92">
        <f>_xlfn.RANK.AVG(Table2[[#This Row],[Sharpe Ratio Z-Score]],Table2[Sharpe Ratio Z-Score])</f>
        <v>191</v>
      </c>
      <c r="AV92">
        <f>(Table2[[#This Row],[Rank 1Y]]+Table2[[#This Row],[Rank 6M]]+Table2[[#This Row],[Rank Sharpe]])/3</f>
        <v>126</v>
      </c>
    </row>
    <row r="93" spans="1:48" x14ac:dyDescent="0.3">
      <c r="A93" t="s">
        <v>156</v>
      </c>
      <c r="B93" t="s">
        <v>157</v>
      </c>
      <c r="C93" t="s">
        <v>2909</v>
      </c>
      <c r="D93" t="s">
        <v>120</v>
      </c>
      <c r="E93">
        <v>162249.5030304</v>
      </c>
      <c r="F93">
        <v>487.75</v>
      </c>
      <c r="G93">
        <v>178.93089002865599</v>
      </c>
      <c r="H93">
        <f>(Table2[[#This Row],[1Y Return vs Nifty]]-AVERAGE(Table2[1Y Return vs Nifty]))/_xlfn.STDEV.P(Table2[1Y Return vs Nifty])</f>
        <v>1.5819959513539898</v>
      </c>
      <c r="I93">
        <v>0.49281703722771297</v>
      </c>
      <c r="J93">
        <f>(Table2[[#This Row],[1M Return vs Nifty]]-AVERAGE(Table2[1M Return vs Nifty]))/_xlfn.STDEV.P(Table2[1M Return vs Nifty])</f>
        <v>-0.37396547248906903</v>
      </c>
      <c r="K93">
        <v>14.0960782923267</v>
      </c>
      <c r="L93">
        <f>(Table2[[#This Row],[6M Return vs Nifty]]-AVERAGE(Table2[6M Return vs Nifty]))/_xlfn.STDEV.P(Table2[6M Return vs Nifty])</f>
        <v>2.1145022754550304E-2</v>
      </c>
      <c r="M93">
        <v>-6.0994787271714497</v>
      </c>
      <c r="N93">
        <f>(Table2[[#This Row],[1W Return vs Nifty]]-AVERAGE(Table2[1W Return vs Nifty]))/_xlfn.STDEV.P(Table2[1W Return vs Nifty])</f>
        <v>-1.2825012234964628</v>
      </c>
      <c r="O93">
        <v>485.28</v>
      </c>
      <c r="P93">
        <v>463.160165761082</v>
      </c>
      <c r="Q93">
        <v>377.76383465714298</v>
      </c>
      <c r="R93">
        <v>76.5381492062631</v>
      </c>
      <c r="S93">
        <f>(Table2[[#This Row],[Close Price]]-Table2[[#This Row],[20D EMA]])/Table2[[#This Row],[20D EMA]]</f>
        <v>5.0898450379163107E-3</v>
      </c>
      <c r="T93">
        <f>(Table2[[#This Row],[Close Price]]-Table2[[#This Row],[50D EMA]])/Table2[[#This Row],[50D EMA]]</f>
        <v>5.3091427235567791E-2</v>
      </c>
      <c r="U93">
        <f>(Table2[[#This Row],[Close Price]]-Table2[[#This Row],[200D EMA]])/Table2[[#This Row],[200D EMA]]</f>
        <v>0.29115059529899162</v>
      </c>
      <c r="V93">
        <v>0.83899602981488797</v>
      </c>
      <c r="W93">
        <v>0</v>
      </c>
      <c r="X93">
        <v>0</v>
      </c>
      <c r="Y93">
        <v>481</v>
      </c>
      <c r="Z93">
        <v>493.35</v>
      </c>
      <c r="AA93">
        <v>472.6</v>
      </c>
      <c r="AB93">
        <v>489.45</v>
      </c>
      <c r="AC93" s="1" t="e">
        <f>(Table2[[#This Row],[Close Price]]/Table2[[#This Row],[Day Low]])-1</f>
        <v>#DIV/0!</v>
      </c>
      <c r="AD93" s="1">
        <f>(Table2[[#This Row],[Day High]]/Table2[[#This Row],[Close Price]])-1</f>
        <v>-1</v>
      </c>
      <c r="AE93" s="1">
        <f>(Table2[[#This Row],[Close Price]]/Table2[[#This Row],[Current Week Low]])-1</f>
        <v>1.4033264033264103E-2</v>
      </c>
      <c r="AF93" s="1">
        <f>(Table2[[#This Row],[Current Week High]]/Table2[[#This Row],[Close Price]])-1</f>
        <v>1.1481291645310199E-2</v>
      </c>
      <c r="AG93" s="1">
        <f>(Table2[[#This Row],[Close Price]]/Table2[[#This Row],[Current Month Low]])-1</f>
        <v>3.2056707575116361E-2</v>
      </c>
      <c r="AH93" s="1">
        <f>(Table2[[#This Row],[Current Month High]]/Table2[[#This Row],[Close Price]])-1</f>
        <v>3.4853921066120286E-3</v>
      </c>
      <c r="AI93">
        <v>14.607893388006101</v>
      </c>
      <c r="AJ93">
        <v>207.728706624605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2951</v>
      </c>
      <c r="AN93">
        <v>9.08</v>
      </c>
      <c r="AO93" t="s">
        <v>2951</v>
      </c>
      <c r="AP93">
        <v>0.19896304828467001</v>
      </c>
      <c r="AQ93">
        <f>(Table2[[#This Row],[Sharpe Ratio]]-AVERAGE(Table2[Sharpe Ratio]))/_xlfn.STDEV.P(Table2[Sharpe Ratio])</f>
        <v>1.5454096178951175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1.4920838960181262</v>
      </c>
      <c r="AS93">
        <f>_xlfn.RANK.AVG(Table2[[#This Row],[1Y Return vs Nifty Z-Score]],Table2[1Y Return vs Nifty Z-Score])</f>
        <v>45</v>
      </c>
      <c r="AT93">
        <f>_xlfn.RANK.AVG(Table2[[#This Row],[6M Return vs Nifty Z-Score]],Table2[6M Return vs Nifty Z-Score])</f>
        <v>298</v>
      </c>
      <c r="AU93">
        <f>_xlfn.RANK.AVG(Table2[[#This Row],[Sharpe Ratio Z-Score]],Table2[Sharpe Ratio Z-Score])</f>
        <v>40</v>
      </c>
      <c r="AV93">
        <f>(Table2[[#This Row],[Rank 1Y]]+Table2[[#This Row],[Rank 6M]]+Table2[[#This Row],[Rank Sharpe]])/3</f>
        <v>127.66666666666667</v>
      </c>
    </row>
    <row r="94" spans="1:48" x14ac:dyDescent="0.3">
      <c r="A94" t="s">
        <v>1608</v>
      </c>
      <c r="B94" t="s">
        <v>1609</v>
      </c>
      <c r="C94" t="s">
        <v>2913</v>
      </c>
      <c r="D94" t="s">
        <v>256</v>
      </c>
      <c r="E94">
        <v>4664.1494562500002</v>
      </c>
      <c r="F94">
        <v>1916.75</v>
      </c>
      <c r="G94">
        <v>123.749846851578</v>
      </c>
      <c r="H94">
        <f>(Table2[[#This Row],[1Y Return vs Nifty]]-AVERAGE(Table2[1Y Return vs Nifty]))/_xlfn.STDEV.P(Table2[1Y Return vs Nifty])</f>
        <v>0.92429023165627755</v>
      </c>
      <c r="I94">
        <v>7.8497184896098</v>
      </c>
      <c r="J94">
        <f>(Table2[[#This Row],[1M Return vs Nifty]]-AVERAGE(Table2[1M Return vs Nifty]))/_xlfn.STDEV.P(Table2[1M Return vs Nifty])</f>
        <v>0.3219037243332763</v>
      </c>
      <c r="K94">
        <v>41.908604902277098</v>
      </c>
      <c r="L94">
        <f>(Table2[[#This Row],[6M Return vs Nifty]]-AVERAGE(Table2[6M Return vs Nifty]))/_xlfn.STDEV.P(Table2[6M Return vs Nifty])</f>
        <v>0.88022768787009609</v>
      </c>
      <c r="M94">
        <v>0.73411928865368004</v>
      </c>
      <c r="N94">
        <f>(Table2[[#This Row],[1W Return vs Nifty]]-AVERAGE(Table2[1W Return vs Nifty]))/_xlfn.STDEV.P(Table2[1W Return vs Nifty])</f>
        <v>0.11763558576311982</v>
      </c>
      <c r="O94">
        <v>1697.19</v>
      </c>
      <c r="P94">
        <v>1589.6559849718701</v>
      </c>
      <c r="Q94">
        <v>1332.399582921</v>
      </c>
      <c r="R94">
        <v>74.057466397849694</v>
      </c>
      <c r="S94">
        <f>(Table2[[#This Row],[Close Price]]-Table2[[#This Row],[20D EMA]])/Table2[[#This Row],[20D EMA]]</f>
        <v>0.12936677684879119</v>
      </c>
      <c r="T94">
        <f>(Table2[[#This Row],[Close Price]]-Table2[[#This Row],[50D EMA]])/Table2[[#This Row],[50D EMA]]</f>
        <v>0.20576402575172137</v>
      </c>
      <c r="U94">
        <f>(Table2[[#This Row],[Close Price]]-Table2[[#This Row],[200D EMA]])/Table2[[#This Row],[200D EMA]]</f>
        <v>0.43856994896226031</v>
      </c>
      <c r="V94">
        <v>1.33527294556572</v>
      </c>
      <c r="W94">
        <v>1805.8</v>
      </c>
      <c r="X94">
        <v>1955</v>
      </c>
      <c r="Y94">
        <v>1798</v>
      </c>
      <c r="Z94">
        <v>1828.95</v>
      </c>
      <c r="AA94">
        <v>1805.8</v>
      </c>
      <c r="AB94">
        <v>1955</v>
      </c>
      <c r="AC94" s="1">
        <f>(Table2[[#This Row],[Close Price]]/Table2[[#This Row],[Day Low]])-1</f>
        <v>6.1440912614907583E-2</v>
      </c>
      <c r="AD94" s="1">
        <f>(Table2[[#This Row],[Day High]]/Table2[[#This Row],[Close Price]])-1</f>
        <v>1.9955654101995624E-2</v>
      </c>
      <c r="AE94" s="1">
        <f>(Table2[[#This Row],[Close Price]]/Table2[[#This Row],[Current Week Low]])-1</f>
        <v>6.6045606229143461E-2</v>
      </c>
      <c r="AF94" s="1">
        <f>(Table2[[#This Row],[Current Week High]]/Table2[[#This Row],[Close Price]])-1</f>
        <v>-4.5806704056345349E-2</v>
      </c>
      <c r="AG94" s="1">
        <f>(Table2[[#This Row],[Close Price]]/Table2[[#This Row],[Current Month Low]])-1</f>
        <v>6.1440912614907583E-2</v>
      </c>
      <c r="AH94" s="1">
        <f>(Table2[[#This Row],[Current Month High]]/Table2[[#This Row],[Close Price]])-1</f>
        <v>1.9955654101995624E-2</v>
      </c>
      <c r="AI94">
        <v>1.9955654101995599</v>
      </c>
      <c r="AJ94">
        <v>152.220540825054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0.15</v>
      </c>
      <c r="AM94" t="s">
        <v>2951</v>
      </c>
      <c r="AN94">
        <v>19.77</v>
      </c>
      <c r="AO94" t="s">
        <v>2951</v>
      </c>
      <c r="AP94">
        <v>0.122552568055487</v>
      </c>
      <c r="AQ94">
        <f>(Table2[[#This Row],[Sharpe Ratio]]-AVERAGE(Table2[Sharpe Ratio]))/_xlfn.STDEV.P(Table2[Sharpe Ratio])</f>
        <v>0.70202498830607651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2.9460822179288462</v>
      </c>
      <c r="AS94">
        <f>_xlfn.RANK.AVG(Table2[[#This Row],[1Y Return vs Nifty Z-Score]],Table2[1Y Return vs Nifty Z-Score])</f>
        <v>96</v>
      </c>
      <c r="AT94">
        <f>_xlfn.RANK.AVG(Table2[[#This Row],[6M Return vs Nifty Z-Score]],Table2[6M Return vs Nifty Z-Score])</f>
        <v>112</v>
      </c>
      <c r="AU94">
        <f>_xlfn.RANK.AVG(Table2[[#This Row],[Sharpe Ratio Z-Score]],Table2[Sharpe Ratio Z-Score])</f>
        <v>178</v>
      </c>
      <c r="AV94">
        <f>(Table2[[#This Row],[Rank 1Y]]+Table2[[#This Row],[Rank 6M]]+Table2[[#This Row],[Rank Sharpe]])/3</f>
        <v>128.66666666666666</v>
      </c>
    </row>
    <row r="95" spans="1:48" x14ac:dyDescent="0.3">
      <c r="A95" t="s">
        <v>811</v>
      </c>
      <c r="B95" t="s">
        <v>812</v>
      </c>
      <c r="C95" t="s">
        <v>2923</v>
      </c>
      <c r="D95" t="s">
        <v>269</v>
      </c>
      <c r="E95">
        <v>17269.790014400001</v>
      </c>
      <c r="F95">
        <v>392.1</v>
      </c>
      <c r="G95">
        <v>170.60477956943799</v>
      </c>
      <c r="H95">
        <f>(Table2[[#This Row],[1Y Return vs Nifty]]-AVERAGE(Table2[1Y Return vs Nifty]))/_xlfn.STDEV.P(Table2[1Y Return vs Nifty])</f>
        <v>1.4827566083374122</v>
      </c>
      <c r="I95">
        <v>8.5970420884858001</v>
      </c>
      <c r="J95">
        <f>(Table2[[#This Row],[1M Return vs Nifty]]-AVERAGE(Table2[1M Return vs Nifty]))/_xlfn.STDEV.P(Table2[1M Return vs Nifty])</f>
        <v>0.39259102059274209</v>
      </c>
      <c r="K95">
        <v>17.323787187305999</v>
      </c>
      <c r="L95">
        <f>(Table2[[#This Row],[6M Return vs Nifty]]-AVERAGE(Table2[6M Return vs Nifty]))/_xlfn.STDEV.P(Table2[6M Return vs Nifty])</f>
        <v>0.12084357940146528</v>
      </c>
      <c r="M95">
        <v>8.2949930531629299</v>
      </c>
      <c r="N95">
        <f>(Table2[[#This Row],[1W Return vs Nifty]]-AVERAGE(Table2[1W Return vs Nifty]))/_xlfn.STDEV.P(Table2[1W Return vs Nifty])</f>
        <v>1.6667840202099506</v>
      </c>
      <c r="O95">
        <v>364.37</v>
      </c>
      <c r="P95">
        <v>353.78627951159302</v>
      </c>
      <c r="Q95">
        <v>305.89978260705197</v>
      </c>
      <c r="R95">
        <v>44.771964376651802</v>
      </c>
      <c r="S95">
        <f>(Table2[[#This Row],[Close Price]]-Table2[[#This Row],[20D EMA]])/Table2[[#This Row],[20D EMA]]</f>
        <v>7.6103960260175144E-2</v>
      </c>
      <c r="T95">
        <f>(Table2[[#This Row],[Close Price]]-Table2[[#This Row],[50D EMA]])/Table2[[#This Row],[50D EMA]]</f>
        <v>0.10829623054149989</v>
      </c>
      <c r="U95">
        <f>(Table2[[#This Row],[Close Price]]-Table2[[#This Row],[200D EMA]])/Table2[[#This Row],[200D EMA]]</f>
        <v>0.28179234603666847</v>
      </c>
      <c r="V95">
        <v>1.9599689962078499</v>
      </c>
      <c r="W95">
        <v>382</v>
      </c>
      <c r="X95">
        <v>397.3</v>
      </c>
      <c r="Y95">
        <v>385</v>
      </c>
      <c r="Z95">
        <v>418.5</v>
      </c>
      <c r="AA95">
        <v>382</v>
      </c>
      <c r="AB95">
        <v>397.3</v>
      </c>
      <c r="AC95" s="1">
        <f>(Table2[[#This Row],[Close Price]]/Table2[[#This Row],[Day Low]])-1</f>
        <v>2.6439790575916389E-2</v>
      </c>
      <c r="AD95" s="1">
        <f>(Table2[[#This Row],[Day High]]/Table2[[#This Row],[Close Price]])-1</f>
        <v>1.3261922978831997E-2</v>
      </c>
      <c r="AE95" s="1">
        <f>(Table2[[#This Row],[Close Price]]/Table2[[#This Row],[Current Week Low]])-1</f>
        <v>1.8441558441558481E-2</v>
      </c>
      <c r="AF95" s="1">
        <f>(Table2[[#This Row],[Current Week High]]/Table2[[#This Row],[Close Price]])-1</f>
        <v>6.7329762815608207E-2</v>
      </c>
      <c r="AG95" s="1">
        <f>(Table2[[#This Row],[Close Price]]/Table2[[#This Row],[Current Month Low]])-1</f>
        <v>2.6439790575916389E-2</v>
      </c>
      <c r="AH95" s="1">
        <f>(Table2[[#This Row],[Current Month High]]/Table2[[#This Row],[Close Price]])-1</f>
        <v>1.3261922978831997E-2</v>
      </c>
      <c r="AI95">
        <v>6.7329762815608198</v>
      </c>
      <c r="AJ95">
        <v>212.43027888446201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0.15</v>
      </c>
      <c r="AM95" t="s">
        <v>2951</v>
      </c>
      <c r="AN95">
        <v>20.98</v>
      </c>
      <c r="AO95" t="s">
        <v>2951</v>
      </c>
      <c r="AP95">
        <v>0.180246465536398</v>
      </c>
      <c r="AQ95">
        <f>(Table2[[#This Row],[Sharpe Ratio]]-AVERAGE(Table2[Sharpe Ratio]))/_xlfn.STDEV.P(Table2[Sharpe Ratio])</f>
        <v>1.3388243672727136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5.0017995958142842</v>
      </c>
      <c r="AS95">
        <f>_xlfn.RANK.AVG(Table2[[#This Row],[1Y Return vs Nifty Z-Score]],Table2[1Y Return vs Nifty Z-Score])</f>
        <v>49</v>
      </c>
      <c r="AT95">
        <f>_xlfn.RANK.AVG(Table2[[#This Row],[6M Return vs Nifty Z-Score]],Table2[6M Return vs Nifty Z-Score])</f>
        <v>275</v>
      </c>
      <c r="AU95">
        <f>_xlfn.RANK.AVG(Table2[[#This Row],[Sharpe Ratio Z-Score]],Table2[Sharpe Ratio Z-Score])</f>
        <v>63</v>
      </c>
      <c r="AV95">
        <f>(Table2[[#This Row],[Rank 1Y]]+Table2[[#This Row],[Rank 6M]]+Table2[[#This Row],[Rank Sharpe]])/3</f>
        <v>129</v>
      </c>
    </row>
    <row r="96" spans="1:48" x14ac:dyDescent="0.3">
      <c r="A96" t="s">
        <v>1462</v>
      </c>
      <c r="B96" t="s">
        <v>1463</v>
      </c>
      <c r="C96" t="s">
        <v>2909</v>
      </c>
      <c r="D96" t="s">
        <v>372</v>
      </c>
      <c r="E96">
        <v>6044.9592969149999</v>
      </c>
      <c r="F96">
        <v>221.78</v>
      </c>
      <c r="G96">
        <v>241.38613727566701</v>
      </c>
      <c r="H96">
        <f>(Table2[[#This Row],[1Y Return vs Nifty]]-AVERAGE(Table2[1Y Return vs Nifty]))/_xlfn.STDEV.P(Table2[1Y Return vs Nifty])</f>
        <v>2.3264032871790081</v>
      </c>
      <c r="I96">
        <v>12.9548071466174</v>
      </c>
      <c r="J96">
        <f>(Table2[[#This Row],[1M Return vs Nifty]]-AVERAGE(Table2[1M Return vs Nifty]))/_xlfn.STDEV.P(Table2[1M Return vs Nifty])</f>
        <v>0.80478010462086191</v>
      </c>
      <c r="K96">
        <v>42.070789209198203</v>
      </c>
      <c r="L96">
        <f>(Table2[[#This Row],[6M Return vs Nifty]]-AVERAGE(Table2[6M Return vs Nifty]))/_xlfn.STDEV.P(Table2[6M Return vs Nifty])</f>
        <v>0.88523729122558037</v>
      </c>
      <c r="M96">
        <v>1.7684287745898499</v>
      </c>
      <c r="N96">
        <f>(Table2[[#This Row],[1W Return vs Nifty]]-AVERAGE(Table2[1W Return vs Nifty]))/_xlfn.STDEV.P(Table2[1W Return vs Nifty])</f>
        <v>0.32955539434301134</v>
      </c>
      <c r="O96">
        <v>206.43</v>
      </c>
      <c r="P96">
        <v>182.77012388274801</v>
      </c>
      <c r="Q96">
        <v>140.95936068613301</v>
      </c>
      <c r="R96">
        <v>85.404178683384202</v>
      </c>
      <c r="S96">
        <f>(Table2[[#This Row],[Close Price]]-Table2[[#This Row],[20D EMA]])/Table2[[#This Row],[20D EMA]]</f>
        <v>7.4359346994138417E-2</v>
      </c>
      <c r="T96">
        <f>(Table2[[#This Row],[Close Price]]-Table2[[#This Row],[50D EMA]])/Table2[[#This Row],[50D EMA]]</f>
        <v>0.2134368314061979</v>
      </c>
      <c r="U96">
        <f>(Table2[[#This Row],[Close Price]]-Table2[[#This Row],[200D EMA]])/Table2[[#This Row],[200D EMA]]</f>
        <v>0.57336127888538146</v>
      </c>
      <c r="V96">
        <v>0.75665564295257504</v>
      </c>
      <c r="W96">
        <v>215.1</v>
      </c>
      <c r="X96">
        <v>227.1</v>
      </c>
      <c r="Y96">
        <v>210</v>
      </c>
      <c r="Z96">
        <v>239.9</v>
      </c>
      <c r="AA96">
        <v>215.1</v>
      </c>
      <c r="AB96">
        <v>227.1</v>
      </c>
      <c r="AC96" s="1">
        <f>(Table2[[#This Row],[Close Price]]/Table2[[#This Row],[Day Low]])-1</f>
        <v>3.1055323105532384E-2</v>
      </c>
      <c r="AD96" s="1">
        <f>(Table2[[#This Row],[Day High]]/Table2[[#This Row],[Close Price]])-1</f>
        <v>2.3987735593831605E-2</v>
      </c>
      <c r="AE96" s="1">
        <f>(Table2[[#This Row],[Close Price]]/Table2[[#This Row],[Current Week Low]])-1</f>
        <v>5.6095238095238198E-2</v>
      </c>
      <c r="AF96" s="1">
        <f>(Table2[[#This Row],[Current Week High]]/Table2[[#This Row],[Close Price]])-1</f>
        <v>8.170258815041942E-2</v>
      </c>
      <c r="AG96" s="1">
        <f>(Table2[[#This Row],[Close Price]]/Table2[[#This Row],[Current Month Low]])-1</f>
        <v>3.1055323105532384E-2</v>
      </c>
      <c r="AH96" s="1">
        <f>(Table2[[#This Row],[Current Month High]]/Table2[[#This Row],[Close Price]])-1</f>
        <v>2.3987735593831605E-2</v>
      </c>
      <c r="AI96">
        <v>8.1702588150419402</v>
      </c>
      <c r="AJ96">
        <v>277.49787234042498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0.54</v>
      </c>
      <c r="AM96" t="s">
        <v>2951</v>
      </c>
      <c r="AN96">
        <v>23.28</v>
      </c>
      <c r="AO96" t="s">
        <v>2951</v>
      </c>
      <c r="AP96">
        <v>8.9885409241375003E-2</v>
      </c>
      <c r="AQ96">
        <f>(Table2[[#This Row],[Sharpe Ratio]]-AVERAGE(Table2[Sharpe Ratio]))/_xlfn.STDEV.P(Table2[Sharpe Ratio])</f>
        <v>0.34145953244804816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4.68743560981651</v>
      </c>
      <c r="AS96">
        <f>_xlfn.RANK.AVG(Table2[[#This Row],[1Y Return vs Nifty Z-Score]],Table2[1Y Return vs Nifty Z-Score])</f>
        <v>17</v>
      </c>
      <c r="AT96">
        <f>_xlfn.RANK.AVG(Table2[[#This Row],[6M Return vs Nifty Z-Score]],Table2[6M Return vs Nifty Z-Score])</f>
        <v>111</v>
      </c>
      <c r="AU96">
        <f>_xlfn.RANK.AVG(Table2[[#This Row],[Sharpe Ratio Z-Score]],Table2[Sharpe Ratio Z-Score])</f>
        <v>260</v>
      </c>
      <c r="AV96">
        <f>(Table2[[#This Row],[Rank 1Y]]+Table2[[#This Row],[Rank 6M]]+Table2[[#This Row],[Rank Sharpe]])/3</f>
        <v>129.33333333333334</v>
      </c>
    </row>
    <row r="97" spans="1:48" x14ac:dyDescent="0.3">
      <c r="A97" t="s">
        <v>1589</v>
      </c>
      <c r="B97" t="s">
        <v>1590</v>
      </c>
      <c r="C97" t="s">
        <v>2917</v>
      </c>
      <c r="D97" t="s">
        <v>692</v>
      </c>
      <c r="E97">
        <v>4957.7746399999996</v>
      </c>
      <c r="F97">
        <v>1106.9000000000001</v>
      </c>
      <c r="G97">
        <v>110.793229753424</v>
      </c>
      <c r="H97">
        <f>(Table2[[#This Row],[1Y Return vs Nifty]]-AVERAGE(Table2[1Y Return vs Nifty]))/_xlfn.STDEV.P(Table2[1Y Return vs Nifty])</f>
        <v>0.76985963950449821</v>
      </c>
      <c r="I97">
        <v>-6.5534829901523803</v>
      </c>
      <c r="J97">
        <f>(Table2[[#This Row],[1M Return vs Nifty]]-AVERAGE(Table2[1M Return vs Nifty]))/_xlfn.STDEV.P(Table2[1M Return vs Nifty])</f>
        <v>-1.0404557296114636</v>
      </c>
      <c r="K97">
        <v>23.813431369920099</v>
      </c>
      <c r="L97">
        <f>(Table2[[#This Row],[6M Return vs Nifty]]-AVERAGE(Table2[6M Return vs Nifty]))/_xlfn.STDEV.P(Table2[6M Return vs Nifty])</f>
        <v>0.32129788900946471</v>
      </c>
      <c r="M97">
        <v>-5.7824309637004498</v>
      </c>
      <c r="N97">
        <f>(Table2[[#This Row],[1W Return vs Nifty]]-AVERAGE(Table2[1W Return vs Nifty]))/_xlfn.STDEV.P(Table2[1W Return vs Nifty])</f>
        <v>-1.2175412649356618</v>
      </c>
      <c r="O97">
        <v>1118.92</v>
      </c>
      <c r="P97">
        <v>1156.9710915867399</v>
      </c>
      <c r="Q97">
        <v>977.67773952693904</v>
      </c>
      <c r="R97">
        <v>38.263168339209201</v>
      </c>
      <c r="S97">
        <f>(Table2[[#This Row],[Close Price]]-Table2[[#This Row],[20D EMA]])/Table2[[#This Row],[20D EMA]]</f>
        <v>-1.0742501698065975E-2</v>
      </c>
      <c r="T97">
        <f>(Table2[[#This Row],[Close Price]]-Table2[[#This Row],[50D EMA]])/Table2[[#This Row],[50D EMA]]</f>
        <v>-4.3277737837052889E-2</v>
      </c>
      <c r="U97">
        <f>(Table2[[#This Row],[Close Price]]-Table2[[#This Row],[200D EMA]])/Table2[[#This Row],[200D EMA]]</f>
        <v>0.13217265285756305</v>
      </c>
      <c r="V97">
        <v>1.1489947993596199</v>
      </c>
      <c r="W97">
        <v>1061.05</v>
      </c>
      <c r="X97">
        <v>1117.7</v>
      </c>
      <c r="Y97">
        <v>1062.5999999999999</v>
      </c>
      <c r="Z97">
        <v>1096.5999999999999</v>
      </c>
      <c r="AA97">
        <v>1061.05</v>
      </c>
      <c r="AB97">
        <v>1117.7</v>
      </c>
      <c r="AC97" s="1">
        <f>(Table2[[#This Row],[Close Price]]/Table2[[#This Row],[Day Low]])-1</f>
        <v>4.3211912727958213E-2</v>
      </c>
      <c r="AD97" s="1">
        <f>(Table2[[#This Row],[Day High]]/Table2[[#This Row],[Close Price]])-1</f>
        <v>9.7569789502212068E-3</v>
      </c>
      <c r="AE97" s="1">
        <f>(Table2[[#This Row],[Close Price]]/Table2[[#This Row],[Current Week Low]])-1</f>
        <v>4.1690193864106995E-2</v>
      </c>
      <c r="AF97" s="1">
        <f>(Table2[[#This Row],[Current Week High]]/Table2[[#This Row],[Close Price]])-1</f>
        <v>-9.3052669617853523E-3</v>
      </c>
      <c r="AG97" s="1">
        <f>(Table2[[#This Row],[Close Price]]/Table2[[#This Row],[Current Month Low]])-1</f>
        <v>4.3211912727958213E-2</v>
      </c>
      <c r="AH97" s="1">
        <f>(Table2[[#This Row],[Current Month High]]/Table2[[#This Row],[Close Price]])-1</f>
        <v>9.7569789502212068E-3</v>
      </c>
      <c r="AI97">
        <v>35.0573674225313</v>
      </c>
      <c r="AJ97">
        <v>149.217606664415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-0.22</v>
      </c>
      <c r="AM97" t="s">
        <v>2950</v>
      </c>
      <c r="AN97">
        <v>5.91</v>
      </c>
      <c r="AO97" t="s">
        <v>2951</v>
      </c>
      <c r="AP97">
        <v>0.19164494421707401</v>
      </c>
      <c r="AQ97">
        <f>(Table2[[#This Row],[Sharpe Ratio]]-AVERAGE(Table2[Sharpe Ratio]))/_xlfn.STDEV.P(Table2[Sharpe Ratio])</f>
        <v>1.46463566555466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114</v>
      </c>
      <c r="AT97">
        <f>_xlfn.RANK.AVG(Table2[[#This Row],[6M Return vs Nifty Z-Score]],Table2[6M Return vs Nifty Z-Score])</f>
        <v>228</v>
      </c>
      <c r="AU97">
        <f>_xlfn.RANK.AVG(Table2[[#This Row],[Sharpe Ratio Z-Score]],Table2[Sharpe Ratio Z-Score])</f>
        <v>49</v>
      </c>
      <c r="AV97">
        <f>(Table2[[#This Row],[Rank 1Y]]+Table2[[#This Row],[Rank 6M]]+Table2[[#This Row],[Rank Sharpe]])/3</f>
        <v>130.33333333333334</v>
      </c>
    </row>
    <row r="98" spans="1:48" x14ac:dyDescent="0.3">
      <c r="A98" t="s">
        <v>399</v>
      </c>
      <c r="B98" t="s">
        <v>400</v>
      </c>
      <c r="C98" t="s">
        <v>2920</v>
      </c>
      <c r="D98" t="s">
        <v>401</v>
      </c>
      <c r="E98">
        <v>55623.315462899998</v>
      </c>
      <c r="F98">
        <v>11605.15</v>
      </c>
      <c r="G98">
        <v>135.742591837498</v>
      </c>
      <c r="H98">
        <f>(Table2[[#This Row],[1Y Return vs Nifty]]-AVERAGE(Table2[1Y Return vs Nifty]))/_xlfn.STDEV.P(Table2[1Y Return vs Nifty])</f>
        <v>1.0672323820394034</v>
      </c>
      <c r="I98">
        <v>22.4625636787367</v>
      </c>
      <c r="J98">
        <f>(Table2[[#This Row],[1M Return vs Nifty]]-AVERAGE(Table2[1M Return vs Nifty]))/_xlfn.STDEV.P(Table2[1M Return vs Nifty])</f>
        <v>1.7040928036439027</v>
      </c>
      <c r="K98">
        <v>69.5041661705216</v>
      </c>
      <c r="L98">
        <f>(Table2[[#This Row],[6M Return vs Nifty]]-AVERAGE(Table2[6M Return vs Nifty]))/_xlfn.STDEV.P(Table2[6M Return vs Nifty])</f>
        <v>1.7326086546248853</v>
      </c>
      <c r="M98">
        <v>1.3581817770851801</v>
      </c>
      <c r="N98">
        <f>(Table2[[#This Row],[1W Return vs Nifty]]-AVERAGE(Table2[1W Return vs Nifty]))/_xlfn.STDEV.P(Table2[1W Return vs Nifty])</f>
        <v>0.24549983228561167</v>
      </c>
      <c r="O98">
        <v>10426.030000000001</v>
      </c>
      <c r="P98">
        <v>9338.2972472934798</v>
      </c>
      <c r="Q98">
        <v>7156.9145954879004</v>
      </c>
      <c r="R98">
        <v>77.882354031418004</v>
      </c>
      <c r="S98">
        <f>(Table2[[#This Row],[Close Price]]-Table2[[#This Row],[20D EMA]])/Table2[[#This Row],[20D EMA]]</f>
        <v>0.11309386218915531</v>
      </c>
      <c r="T98">
        <f>(Table2[[#This Row],[Close Price]]-Table2[[#This Row],[50D EMA]])/Table2[[#This Row],[50D EMA]]</f>
        <v>0.24274797564015455</v>
      </c>
      <c r="U98">
        <f>(Table2[[#This Row],[Close Price]]-Table2[[#This Row],[200D EMA]])/Table2[[#This Row],[200D EMA]]</f>
        <v>0.62152975911107045</v>
      </c>
      <c r="V98">
        <v>1.06429045566383</v>
      </c>
      <c r="W98">
        <v>11412.85</v>
      </c>
      <c r="X98">
        <v>11659.55</v>
      </c>
      <c r="Y98">
        <v>11480.95</v>
      </c>
      <c r="Z98">
        <v>11679.9</v>
      </c>
      <c r="AA98">
        <v>11412.85</v>
      </c>
      <c r="AB98">
        <v>11659.55</v>
      </c>
      <c r="AC98" s="1">
        <f>(Table2[[#This Row],[Close Price]]/Table2[[#This Row],[Day Low]])-1</f>
        <v>1.6849428495073537E-2</v>
      </c>
      <c r="AD98" s="1">
        <f>(Table2[[#This Row],[Day High]]/Table2[[#This Row],[Close Price]])-1</f>
        <v>4.6875740511755914E-3</v>
      </c>
      <c r="AE98" s="1">
        <f>(Table2[[#This Row],[Close Price]]/Table2[[#This Row],[Current Week Low]])-1</f>
        <v>1.081792011985061E-2</v>
      </c>
      <c r="AF98" s="1">
        <f>(Table2[[#This Row],[Current Week High]]/Table2[[#This Row],[Close Price]])-1</f>
        <v>6.44110588833402E-3</v>
      </c>
      <c r="AG98" s="1">
        <f>(Table2[[#This Row],[Close Price]]/Table2[[#This Row],[Current Month Low]])-1</f>
        <v>1.6849428495073537E-2</v>
      </c>
      <c r="AH98" s="1">
        <f>(Table2[[#This Row],[Current Month High]]/Table2[[#This Row],[Close Price]])-1</f>
        <v>4.6875740511755914E-3</v>
      </c>
      <c r="AI98">
        <v>0.644110588833402</v>
      </c>
      <c r="AJ98">
        <v>193.57829496584799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0.34</v>
      </c>
      <c r="AM98" t="s">
        <v>2951</v>
      </c>
      <c r="AN98">
        <v>22.54</v>
      </c>
      <c r="AO98" t="s">
        <v>2951</v>
      </c>
      <c r="AP98">
        <v>8.8253377175584E-2</v>
      </c>
      <c r="AQ98">
        <f>(Table2[[#This Row],[Sharpe Ratio]]-AVERAGE(Table2[Sharpe Ratio]))/_xlfn.STDEV.P(Table2[Sharpe Ratio])</f>
        <v>0.32344589406812746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5.0728795666619302</v>
      </c>
      <c r="AS98">
        <f>_xlfn.RANK.AVG(Table2[[#This Row],[1Y Return vs Nifty Z-Score]],Table2[1Y Return vs Nifty Z-Score])</f>
        <v>81</v>
      </c>
      <c r="AT98">
        <f>_xlfn.RANK.AVG(Table2[[#This Row],[6M Return vs Nifty Z-Score]],Table2[6M Return vs Nifty Z-Score])</f>
        <v>47</v>
      </c>
      <c r="AU98">
        <f>_xlfn.RANK.AVG(Table2[[#This Row],[Sharpe Ratio Z-Score]],Table2[Sharpe Ratio Z-Score])</f>
        <v>264</v>
      </c>
      <c r="AV98">
        <f>(Table2[[#This Row],[Rank 1Y]]+Table2[[#This Row],[Rank 6M]]+Table2[[#This Row],[Rank Sharpe]])/3</f>
        <v>130.66666666666666</v>
      </c>
    </row>
    <row r="99" spans="1:48" x14ac:dyDescent="0.3">
      <c r="A99" t="s">
        <v>353</v>
      </c>
      <c r="B99" t="s">
        <v>354</v>
      </c>
      <c r="C99" t="s">
        <v>2908</v>
      </c>
      <c r="D99" t="s">
        <v>355</v>
      </c>
      <c r="E99">
        <v>65398.805590080003</v>
      </c>
      <c r="F99">
        <v>9782.0499999999993</v>
      </c>
      <c r="G99">
        <v>129.47933805773701</v>
      </c>
      <c r="H99">
        <f>(Table2[[#This Row],[1Y Return vs Nifty]]-AVERAGE(Table2[1Y Return vs Nifty]))/_xlfn.STDEV.P(Table2[1Y Return vs Nifty])</f>
        <v>0.99258033492880637</v>
      </c>
      <c r="I99">
        <v>24.942794614110699</v>
      </c>
      <c r="J99">
        <f>(Table2[[#This Row],[1M Return vs Nifty]]-AVERAGE(Table2[1M Return vs Nifty]))/_xlfn.STDEV.P(Table2[1M Return vs Nifty])</f>
        <v>1.9386910676146412</v>
      </c>
      <c r="K99">
        <v>124.968299248393</v>
      </c>
      <c r="L99">
        <f>(Table2[[#This Row],[6M Return vs Nifty]]-AVERAGE(Table2[6M Return vs Nifty]))/_xlfn.STDEV.P(Table2[6M Return vs Nifty])</f>
        <v>3.4458034294503443</v>
      </c>
      <c r="M99">
        <v>1.35076636502076</v>
      </c>
      <c r="N99">
        <f>(Table2[[#This Row],[1W Return vs Nifty]]-AVERAGE(Table2[1W Return vs Nifty]))/_xlfn.STDEV.P(Table2[1W Return vs Nifty])</f>
        <v>0.24398048751830484</v>
      </c>
      <c r="O99">
        <v>8835.15</v>
      </c>
      <c r="P99">
        <v>8265.2757277585806</v>
      </c>
      <c r="Q99">
        <v>6603.8847710943201</v>
      </c>
      <c r="R99">
        <v>34.572951728057497</v>
      </c>
      <c r="S99">
        <f>(Table2[[#This Row],[Close Price]]-Table2[[#This Row],[20D EMA]])/Table2[[#This Row],[20D EMA]]</f>
        <v>0.10717418493177815</v>
      </c>
      <c r="T99">
        <f>(Table2[[#This Row],[Close Price]]-Table2[[#This Row],[50D EMA]])/Table2[[#This Row],[50D EMA]]</f>
        <v>0.18351163617535421</v>
      </c>
      <c r="U99">
        <f>(Table2[[#This Row],[Close Price]]-Table2[[#This Row],[200D EMA]])/Table2[[#This Row],[200D EMA]]</f>
        <v>0.4812569175671777</v>
      </c>
      <c r="V99">
        <v>1.99886454464691</v>
      </c>
      <c r="W99">
        <v>9605</v>
      </c>
      <c r="X99">
        <v>9810.4500000000007</v>
      </c>
      <c r="Y99">
        <v>9690.0499999999993</v>
      </c>
      <c r="Z99">
        <v>9965.2999999999993</v>
      </c>
      <c r="AA99">
        <v>9605</v>
      </c>
      <c r="AB99">
        <v>9810.4500000000007</v>
      </c>
      <c r="AC99" s="1">
        <f>(Table2[[#This Row],[Close Price]]/Table2[[#This Row],[Day Low]])-1</f>
        <v>1.8433107756376854E-2</v>
      </c>
      <c r="AD99" s="1">
        <f>(Table2[[#This Row],[Day High]]/Table2[[#This Row],[Close Price]])-1</f>
        <v>2.9032769204819786E-3</v>
      </c>
      <c r="AE99" s="1">
        <f>(Table2[[#This Row],[Close Price]]/Table2[[#This Row],[Current Week Low]])-1</f>
        <v>9.4942750553401734E-3</v>
      </c>
      <c r="AF99" s="1">
        <f>(Table2[[#This Row],[Current Week High]]/Table2[[#This Row],[Close Price]])-1</f>
        <v>1.8733292101348997E-2</v>
      </c>
      <c r="AG99" s="1">
        <f>(Table2[[#This Row],[Close Price]]/Table2[[#This Row],[Current Month Low]])-1</f>
        <v>1.8433107756376854E-2</v>
      </c>
      <c r="AH99" s="1">
        <f>(Table2[[#This Row],[Current Month High]]/Table2[[#This Row],[Close Price]])-1</f>
        <v>2.9032769204819786E-3</v>
      </c>
      <c r="AI99">
        <v>1.97249042889784</v>
      </c>
      <c r="AJ99">
        <v>161.74459830088901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</v>
      </c>
      <c r="AM99" t="s">
        <v>2951</v>
      </c>
      <c r="AN99">
        <v>26.56</v>
      </c>
      <c r="AO99" t="s">
        <v>2951</v>
      </c>
      <c r="AP99">
        <v>7.0528913769281998E-2</v>
      </c>
      <c r="AQ99">
        <f>(Table2[[#This Row],[Sharpe Ratio]]-AVERAGE(Table2[Sharpe Ratio]))/_xlfn.STDEV.P(Table2[Sharpe Ratio])</f>
        <v>0.12781121202251827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6.7488665315346141</v>
      </c>
      <c r="AS99">
        <f>_xlfn.RANK.AVG(Table2[[#This Row],[1Y Return vs Nifty Z-Score]],Table2[1Y Return vs Nifty Z-Score])</f>
        <v>88</v>
      </c>
      <c r="AT99">
        <f>_xlfn.RANK.AVG(Table2[[#This Row],[6M Return vs Nifty Z-Score]],Table2[6M Return vs Nifty Z-Score])</f>
        <v>6</v>
      </c>
      <c r="AU99">
        <f>_xlfn.RANK.AVG(Table2[[#This Row],[Sharpe Ratio Z-Score]],Table2[Sharpe Ratio Z-Score])</f>
        <v>303</v>
      </c>
      <c r="AV99">
        <f>(Table2[[#This Row],[Rank 1Y]]+Table2[[#This Row],[Rank 6M]]+Table2[[#This Row],[Rank Sharpe]])/3</f>
        <v>132.33333333333334</v>
      </c>
    </row>
    <row r="100" spans="1:48" x14ac:dyDescent="0.3">
      <c r="A100" t="s">
        <v>663</v>
      </c>
      <c r="B100" t="s">
        <v>664</v>
      </c>
      <c r="C100" t="s">
        <v>2913</v>
      </c>
      <c r="D100" t="s">
        <v>256</v>
      </c>
      <c r="E100">
        <v>23252.1160364799</v>
      </c>
      <c r="F100">
        <v>2063.5</v>
      </c>
      <c r="G100">
        <v>67.506927008045906</v>
      </c>
      <c r="H100">
        <f>(Table2[[#This Row],[1Y Return vs Nifty]]-AVERAGE(Table2[1Y Return vs Nifty]))/_xlfn.STDEV.P(Table2[1Y Return vs Nifty])</f>
        <v>0.25392794881786496</v>
      </c>
      <c r="I100">
        <v>3.62116301256679</v>
      </c>
      <c r="J100">
        <f>(Table2[[#This Row],[1M Return vs Nifty]]-AVERAGE(Table2[1M Return vs Nifty]))/_xlfn.STDEV.P(Table2[1M Return vs Nifty])</f>
        <v>-7.8063778639852588E-2</v>
      </c>
      <c r="K100">
        <v>33.038021147456497</v>
      </c>
      <c r="L100">
        <f>(Table2[[#This Row],[6M Return vs Nifty]]-AVERAGE(Table2[6M Return vs Nifty]))/_xlfn.STDEV.P(Table2[6M Return vs Nifty])</f>
        <v>0.60623011691602247</v>
      </c>
      <c r="M100">
        <v>-1.61052941560175</v>
      </c>
      <c r="N100">
        <f>(Table2[[#This Row],[1W Return vs Nifty]]-AVERAGE(Table2[1W Return vs Nifty]))/_xlfn.STDEV.P(Table2[1W Return vs Nifty])</f>
        <v>-0.36275980009488551</v>
      </c>
      <c r="O100">
        <v>2026.8</v>
      </c>
      <c r="P100">
        <v>1965.2747750022399</v>
      </c>
      <c r="Q100">
        <v>1693.98972477912</v>
      </c>
      <c r="R100">
        <v>68.743583130484097</v>
      </c>
      <c r="S100">
        <f>(Table2[[#This Row],[Close Price]]-Table2[[#This Row],[20D EMA]])/Table2[[#This Row],[20D EMA]]</f>
        <v>1.810736135780543E-2</v>
      </c>
      <c r="T100">
        <f>(Table2[[#This Row],[Close Price]]-Table2[[#This Row],[50D EMA]])/Table2[[#This Row],[50D EMA]]</f>
        <v>4.9980402866387018E-2</v>
      </c>
      <c r="U100">
        <f>(Table2[[#This Row],[Close Price]]-Table2[[#This Row],[200D EMA]])/Table2[[#This Row],[200D EMA]]</f>
        <v>0.2181301750629335</v>
      </c>
      <c r="V100">
        <v>0.85459315185777496</v>
      </c>
      <c r="W100">
        <v>2014.95</v>
      </c>
      <c r="X100">
        <v>2085</v>
      </c>
      <c r="Y100">
        <v>2004.2</v>
      </c>
      <c r="Z100">
        <v>2069.9499999999998</v>
      </c>
      <c r="AA100">
        <v>2014.95</v>
      </c>
      <c r="AB100">
        <v>2085</v>
      </c>
      <c r="AC100" s="1">
        <f>(Table2[[#This Row],[Close Price]]/Table2[[#This Row],[Day Low]])-1</f>
        <v>2.4094890692076598E-2</v>
      </c>
      <c r="AD100" s="1">
        <f>(Table2[[#This Row],[Day High]]/Table2[[#This Row],[Close Price]])-1</f>
        <v>1.04191906954203E-2</v>
      </c>
      <c r="AE100" s="1">
        <f>(Table2[[#This Row],[Close Price]]/Table2[[#This Row],[Current Week Low]])-1</f>
        <v>2.9587865482486819E-2</v>
      </c>
      <c r="AF100" s="1">
        <f>(Table2[[#This Row],[Current Week High]]/Table2[[#This Row],[Close Price]])-1</f>
        <v>3.1257572086260677E-3</v>
      </c>
      <c r="AG100" s="1">
        <f>(Table2[[#This Row],[Close Price]]/Table2[[#This Row],[Current Month Low]])-1</f>
        <v>2.4094890692076598E-2</v>
      </c>
      <c r="AH100" s="1">
        <f>(Table2[[#This Row],[Current Month High]]/Table2[[#This Row],[Close Price]])-1</f>
        <v>1.04191906954203E-2</v>
      </c>
      <c r="AI100">
        <v>17.681124303368001</v>
      </c>
      <c r="AJ100">
        <v>106.18505195843299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-0.02</v>
      </c>
      <c r="AM100" t="s">
        <v>2950</v>
      </c>
      <c r="AN100">
        <v>4.25</v>
      </c>
      <c r="AO100" t="s">
        <v>2951</v>
      </c>
      <c r="AP100">
        <v>0.22778483812724401</v>
      </c>
      <c r="AQ100">
        <f>(Table2[[#This Row],[Sharpe Ratio]]-AVERAGE(Table2[Sharpe Ratio]))/_xlfn.STDEV.P(Table2[Sharpe Ratio])</f>
        <v>1.8635316147411563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2.2828661017403058</v>
      </c>
      <c r="AS100">
        <f>_xlfn.RANK.AVG(Table2[[#This Row],[1Y Return vs Nifty Z-Score]],Table2[1Y Return vs Nifty Z-Score])</f>
        <v>211</v>
      </c>
      <c r="AT100">
        <f>_xlfn.RANK.AVG(Table2[[#This Row],[6M Return vs Nifty Z-Score]],Table2[6M Return vs Nifty Z-Score])</f>
        <v>166</v>
      </c>
      <c r="AU100">
        <f>_xlfn.RANK.AVG(Table2[[#This Row],[Sharpe Ratio Z-Score]],Table2[Sharpe Ratio Z-Score])</f>
        <v>20</v>
      </c>
      <c r="AV100">
        <f>(Table2[[#This Row],[Rank 1Y]]+Table2[[#This Row],[Rank 6M]]+Table2[[#This Row],[Rank Sharpe]])/3</f>
        <v>132.33333333333334</v>
      </c>
    </row>
    <row r="101" spans="1:48" x14ac:dyDescent="0.3">
      <c r="A101" t="s">
        <v>991</v>
      </c>
      <c r="B101" t="s">
        <v>992</v>
      </c>
      <c r="C101" t="s">
        <v>2908</v>
      </c>
      <c r="D101" t="s">
        <v>355</v>
      </c>
      <c r="E101">
        <v>12393.533319135</v>
      </c>
      <c r="F101">
        <v>1000.3</v>
      </c>
      <c r="G101">
        <v>192.742616727913</v>
      </c>
      <c r="H101">
        <f>(Table2[[#This Row],[1Y Return vs Nifty]]-AVERAGE(Table2[1Y Return vs Nifty]))/_xlfn.STDEV.P(Table2[1Y Return vs Nifty])</f>
        <v>1.7466186392551932</v>
      </c>
      <c r="I101">
        <v>6.9842309584097899</v>
      </c>
      <c r="J101">
        <f>(Table2[[#This Row],[1M Return vs Nifty]]-AVERAGE(Table2[1M Return vs Nifty]))/_xlfn.STDEV.P(Table2[1M Return vs Nifty])</f>
        <v>0.24003962473997562</v>
      </c>
      <c r="K101">
        <v>22.278922427706998</v>
      </c>
      <c r="L101">
        <f>(Table2[[#This Row],[6M Return vs Nifty]]-AVERAGE(Table2[6M Return vs Nifty]))/_xlfn.STDEV.P(Table2[6M Return vs Nifty])</f>
        <v>0.2738994613078824</v>
      </c>
      <c r="M101">
        <v>9.2000848281414207</v>
      </c>
      <c r="N101">
        <f>(Table2[[#This Row],[1W Return vs Nifty]]-AVERAGE(Table2[1W Return vs Nifty]))/_xlfn.STDEV.P(Table2[1W Return vs Nifty])</f>
        <v>1.8522283947503897</v>
      </c>
      <c r="O101">
        <v>935.06</v>
      </c>
      <c r="P101">
        <v>901.36740152370601</v>
      </c>
      <c r="Q101">
        <v>739.53660804247295</v>
      </c>
      <c r="R101">
        <v>32.438669688921102</v>
      </c>
      <c r="S101">
        <f>(Table2[[#This Row],[Close Price]]-Table2[[#This Row],[20D EMA]])/Table2[[#This Row],[20D EMA]]</f>
        <v>6.9770923790986691E-2</v>
      </c>
      <c r="T101">
        <f>(Table2[[#This Row],[Close Price]]-Table2[[#This Row],[50D EMA]])/Table2[[#This Row],[50D EMA]]</f>
        <v>0.10975834971295222</v>
      </c>
      <c r="U101">
        <f>(Table2[[#This Row],[Close Price]]-Table2[[#This Row],[200D EMA]])/Table2[[#This Row],[200D EMA]]</f>
        <v>0.35260376446780428</v>
      </c>
      <c r="V101">
        <v>0.97980040153746295</v>
      </c>
      <c r="W101">
        <v>977.95</v>
      </c>
      <c r="X101">
        <v>1029</v>
      </c>
      <c r="Y101">
        <v>963.8</v>
      </c>
      <c r="Z101">
        <v>1017.95</v>
      </c>
      <c r="AA101">
        <v>977.95</v>
      </c>
      <c r="AB101">
        <v>1029</v>
      </c>
      <c r="AC101" s="1">
        <f>(Table2[[#This Row],[Close Price]]/Table2[[#This Row],[Day Low]])-1</f>
        <v>2.285392913748141E-2</v>
      </c>
      <c r="AD101" s="1">
        <f>(Table2[[#This Row],[Day High]]/Table2[[#This Row],[Close Price]])-1</f>
        <v>2.8691392582225417E-2</v>
      </c>
      <c r="AE101" s="1">
        <f>(Table2[[#This Row],[Close Price]]/Table2[[#This Row],[Current Week Low]])-1</f>
        <v>3.7870927578335767E-2</v>
      </c>
      <c r="AF101" s="1">
        <f>(Table2[[#This Row],[Current Week High]]/Table2[[#This Row],[Close Price]])-1</f>
        <v>1.764470658802364E-2</v>
      </c>
      <c r="AG101" s="1">
        <f>(Table2[[#This Row],[Close Price]]/Table2[[#This Row],[Current Month Low]])-1</f>
        <v>2.285392913748141E-2</v>
      </c>
      <c r="AH101" s="1">
        <f>(Table2[[#This Row],[Current Month High]]/Table2[[#This Row],[Close Price]])-1</f>
        <v>2.8691392582225417E-2</v>
      </c>
      <c r="AI101">
        <v>5.7782665200439798</v>
      </c>
      <c r="AJ101">
        <v>230.650359474423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0.25</v>
      </c>
      <c r="AM101" t="s">
        <v>2951</v>
      </c>
      <c r="AN101">
        <v>13.96</v>
      </c>
      <c r="AO101" t="s">
        <v>2951</v>
      </c>
      <c r="AP101">
        <v>0.144149525978267</v>
      </c>
      <c r="AQ101">
        <f>(Table2[[#This Row],[Sharpe Ratio]]-AVERAGE(Table2[Sharpe Ratio]))/_xlfn.STDEV.P(Table2[Sharpe Ratio])</f>
        <v>0.9404025289696325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5.0531886490230731</v>
      </c>
      <c r="AS101">
        <f>_xlfn.RANK.AVG(Table2[[#This Row],[1Y Return vs Nifty Z-Score]],Table2[1Y Return vs Nifty Z-Score])</f>
        <v>35</v>
      </c>
      <c r="AT101">
        <f>_xlfn.RANK.AVG(Table2[[#This Row],[6M Return vs Nifty Z-Score]],Table2[6M Return vs Nifty Z-Score])</f>
        <v>237</v>
      </c>
      <c r="AU101">
        <f>_xlfn.RANK.AVG(Table2[[#This Row],[Sharpe Ratio Z-Score]],Table2[Sharpe Ratio Z-Score])</f>
        <v>127</v>
      </c>
      <c r="AV101">
        <f>(Table2[[#This Row],[Rank 1Y]]+Table2[[#This Row],[Rank 6M]]+Table2[[#This Row],[Rank Sharpe]])/3</f>
        <v>133</v>
      </c>
    </row>
    <row r="102" spans="1:48" x14ac:dyDescent="0.3">
      <c r="A102" t="s">
        <v>995</v>
      </c>
      <c r="B102" t="s">
        <v>996</v>
      </c>
      <c r="C102" t="s">
        <v>2918</v>
      </c>
      <c r="D102" t="s">
        <v>350</v>
      </c>
      <c r="E102">
        <v>12227.224012500001</v>
      </c>
      <c r="F102">
        <v>260.94</v>
      </c>
      <c r="G102">
        <v>129.72002294261</v>
      </c>
      <c r="H102">
        <f>(Table2[[#This Row],[1Y Return vs Nifty]]-AVERAGE(Table2[1Y Return vs Nifty]))/_xlfn.STDEV.P(Table2[1Y Return vs Nifty])</f>
        <v>0.99544907057263532</v>
      </c>
      <c r="I102">
        <v>1.36918434642213</v>
      </c>
      <c r="J102">
        <f>(Table2[[#This Row],[1M Return vs Nifty]]-AVERAGE(Table2[1M Return vs Nifty]))/_xlfn.STDEV.P(Table2[1M Return vs Nifty])</f>
        <v>-0.29107228443732203</v>
      </c>
      <c r="K102">
        <v>46.705751615213302</v>
      </c>
      <c r="L102">
        <f>(Table2[[#This Row],[6M Return vs Nifty]]-AVERAGE(Table2[6M Return vs Nifty]))/_xlfn.STDEV.P(Table2[6M Return vs Nifty])</f>
        <v>1.0284035670663827</v>
      </c>
      <c r="M102">
        <v>-3.2722159078219799</v>
      </c>
      <c r="N102">
        <f>(Table2[[#This Row],[1W Return vs Nifty]]-AVERAGE(Table2[1W Return vs Nifty]))/_xlfn.STDEV.P(Table2[1W Return vs Nifty])</f>
        <v>-0.70322296720233124</v>
      </c>
      <c r="O102">
        <v>255.38</v>
      </c>
      <c r="P102">
        <v>240.658160047591</v>
      </c>
      <c r="Q102">
        <v>196.55113655589301</v>
      </c>
      <c r="R102">
        <v>83.412809887005395</v>
      </c>
      <c r="S102">
        <f>(Table2[[#This Row],[Close Price]]-Table2[[#This Row],[20D EMA]])/Table2[[#This Row],[20D EMA]]</f>
        <v>2.1771477797791535E-2</v>
      </c>
      <c r="T102">
        <f>(Table2[[#This Row],[Close Price]]-Table2[[#This Row],[50D EMA]])/Table2[[#This Row],[50D EMA]]</f>
        <v>8.4276552053743764E-2</v>
      </c>
      <c r="U102">
        <f>(Table2[[#This Row],[Close Price]]-Table2[[#This Row],[200D EMA]])/Table2[[#This Row],[200D EMA]]</f>
        <v>0.32759344246171174</v>
      </c>
      <c r="V102">
        <v>1.60463980859554</v>
      </c>
      <c r="W102">
        <v>256.60000000000002</v>
      </c>
      <c r="X102">
        <v>268.45</v>
      </c>
      <c r="Y102">
        <v>264</v>
      </c>
      <c r="Z102">
        <v>275.35000000000002</v>
      </c>
      <c r="AA102">
        <v>256.60000000000002</v>
      </c>
      <c r="AB102">
        <v>268.45</v>
      </c>
      <c r="AC102" s="1">
        <f>(Table2[[#This Row],[Close Price]]/Table2[[#This Row],[Day Low]])-1</f>
        <v>1.6913484021823688E-2</v>
      </c>
      <c r="AD102" s="1">
        <f>(Table2[[#This Row],[Day High]]/Table2[[#This Row],[Close Price]])-1</f>
        <v>2.8780562581436353E-2</v>
      </c>
      <c r="AE102" s="1">
        <f>(Table2[[#This Row],[Close Price]]/Table2[[#This Row],[Current Week Low]])-1</f>
        <v>-1.1590909090909096E-2</v>
      </c>
      <c r="AF102" s="1">
        <f>(Table2[[#This Row],[Current Week High]]/Table2[[#This Row],[Close Price]])-1</f>
        <v>5.5223423009120864E-2</v>
      </c>
      <c r="AG102" s="1">
        <f>(Table2[[#This Row],[Close Price]]/Table2[[#This Row],[Current Month Low]])-1</f>
        <v>1.6913484021823688E-2</v>
      </c>
      <c r="AH102" s="1">
        <f>(Table2[[#This Row],[Current Month High]]/Table2[[#This Row],[Close Price]])-1</f>
        <v>2.8780562581436353E-2</v>
      </c>
      <c r="AI102">
        <v>11.424082164482201</v>
      </c>
      <c r="AJ102">
        <v>169.56611570247901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0.14000000000000001</v>
      </c>
      <c r="AM102" t="s">
        <v>2951</v>
      </c>
      <c r="AN102">
        <v>16.079999999999998</v>
      </c>
      <c r="AO102" t="s">
        <v>2951</v>
      </c>
      <c r="AP102">
        <v>0.10354231031368299</v>
      </c>
      <c r="AQ102">
        <f>(Table2[[#This Row],[Sharpe Ratio]]-AVERAGE(Table2[Sharpe Ratio]))/_xlfn.STDEV.P(Table2[Sharpe Ratio])</f>
        <v>0.49219828474558502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1.5217556707449496</v>
      </c>
      <c r="AS102">
        <f>_xlfn.RANK.AVG(Table2[[#This Row],[1Y Return vs Nifty Z-Score]],Table2[1Y Return vs Nifty Z-Score])</f>
        <v>87</v>
      </c>
      <c r="AT102">
        <f>_xlfn.RANK.AVG(Table2[[#This Row],[6M Return vs Nifty Z-Score]],Table2[6M Return vs Nifty Z-Score])</f>
        <v>95</v>
      </c>
      <c r="AU102">
        <f>_xlfn.RANK.AVG(Table2[[#This Row],[Sharpe Ratio Z-Score]],Table2[Sharpe Ratio Z-Score])</f>
        <v>218</v>
      </c>
      <c r="AV102">
        <f>(Table2[[#This Row],[Rank 1Y]]+Table2[[#This Row],[Rank 6M]]+Table2[[#This Row],[Rank Sharpe]])/3</f>
        <v>133.33333333333334</v>
      </c>
    </row>
    <row r="103" spans="1:48" x14ac:dyDescent="0.3">
      <c r="A103" t="s">
        <v>987</v>
      </c>
      <c r="B103" t="s">
        <v>988</v>
      </c>
      <c r="C103" t="s">
        <v>2917</v>
      </c>
      <c r="D103" t="s">
        <v>130</v>
      </c>
      <c r="E103">
        <v>12595.303138200001</v>
      </c>
      <c r="F103">
        <v>1133.6500000000001</v>
      </c>
      <c r="G103">
        <v>108.097505822964</v>
      </c>
      <c r="H103">
        <f>(Table2[[#This Row],[1Y Return vs Nifty]]-AVERAGE(Table2[1Y Return vs Nifty]))/_xlfn.STDEV.P(Table2[1Y Return vs Nifty])</f>
        <v>0.73772916596306937</v>
      </c>
      <c r="I103">
        <v>16.4954387578099</v>
      </c>
      <c r="J103">
        <f>(Table2[[#This Row],[1M Return vs Nifty]]-AVERAGE(Table2[1M Return vs Nifty]))/_xlfn.STDEV.P(Table2[1M Return vs Nifty])</f>
        <v>1.1396787697003803</v>
      </c>
      <c r="K103">
        <v>43.819760202868899</v>
      </c>
      <c r="L103">
        <f>(Table2[[#This Row],[6M Return vs Nifty]]-AVERAGE(Table2[6M Return vs Nifty]))/_xlfn.STDEV.P(Table2[6M Return vs Nifty])</f>
        <v>0.93926009481778827</v>
      </c>
      <c r="M103">
        <v>-1.7530218508381801</v>
      </c>
      <c r="N103">
        <f>(Table2[[#This Row],[1W Return vs Nifty]]-AVERAGE(Table2[1W Return vs Nifty]))/_xlfn.STDEV.P(Table2[1W Return vs Nifty])</f>
        <v>-0.3919550941630387</v>
      </c>
      <c r="O103">
        <v>1031.98</v>
      </c>
      <c r="P103">
        <v>947.64004390348202</v>
      </c>
      <c r="Q103">
        <v>767.73829538141194</v>
      </c>
      <c r="R103">
        <v>54.891258441145297</v>
      </c>
      <c r="S103">
        <f>(Table2[[#This Row],[Close Price]]-Table2[[#This Row],[20D EMA]])/Table2[[#This Row],[20D EMA]]</f>
        <v>9.8519351150216164E-2</v>
      </c>
      <c r="T103">
        <f>(Table2[[#This Row],[Close Price]]-Table2[[#This Row],[50D EMA]])/Table2[[#This Row],[50D EMA]]</f>
        <v>0.19628756434807576</v>
      </c>
      <c r="U103">
        <f>(Table2[[#This Row],[Close Price]]-Table2[[#This Row],[200D EMA]])/Table2[[#This Row],[200D EMA]]</f>
        <v>0.47660994224184611</v>
      </c>
      <c r="V103">
        <v>1.22119841044113</v>
      </c>
      <c r="W103">
        <v>1122.4000000000001</v>
      </c>
      <c r="X103">
        <v>1158.6500000000001</v>
      </c>
      <c r="Y103">
        <v>1089.6500000000001</v>
      </c>
      <c r="Z103">
        <v>1139.8499999999999</v>
      </c>
      <c r="AA103">
        <v>1122.4000000000001</v>
      </c>
      <c r="AB103">
        <v>1158.6500000000001</v>
      </c>
      <c r="AC103" s="1">
        <f>(Table2[[#This Row],[Close Price]]/Table2[[#This Row],[Day Low]])-1</f>
        <v>1.0023164647184668E-2</v>
      </c>
      <c r="AD103" s="1">
        <f>(Table2[[#This Row],[Day High]]/Table2[[#This Row],[Close Price]])-1</f>
        <v>2.2052661756273961E-2</v>
      </c>
      <c r="AE103" s="1">
        <f>(Table2[[#This Row],[Close Price]]/Table2[[#This Row],[Current Week Low]])-1</f>
        <v>4.0379938512366431E-2</v>
      </c>
      <c r="AF103" s="1">
        <f>(Table2[[#This Row],[Current Week High]]/Table2[[#This Row],[Close Price]])-1</f>
        <v>5.4690601155558127E-3</v>
      </c>
      <c r="AG103" s="1">
        <f>(Table2[[#This Row],[Close Price]]/Table2[[#This Row],[Current Month Low]])-1</f>
        <v>1.0023164647184668E-2</v>
      </c>
      <c r="AH103" s="1">
        <f>(Table2[[#This Row],[Current Month High]]/Table2[[#This Row],[Close Price]])-1</f>
        <v>2.2052661756273961E-2</v>
      </c>
      <c r="AI103">
        <v>3.6034049309751501</v>
      </c>
      <c r="AJ103">
        <v>143.03783899667701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0.33</v>
      </c>
      <c r="AM103" t="s">
        <v>2951</v>
      </c>
      <c r="AN103">
        <v>22.15</v>
      </c>
      <c r="AO103" t="s">
        <v>2951</v>
      </c>
      <c r="AP103">
        <v>0.123280657748552</v>
      </c>
      <c r="AQ103">
        <f>(Table2[[#This Row],[Sharpe Ratio]]-AVERAGE(Table2[Sharpe Ratio]))/_xlfn.STDEV.P(Table2[Sharpe Ratio])</f>
        <v>0.71006131597017996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3.1347742522883792</v>
      </c>
      <c r="AS103">
        <f>_xlfn.RANK.AVG(Table2[[#This Row],[1Y Return vs Nifty Z-Score]],Table2[1Y Return vs Nifty Z-Score])</f>
        <v>120</v>
      </c>
      <c r="AT103">
        <f>_xlfn.RANK.AVG(Table2[[#This Row],[6M Return vs Nifty Z-Score]],Table2[6M Return vs Nifty Z-Score])</f>
        <v>105</v>
      </c>
      <c r="AU103">
        <f>_xlfn.RANK.AVG(Table2[[#This Row],[Sharpe Ratio Z-Score]],Table2[Sharpe Ratio Z-Score])</f>
        <v>177</v>
      </c>
      <c r="AV103">
        <f>(Table2[[#This Row],[Rank 1Y]]+Table2[[#This Row],[Rank 6M]]+Table2[[#This Row],[Rank Sharpe]])/3</f>
        <v>134</v>
      </c>
    </row>
    <row r="104" spans="1:48" x14ac:dyDescent="0.3">
      <c r="A104" t="s">
        <v>854</v>
      </c>
      <c r="B104" t="s">
        <v>855</v>
      </c>
      <c r="C104" t="s">
        <v>2917</v>
      </c>
      <c r="D104" t="s">
        <v>239</v>
      </c>
      <c r="E104">
        <v>15887.866354579999</v>
      </c>
      <c r="F104">
        <v>4773.6499999999996</v>
      </c>
      <c r="G104">
        <v>93.173020862035301</v>
      </c>
      <c r="H104">
        <f>(Table2[[#This Row],[1Y Return vs Nifty]]-AVERAGE(Table2[1Y Return vs Nifty]))/_xlfn.STDEV.P(Table2[1Y Return vs Nifty])</f>
        <v>0.55984345454500783</v>
      </c>
      <c r="I104">
        <v>1.89698372480408</v>
      </c>
      <c r="J104">
        <f>(Table2[[#This Row],[1M Return vs Nifty]]-AVERAGE(Table2[1M Return vs Nifty]))/_xlfn.STDEV.P(Table2[1M Return vs Nifty])</f>
        <v>-0.2411491840811171</v>
      </c>
      <c r="K104">
        <v>28.477927914723999</v>
      </c>
      <c r="L104">
        <f>(Table2[[#This Row],[6M Return vs Nifty]]-AVERAGE(Table2[6M Return vs Nifty]))/_xlfn.STDEV.P(Table2[6M Return vs Nifty])</f>
        <v>0.46537642525071188</v>
      </c>
      <c r="M104">
        <v>-0.49789052382097698</v>
      </c>
      <c r="N104">
        <f>(Table2[[#This Row],[1W Return vs Nifty]]-AVERAGE(Table2[1W Return vs Nifty]))/_xlfn.STDEV.P(Table2[1W Return vs Nifty])</f>
        <v>-0.13479106910011304</v>
      </c>
      <c r="O104">
        <v>4653.76</v>
      </c>
      <c r="P104">
        <v>4512.3718441867104</v>
      </c>
      <c r="Q104">
        <v>3765.6866974565601</v>
      </c>
      <c r="R104">
        <v>42.658148369791803</v>
      </c>
      <c r="S104">
        <f>(Table2[[#This Row],[Close Price]]-Table2[[#This Row],[20D EMA]])/Table2[[#This Row],[20D EMA]]</f>
        <v>2.5761964519012456E-2</v>
      </c>
      <c r="T104">
        <f>(Table2[[#This Row],[Close Price]]-Table2[[#This Row],[50D EMA]])/Table2[[#This Row],[50D EMA]]</f>
        <v>5.7902620802382218E-2</v>
      </c>
      <c r="U104">
        <f>(Table2[[#This Row],[Close Price]]-Table2[[#This Row],[200D EMA]])/Table2[[#This Row],[200D EMA]]</f>
        <v>0.26767051630297428</v>
      </c>
      <c r="V104">
        <v>0.93829988382806495</v>
      </c>
      <c r="W104">
        <v>4710</v>
      </c>
      <c r="X104">
        <v>5090</v>
      </c>
      <c r="Y104">
        <v>4651.3</v>
      </c>
      <c r="Z104">
        <v>4799.95</v>
      </c>
      <c r="AA104">
        <v>4710</v>
      </c>
      <c r="AB104">
        <v>5090</v>
      </c>
      <c r="AC104" s="1">
        <f>(Table2[[#This Row],[Close Price]]/Table2[[#This Row],[Day Low]])-1</f>
        <v>1.3513800424628464E-2</v>
      </c>
      <c r="AD104" s="1">
        <f>(Table2[[#This Row],[Day High]]/Table2[[#This Row],[Close Price]])-1</f>
        <v>6.6270044934169992E-2</v>
      </c>
      <c r="AE104" s="1">
        <f>(Table2[[#This Row],[Close Price]]/Table2[[#This Row],[Current Week Low]])-1</f>
        <v>2.6304474018016277E-2</v>
      </c>
      <c r="AF104" s="1">
        <f>(Table2[[#This Row],[Current Week High]]/Table2[[#This Row],[Close Price]])-1</f>
        <v>5.50941103767566E-3</v>
      </c>
      <c r="AG104" s="1">
        <f>(Table2[[#This Row],[Close Price]]/Table2[[#This Row],[Current Month Low]])-1</f>
        <v>1.3513800424628464E-2</v>
      </c>
      <c r="AH104" s="1">
        <f>(Table2[[#This Row],[Current Month High]]/Table2[[#This Row],[Close Price]])-1</f>
        <v>6.6270044934169992E-2</v>
      </c>
      <c r="AI104">
        <v>8.7218375875902101</v>
      </c>
      <c r="AJ104">
        <v>137.09985844488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0.16</v>
      </c>
      <c r="AM104" t="s">
        <v>2951</v>
      </c>
      <c r="AN104">
        <v>7.37</v>
      </c>
      <c r="AO104" t="s">
        <v>2951</v>
      </c>
      <c r="AP104">
        <v>0.17735599181735501</v>
      </c>
      <c r="AQ104">
        <f>(Table2[[#This Row],[Sharpe Ratio]]-AVERAGE(Table2[Sharpe Ratio]))/_xlfn.STDEV.P(Table2[Sharpe Ratio])</f>
        <v>1.3069206140236809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1.9562002406381707</v>
      </c>
      <c r="AS104">
        <f>_xlfn.RANK.AVG(Table2[[#This Row],[1Y Return vs Nifty Z-Score]],Table2[1Y Return vs Nifty Z-Score])</f>
        <v>142</v>
      </c>
      <c r="AT104">
        <f>_xlfn.RANK.AVG(Table2[[#This Row],[6M Return vs Nifty Z-Score]],Table2[6M Return vs Nifty Z-Score])</f>
        <v>195</v>
      </c>
      <c r="AU104">
        <f>_xlfn.RANK.AVG(Table2[[#This Row],[Sharpe Ratio Z-Score]],Table2[Sharpe Ratio Z-Score])</f>
        <v>69</v>
      </c>
      <c r="AV104">
        <f>(Table2[[#This Row],[Rank 1Y]]+Table2[[#This Row],[Rank 6M]]+Table2[[#This Row],[Rank Sharpe]])/3</f>
        <v>135.33333333333334</v>
      </c>
    </row>
    <row r="105" spans="1:48" x14ac:dyDescent="0.3">
      <c r="A105" t="s">
        <v>1148</v>
      </c>
      <c r="B105" t="s">
        <v>1149</v>
      </c>
      <c r="C105" t="s">
        <v>622</v>
      </c>
      <c r="D105" t="s">
        <v>486</v>
      </c>
      <c r="E105">
        <v>9417.3889116299997</v>
      </c>
      <c r="F105">
        <v>354.25</v>
      </c>
      <c r="G105">
        <v>135.04651196062801</v>
      </c>
      <c r="H105">
        <f>(Table2[[#This Row],[1Y Return vs Nifty]]-AVERAGE(Table2[1Y Return vs Nifty]))/_xlfn.STDEV.P(Table2[1Y Return vs Nifty])</f>
        <v>1.0589357698330208</v>
      </c>
      <c r="I105">
        <v>-1.0500637276688201</v>
      </c>
      <c r="J105">
        <f>(Table2[[#This Row],[1M Return vs Nifty]]-AVERAGE(Table2[1M Return vs Nifty]))/_xlfn.STDEV.P(Table2[1M Return vs Nifty])</f>
        <v>-0.51990234626811926</v>
      </c>
      <c r="K105">
        <v>22.7510501440584</v>
      </c>
      <c r="L105">
        <f>(Table2[[#This Row],[6M Return vs Nifty]]-AVERAGE(Table2[6M Return vs Nifty]))/_xlfn.STDEV.P(Table2[6M Return vs Nifty])</f>
        <v>0.28848270081453581</v>
      </c>
      <c r="M105">
        <v>-2.7318205848586099</v>
      </c>
      <c r="N105">
        <f>(Table2[[#This Row],[1W Return vs Nifty]]-AVERAGE(Table2[1W Return vs Nifty]))/_xlfn.STDEV.P(Table2[1W Return vs Nifty])</f>
        <v>-0.59250129737619428</v>
      </c>
      <c r="O105">
        <v>365.98</v>
      </c>
      <c r="P105">
        <v>349.08932276463099</v>
      </c>
      <c r="Q105">
        <v>276.53745630862198</v>
      </c>
      <c r="R105">
        <v>50.747818775933702</v>
      </c>
      <c r="S105">
        <f>(Table2[[#This Row],[Close Price]]-Table2[[#This Row],[20D EMA]])/Table2[[#This Row],[20D EMA]]</f>
        <v>-3.2050931744904143E-2</v>
      </c>
      <c r="T105">
        <f>(Table2[[#This Row],[Close Price]]-Table2[[#This Row],[50D EMA]])/Table2[[#This Row],[50D EMA]]</f>
        <v>1.478325717469316E-2</v>
      </c>
      <c r="U105">
        <f>(Table2[[#This Row],[Close Price]]-Table2[[#This Row],[200D EMA]])/Table2[[#This Row],[200D EMA]]</f>
        <v>0.28101995559201598</v>
      </c>
      <c r="V105">
        <v>1.3440839621096301</v>
      </c>
      <c r="W105">
        <v>350</v>
      </c>
      <c r="X105">
        <v>366.95</v>
      </c>
      <c r="Y105">
        <v>365.5</v>
      </c>
      <c r="Z105">
        <v>373.3</v>
      </c>
      <c r="AA105">
        <v>350</v>
      </c>
      <c r="AB105">
        <v>366.95</v>
      </c>
      <c r="AC105" s="1">
        <f>(Table2[[#This Row],[Close Price]]/Table2[[#This Row],[Day Low]])-1</f>
        <v>1.2142857142857233E-2</v>
      </c>
      <c r="AD105" s="1">
        <f>(Table2[[#This Row],[Day High]]/Table2[[#This Row],[Close Price]])-1</f>
        <v>3.5850388143966017E-2</v>
      </c>
      <c r="AE105" s="1">
        <f>(Table2[[#This Row],[Close Price]]/Table2[[#This Row],[Current Week Low]])-1</f>
        <v>-3.0779753761969952E-2</v>
      </c>
      <c r="AF105" s="1">
        <f>(Table2[[#This Row],[Current Week High]]/Table2[[#This Row],[Close Price]])-1</f>
        <v>5.3775582215949136E-2</v>
      </c>
      <c r="AG105" s="1">
        <f>(Table2[[#This Row],[Close Price]]/Table2[[#This Row],[Current Month Low]])-1</f>
        <v>1.2142857142857233E-2</v>
      </c>
      <c r="AH105" s="1">
        <f>(Table2[[#This Row],[Current Month High]]/Table2[[#This Row],[Close Price]])-1</f>
        <v>3.5850388143966017E-2</v>
      </c>
      <c r="AI105">
        <v>11.107974594213101</v>
      </c>
      <c r="AJ105">
        <v>184.19574809466499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0.13</v>
      </c>
      <c r="AM105" t="s">
        <v>2951</v>
      </c>
      <c r="AN105">
        <v>2.19</v>
      </c>
      <c r="AO105" t="s">
        <v>2951</v>
      </c>
      <c r="AP105">
        <v>0.16810866442754899</v>
      </c>
      <c r="AQ105">
        <f>(Table2[[#This Row],[Sharpe Ratio]]-AVERAGE(Table2[Sharpe Ratio]))/_xlfn.STDEV.P(Table2[Sharpe Ratio])</f>
        <v>1.2048527594316416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1.4398675864348847</v>
      </c>
      <c r="AS105">
        <f>_xlfn.RANK.AVG(Table2[[#This Row],[1Y Return vs Nifty Z-Score]],Table2[1Y Return vs Nifty Z-Score])</f>
        <v>83</v>
      </c>
      <c r="AT105">
        <f>_xlfn.RANK.AVG(Table2[[#This Row],[6M Return vs Nifty Z-Score]],Table2[6M Return vs Nifty Z-Score])</f>
        <v>235</v>
      </c>
      <c r="AU105">
        <f>_xlfn.RANK.AVG(Table2[[#This Row],[Sharpe Ratio Z-Score]],Table2[Sharpe Ratio Z-Score])</f>
        <v>91</v>
      </c>
      <c r="AV105">
        <f>(Table2[[#This Row],[Rank 1Y]]+Table2[[#This Row],[Rank 6M]]+Table2[[#This Row],[Rank Sharpe]])/3</f>
        <v>136.33333333333334</v>
      </c>
    </row>
    <row r="106" spans="1:48" x14ac:dyDescent="0.3">
      <c r="A106" t="s">
        <v>303</v>
      </c>
      <c r="B106" t="s">
        <v>304</v>
      </c>
      <c r="C106" t="s">
        <v>2923</v>
      </c>
      <c r="D106" t="s">
        <v>269</v>
      </c>
      <c r="E106">
        <v>77705.014101990004</v>
      </c>
      <c r="F106">
        <v>8304.25</v>
      </c>
      <c r="G106">
        <v>63.288014045361997</v>
      </c>
      <c r="H106">
        <f>(Table2[[#This Row],[1Y Return vs Nifty]]-AVERAGE(Table2[1Y Return vs Nifty]))/_xlfn.STDEV.P(Table2[1Y Return vs Nifty])</f>
        <v>0.20364250608783932</v>
      </c>
      <c r="I106">
        <v>-11.642661582174901</v>
      </c>
      <c r="J106">
        <f>(Table2[[#This Row],[1M Return vs Nifty]]-AVERAGE(Table2[1M Return vs Nifty]))/_xlfn.STDEV.P(Table2[1M Return vs Nifty])</f>
        <v>-1.5218272203454486</v>
      </c>
      <c r="K106">
        <v>35.723503039133703</v>
      </c>
      <c r="L106">
        <f>(Table2[[#This Row],[6M Return vs Nifty]]-AVERAGE(Table2[6M Return vs Nifty]))/_xlfn.STDEV.P(Table2[6M Return vs Nifty])</f>
        <v>0.68918018373218159</v>
      </c>
      <c r="M106">
        <v>-10.183416190268099</v>
      </c>
      <c r="N106">
        <f>(Table2[[#This Row],[1W Return vs Nifty]]-AVERAGE(Table2[1W Return vs Nifty]))/_xlfn.STDEV.P(Table2[1W Return vs Nifty])</f>
        <v>-2.1192597152242474</v>
      </c>
      <c r="O106">
        <v>8730.56</v>
      </c>
      <c r="P106">
        <v>8287.0707861296596</v>
      </c>
      <c r="Q106">
        <v>6700.80122859732</v>
      </c>
      <c r="R106">
        <v>60.176357447993603</v>
      </c>
      <c r="S106">
        <f>(Table2[[#This Row],[Close Price]]-Table2[[#This Row],[20D EMA]])/Table2[[#This Row],[20D EMA]]</f>
        <v>-4.8829628339991882E-2</v>
      </c>
      <c r="T106">
        <f>(Table2[[#This Row],[Close Price]]-Table2[[#This Row],[50D EMA]])/Table2[[#This Row],[50D EMA]]</f>
        <v>2.0730140134791416E-3</v>
      </c>
      <c r="U106">
        <f>(Table2[[#This Row],[Close Price]]-Table2[[#This Row],[200D EMA]])/Table2[[#This Row],[200D EMA]]</f>
        <v>0.23929209607943111</v>
      </c>
      <c r="V106">
        <v>1.4641241928265001</v>
      </c>
      <c r="W106">
        <v>8150</v>
      </c>
      <c r="X106">
        <v>8488</v>
      </c>
      <c r="Y106">
        <v>8335</v>
      </c>
      <c r="Z106">
        <v>8849.9500000000007</v>
      </c>
      <c r="AA106">
        <v>8150</v>
      </c>
      <c r="AB106">
        <v>8488</v>
      </c>
      <c r="AC106" s="1">
        <f>(Table2[[#This Row],[Close Price]]/Table2[[#This Row],[Day Low]])-1</f>
        <v>1.8926380368098128E-2</v>
      </c>
      <c r="AD106" s="1">
        <f>(Table2[[#This Row],[Day High]]/Table2[[#This Row],[Close Price]])-1</f>
        <v>2.2127224011801117E-2</v>
      </c>
      <c r="AE106" s="1">
        <f>(Table2[[#This Row],[Close Price]]/Table2[[#This Row],[Current Week Low]])-1</f>
        <v>-3.6892621475704823E-3</v>
      </c>
      <c r="AF106" s="1">
        <f>(Table2[[#This Row],[Current Week High]]/Table2[[#This Row],[Close Price]])-1</f>
        <v>6.5713339555047101E-2</v>
      </c>
      <c r="AG106" s="1">
        <f>(Table2[[#This Row],[Close Price]]/Table2[[#This Row],[Current Month Low]])-1</f>
        <v>1.8926380368098128E-2</v>
      </c>
      <c r="AH106" s="1">
        <f>(Table2[[#This Row],[Current Month High]]/Table2[[#This Row],[Close Price]])-1</f>
        <v>2.2127224011801117E-2</v>
      </c>
      <c r="AI106">
        <v>19.638137098473599</v>
      </c>
      <c r="AJ106">
        <v>94.024532710280297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0.18</v>
      </c>
      <c r="AM106" t="s">
        <v>2951</v>
      </c>
      <c r="AN106">
        <v>2.36</v>
      </c>
      <c r="AO106" t="s">
        <v>2951</v>
      </c>
      <c r="AP106">
        <v>0.19164168454217301</v>
      </c>
      <c r="AQ106">
        <f>(Table2[[#This Row],[Sharpe Ratio]]-AVERAGE(Table2[Sharpe Ratio]))/_xlfn.STDEV.P(Table2[Sharpe Ratio])</f>
        <v>1.4645996867242597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-1.2836645590254154</v>
      </c>
      <c r="AS106">
        <f>_xlfn.RANK.AVG(Table2[[#This Row],[1Y Return vs Nifty Z-Score]],Table2[1Y Return vs Nifty Z-Score])</f>
        <v>219</v>
      </c>
      <c r="AT106">
        <f>_xlfn.RANK.AVG(Table2[[#This Row],[6M Return vs Nifty Z-Score]],Table2[6M Return vs Nifty Z-Score])</f>
        <v>142</v>
      </c>
      <c r="AU106">
        <f>_xlfn.RANK.AVG(Table2[[#This Row],[Sharpe Ratio Z-Score]],Table2[Sharpe Ratio Z-Score])</f>
        <v>50</v>
      </c>
      <c r="AV106">
        <f>(Table2[[#This Row],[Rank 1Y]]+Table2[[#This Row],[Rank 6M]]+Table2[[#This Row],[Rank Sharpe]])/3</f>
        <v>137</v>
      </c>
    </row>
    <row r="107" spans="1:48" x14ac:dyDescent="0.3">
      <c r="A107" t="s">
        <v>1567</v>
      </c>
      <c r="B107" t="s">
        <v>1568</v>
      </c>
      <c r="C107" t="s">
        <v>2912</v>
      </c>
      <c r="D107" t="s">
        <v>47</v>
      </c>
      <c r="E107">
        <v>5110.5661654850001</v>
      </c>
      <c r="F107">
        <v>242.37</v>
      </c>
      <c r="G107">
        <v>182.05923987540999</v>
      </c>
      <c r="H107">
        <f>(Table2[[#This Row],[1Y Return vs Nifty]]-AVERAGE(Table2[1Y Return vs Nifty]))/_xlfn.STDEV.P(Table2[1Y Return vs Nifty])</f>
        <v>1.6192829156620558</v>
      </c>
      <c r="I107">
        <v>23.020241768943301</v>
      </c>
      <c r="J107">
        <f>(Table2[[#This Row],[1M Return vs Nifty]]-AVERAGE(Table2[1M Return vs Nifty]))/_xlfn.STDEV.P(Table2[1M Return vs Nifty])</f>
        <v>1.7568420496721791</v>
      </c>
      <c r="K107">
        <v>63.180487650292001</v>
      </c>
      <c r="L107">
        <f>(Table2[[#This Row],[6M Return vs Nifty]]-AVERAGE(Table2[6M Return vs Nifty]))/_xlfn.STDEV.P(Table2[6M Return vs Nifty])</f>
        <v>1.5372807481502113</v>
      </c>
      <c r="M107">
        <v>5.0852409147169997</v>
      </c>
      <c r="N107">
        <f>(Table2[[#This Row],[1W Return vs Nifty]]-AVERAGE(Table2[1W Return vs Nifty]))/_xlfn.STDEV.P(Table2[1W Return vs Nifty])</f>
        <v>1.0091374762911447</v>
      </c>
      <c r="O107">
        <v>212.68</v>
      </c>
      <c r="P107">
        <v>193.85617966349199</v>
      </c>
      <c r="Q107">
        <v>159.58185994147999</v>
      </c>
      <c r="R107">
        <v>58.342089871964397</v>
      </c>
      <c r="S107">
        <f>(Table2[[#This Row],[Close Price]]-Table2[[#This Row],[20D EMA]])/Table2[[#This Row],[20D EMA]]</f>
        <v>0.13959939815685535</v>
      </c>
      <c r="T107">
        <f>(Table2[[#This Row],[Close Price]]-Table2[[#This Row],[50D EMA]])/Table2[[#This Row],[50D EMA]]</f>
        <v>0.25025676468359909</v>
      </c>
      <c r="U107">
        <f>(Table2[[#This Row],[Close Price]]-Table2[[#This Row],[200D EMA]])/Table2[[#This Row],[200D EMA]]</f>
        <v>0.51878164654102366</v>
      </c>
      <c r="V107">
        <v>2.1394710001551598</v>
      </c>
      <c r="W107">
        <v>235.01</v>
      </c>
      <c r="X107">
        <v>244.85</v>
      </c>
      <c r="Y107">
        <v>233.24</v>
      </c>
      <c r="Z107">
        <v>246.66</v>
      </c>
      <c r="AA107">
        <v>235.01</v>
      </c>
      <c r="AB107">
        <v>244.85</v>
      </c>
      <c r="AC107" s="1">
        <f>(Table2[[#This Row],[Close Price]]/Table2[[#This Row],[Day Low]])-1</f>
        <v>3.1317816263137788E-2</v>
      </c>
      <c r="AD107" s="1">
        <f>(Table2[[#This Row],[Day High]]/Table2[[#This Row],[Close Price]])-1</f>
        <v>1.0232289474769951E-2</v>
      </c>
      <c r="AE107" s="1">
        <f>(Table2[[#This Row],[Close Price]]/Table2[[#This Row],[Current Week Low]])-1</f>
        <v>3.9144229120219531E-2</v>
      </c>
      <c r="AF107" s="1">
        <f>(Table2[[#This Row],[Current Week High]]/Table2[[#This Row],[Close Price]])-1</f>
        <v>1.7700210422081808E-2</v>
      </c>
      <c r="AG107" s="1">
        <f>(Table2[[#This Row],[Close Price]]/Table2[[#This Row],[Current Month Low]])-1</f>
        <v>3.1317816263137788E-2</v>
      </c>
      <c r="AH107" s="1">
        <f>(Table2[[#This Row],[Current Month High]]/Table2[[#This Row],[Close Price]])-1</f>
        <v>1.0232289474769951E-2</v>
      </c>
      <c r="AI107">
        <v>1.7700210422081799</v>
      </c>
      <c r="AJ107">
        <v>210.13435700575801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0.37</v>
      </c>
      <c r="AM107" t="s">
        <v>2951</v>
      </c>
      <c r="AN107">
        <v>34.58</v>
      </c>
      <c r="AO107" t="s">
        <v>2951</v>
      </c>
      <c r="AP107">
        <v>6.2000505358827999E-2</v>
      </c>
      <c r="AQ107">
        <f>(Table2[[#This Row],[Sharpe Ratio]]-AVERAGE(Table2[Sharpe Ratio]))/_xlfn.STDEV.P(Table2[Sharpe Ratio])</f>
        <v>3.3678462867413085E-2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5.9562216526430038</v>
      </c>
      <c r="AS107">
        <f>_xlfn.RANK.AVG(Table2[[#This Row],[1Y Return vs Nifty Z-Score]],Table2[1Y Return vs Nifty Z-Score])</f>
        <v>40</v>
      </c>
      <c r="AT107">
        <f>_xlfn.RANK.AVG(Table2[[#This Row],[6M Return vs Nifty Z-Score]],Table2[6M Return vs Nifty Z-Score])</f>
        <v>58</v>
      </c>
      <c r="AU107">
        <f>_xlfn.RANK.AVG(Table2[[#This Row],[Sharpe Ratio Z-Score]],Table2[Sharpe Ratio Z-Score])</f>
        <v>326</v>
      </c>
      <c r="AV107">
        <f>(Table2[[#This Row],[Rank 1Y]]+Table2[[#This Row],[Rank 6M]]+Table2[[#This Row],[Rank Sharpe]])/3</f>
        <v>141.33333333333334</v>
      </c>
    </row>
    <row r="108" spans="1:48" x14ac:dyDescent="0.3">
      <c r="A108" t="s">
        <v>1535</v>
      </c>
      <c r="B108" t="s">
        <v>1536</v>
      </c>
      <c r="C108" t="s">
        <v>2917</v>
      </c>
      <c r="D108" t="s">
        <v>144</v>
      </c>
      <c r="E108">
        <v>5378.1501840000001</v>
      </c>
      <c r="F108">
        <v>139.24</v>
      </c>
      <c r="G108">
        <v>243.60110687302901</v>
      </c>
      <c r="H108">
        <f>(Table2[[#This Row],[1Y Return vs Nifty]]-AVERAGE(Table2[1Y Return vs Nifty]))/_xlfn.STDEV.P(Table2[1Y Return vs Nifty])</f>
        <v>2.3528036248541517</v>
      </c>
      <c r="I108">
        <v>-14.122194963922601</v>
      </c>
      <c r="J108">
        <f>(Table2[[#This Row],[1M Return vs Nifty]]-AVERAGE(Table2[1M Return vs Nifty]))/_xlfn.STDEV.P(Table2[1M Return vs Nifty])</f>
        <v>-1.7563595046255771</v>
      </c>
      <c r="K108">
        <v>9.2302144401938193</v>
      </c>
      <c r="L108">
        <f>(Table2[[#This Row],[6M Return vs Nifty]]-AVERAGE(Table2[6M Return vs Nifty]))/_xlfn.STDEV.P(Table2[6M Return vs Nifty])</f>
        <v>-0.12915341452170143</v>
      </c>
      <c r="M108">
        <v>-3.7257057372470901</v>
      </c>
      <c r="N108">
        <f>(Table2[[#This Row],[1W Return vs Nifty]]-AVERAGE(Table2[1W Return vs Nifty]))/_xlfn.STDEV.P(Table2[1W Return vs Nifty])</f>
        <v>-0.7961385588617389</v>
      </c>
      <c r="O108">
        <v>145.12</v>
      </c>
      <c r="P108">
        <v>144.04810688961399</v>
      </c>
      <c r="Q108">
        <v>113.842349507732</v>
      </c>
      <c r="R108">
        <v>72.680907149207002</v>
      </c>
      <c r="S108">
        <f>(Table2[[#This Row],[Close Price]]-Table2[[#This Row],[20D EMA]])/Table2[[#This Row],[20D EMA]]</f>
        <v>-4.0518191841234806E-2</v>
      </c>
      <c r="T108">
        <f>(Table2[[#This Row],[Close Price]]-Table2[[#This Row],[50D EMA]])/Table2[[#This Row],[50D EMA]]</f>
        <v>-3.3378480241316177E-2</v>
      </c>
      <c r="U108">
        <f>(Table2[[#This Row],[Close Price]]-Table2[[#This Row],[200D EMA]])/Table2[[#This Row],[200D EMA]]</f>
        <v>0.22309492558868038</v>
      </c>
      <c r="V108">
        <v>0.90205840974232099</v>
      </c>
      <c r="W108">
        <v>138.21</v>
      </c>
      <c r="X108">
        <v>141.79</v>
      </c>
      <c r="Y108">
        <v>139.1</v>
      </c>
      <c r="Z108">
        <v>143.25</v>
      </c>
      <c r="AA108">
        <v>138.21</v>
      </c>
      <c r="AB108">
        <v>141.79</v>
      </c>
      <c r="AC108" s="1">
        <f>(Table2[[#This Row],[Close Price]]/Table2[[#This Row],[Day Low]])-1</f>
        <v>7.4524274654510503E-3</v>
      </c>
      <c r="AD108" s="1">
        <f>(Table2[[#This Row],[Day High]]/Table2[[#This Row],[Close Price]])-1</f>
        <v>1.8313702958919764E-2</v>
      </c>
      <c r="AE108" s="1">
        <f>(Table2[[#This Row],[Close Price]]/Table2[[#This Row],[Current Week Low]])-1</f>
        <v>1.0064701653487163E-3</v>
      </c>
      <c r="AF108" s="1">
        <f>(Table2[[#This Row],[Current Week High]]/Table2[[#This Row],[Close Price]])-1</f>
        <v>2.8799195633438579E-2</v>
      </c>
      <c r="AG108" s="1">
        <f>(Table2[[#This Row],[Close Price]]/Table2[[#This Row],[Current Month Low]])-1</f>
        <v>7.4524274654510503E-3</v>
      </c>
      <c r="AH108" s="1">
        <f>(Table2[[#This Row],[Current Month High]]/Table2[[#This Row],[Close Price]])-1</f>
        <v>1.8313702958919764E-2</v>
      </c>
      <c r="AI108">
        <v>27.118644067796598</v>
      </c>
      <c r="AJ108">
        <v>275.43646781260497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0.03</v>
      </c>
      <c r="AM108" t="s">
        <v>2951</v>
      </c>
      <c r="AN108">
        <v>-0.4</v>
      </c>
      <c r="AO108" t="s">
        <v>2950</v>
      </c>
      <c r="AP108">
        <v>0.18710718425878001</v>
      </c>
      <c r="AQ108">
        <f>(Table2[[#This Row],[Sharpe Ratio]]-AVERAGE(Table2[Sharpe Ratio]))/_xlfn.STDEV.P(Table2[Sharpe Ratio])</f>
        <v>1.4145499051967749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1.0857020520419092</v>
      </c>
      <c r="AS108">
        <f>_xlfn.RANK.AVG(Table2[[#This Row],[1Y Return vs Nifty Z-Score]],Table2[1Y Return vs Nifty Z-Score])</f>
        <v>16</v>
      </c>
      <c r="AT108">
        <f>_xlfn.RANK.AVG(Table2[[#This Row],[6M Return vs Nifty Z-Score]],Table2[6M Return vs Nifty Z-Score])</f>
        <v>352</v>
      </c>
      <c r="AU108">
        <f>_xlfn.RANK.AVG(Table2[[#This Row],[Sharpe Ratio Z-Score]],Table2[Sharpe Ratio Z-Score])</f>
        <v>57</v>
      </c>
      <c r="AV108">
        <f>(Table2[[#This Row],[Rank 1Y]]+Table2[[#This Row],[Rank 6M]]+Table2[[#This Row],[Rank Sharpe]])/3</f>
        <v>141.66666666666666</v>
      </c>
    </row>
    <row r="109" spans="1:48" x14ac:dyDescent="0.3">
      <c r="A109" t="s">
        <v>1830</v>
      </c>
      <c r="B109" t="s">
        <v>1831</v>
      </c>
      <c r="C109" t="s">
        <v>2911</v>
      </c>
      <c r="D109" t="s">
        <v>125</v>
      </c>
      <c r="E109">
        <v>3339.26406</v>
      </c>
      <c r="F109">
        <v>556.1</v>
      </c>
      <c r="G109">
        <v>135.22168150076999</v>
      </c>
      <c r="H109">
        <f>(Table2[[#This Row],[1Y Return vs Nifty]]-AVERAGE(Table2[1Y Return vs Nifty]))/_xlfn.STDEV.P(Table2[1Y Return vs Nifty])</f>
        <v>1.0610236246801734</v>
      </c>
      <c r="I109">
        <v>57.018623091795703</v>
      </c>
      <c r="J109">
        <f>(Table2[[#This Row],[1M Return vs Nifty]]-AVERAGE(Table2[1M Return vs Nifty]))/_xlfn.STDEV.P(Table2[1M Return vs Nifty])</f>
        <v>4.9726559976397402</v>
      </c>
      <c r="K109">
        <v>73.038747585693201</v>
      </c>
      <c r="L109">
        <f>(Table2[[#This Row],[6M Return vs Nifty]]-AVERAGE(Table2[6M Return vs Nifty]))/_xlfn.STDEV.P(Table2[6M Return vs Nifty])</f>
        <v>1.8417859927645688</v>
      </c>
      <c r="M109">
        <v>-3.3278014302172298</v>
      </c>
      <c r="N109">
        <f>(Table2[[#This Row],[1W Return vs Nifty]]-AVERAGE(Table2[1W Return vs Nifty]))/_xlfn.STDEV.P(Table2[1W Return vs Nifty])</f>
        <v>-0.71461189230259037</v>
      </c>
      <c r="O109">
        <v>533.25</v>
      </c>
      <c r="P109">
        <v>451.91060449556198</v>
      </c>
      <c r="Q109">
        <v>334.84141990032299</v>
      </c>
      <c r="R109">
        <v>60.301524540595501</v>
      </c>
      <c r="S109">
        <f>(Table2[[#This Row],[Close Price]]-Table2[[#This Row],[20D EMA]])/Table2[[#This Row],[20D EMA]]</f>
        <v>4.2850445382090992E-2</v>
      </c>
      <c r="T109">
        <f>(Table2[[#This Row],[Close Price]]-Table2[[#This Row],[50D EMA]])/Table2[[#This Row],[50D EMA]]</f>
        <v>0.23055311043372792</v>
      </c>
      <c r="U109">
        <f>(Table2[[#This Row],[Close Price]]-Table2[[#This Row],[200D EMA]])/Table2[[#This Row],[200D EMA]]</f>
        <v>0.66078617204986834</v>
      </c>
      <c r="V109">
        <v>2.3112039980965098</v>
      </c>
      <c r="W109">
        <v>552.25</v>
      </c>
      <c r="X109">
        <v>566.79999999999995</v>
      </c>
      <c r="Y109">
        <v>559.20000000000005</v>
      </c>
      <c r="Z109">
        <v>574.70000000000005</v>
      </c>
      <c r="AA109">
        <v>552.25</v>
      </c>
      <c r="AB109">
        <v>566.79999999999995</v>
      </c>
      <c r="AC109" s="1">
        <f>(Table2[[#This Row],[Close Price]]/Table2[[#This Row],[Day Low]])-1</f>
        <v>6.9714803078315679E-3</v>
      </c>
      <c r="AD109" s="1">
        <f>(Table2[[#This Row],[Day High]]/Table2[[#This Row],[Close Price]])-1</f>
        <v>1.9241143679194161E-2</v>
      </c>
      <c r="AE109" s="1">
        <f>(Table2[[#This Row],[Close Price]]/Table2[[#This Row],[Current Week Low]])-1</f>
        <v>-5.5436337625178744E-3</v>
      </c>
      <c r="AF109" s="1">
        <f>(Table2[[#This Row],[Current Week High]]/Table2[[#This Row],[Close Price]])-1</f>
        <v>3.3447221722711751E-2</v>
      </c>
      <c r="AG109" s="1">
        <f>(Table2[[#This Row],[Close Price]]/Table2[[#This Row],[Current Month Low]])-1</f>
        <v>6.9714803078315679E-3</v>
      </c>
      <c r="AH109" s="1">
        <f>(Table2[[#This Row],[Current Month High]]/Table2[[#This Row],[Close Price]])-1</f>
        <v>1.9241143679194161E-2</v>
      </c>
      <c r="AI109">
        <v>30.7948210753461</v>
      </c>
      <c r="AJ109">
        <v>167.09894332372701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0.56000000000000005</v>
      </c>
      <c r="AM109" t="s">
        <v>2951</v>
      </c>
      <c r="AN109">
        <v>1.76</v>
      </c>
      <c r="AO109" t="s">
        <v>2951</v>
      </c>
      <c r="AP109">
        <v>6.9469718887107998E-2</v>
      </c>
      <c r="AQ109">
        <f>(Table2[[#This Row],[Sharpe Ratio]]-AVERAGE(Table2[Sharpe Ratio]))/_xlfn.STDEV.P(Table2[Sharpe Ratio])</f>
        <v>0.11612029369972318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7.2769740164816152</v>
      </c>
      <c r="AS109">
        <f>_xlfn.RANK.AVG(Table2[[#This Row],[1Y Return vs Nifty Z-Score]],Table2[1Y Return vs Nifty Z-Score])</f>
        <v>82</v>
      </c>
      <c r="AT109">
        <f>_xlfn.RANK.AVG(Table2[[#This Row],[6M Return vs Nifty Z-Score]],Table2[6M Return vs Nifty Z-Score])</f>
        <v>39</v>
      </c>
      <c r="AU109">
        <f>_xlfn.RANK.AVG(Table2[[#This Row],[Sharpe Ratio Z-Score]],Table2[Sharpe Ratio Z-Score])</f>
        <v>305</v>
      </c>
      <c r="AV109">
        <f>(Table2[[#This Row],[Rank 1Y]]+Table2[[#This Row],[Rank 6M]]+Table2[[#This Row],[Rank Sharpe]])/3</f>
        <v>142</v>
      </c>
    </row>
    <row r="110" spans="1:48" x14ac:dyDescent="0.3">
      <c r="A110" t="s">
        <v>1212</v>
      </c>
      <c r="B110" t="s">
        <v>1213</v>
      </c>
      <c r="C110" t="s">
        <v>2912</v>
      </c>
      <c r="D110" t="s">
        <v>47</v>
      </c>
      <c r="E110">
        <v>8560.6752302000004</v>
      </c>
      <c r="F110">
        <v>1199.1500000000001</v>
      </c>
      <c r="G110">
        <v>71.336190575383398</v>
      </c>
      <c r="H110">
        <f>(Table2[[#This Row],[1Y Return vs Nifty]]-AVERAGE(Table2[1Y Return vs Nifty]))/_xlfn.STDEV.P(Table2[1Y Return vs Nifty])</f>
        <v>0.29956914016660197</v>
      </c>
      <c r="I110">
        <v>-9.1846892351283795</v>
      </c>
      <c r="J110">
        <f>(Table2[[#This Row],[1M Return vs Nifty]]-AVERAGE(Table2[1M Return vs Nifty]))/_xlfn.STDEV.P(Table2[1M Return vs Nifty])</f>
        <v>-1.2893343353963129</v>
      </c>
      <c r="K110">
        <v>40.112997001406001</v>
      </c>
      <c r="L110">
        <f>(Table2[[#This Row],[6M Return vs Nifty]]-AVERAGE(Table2[6M Return vs Nifty]))/_xlfn.STDEV.P(Table2[6M Return vs Nifty])</f>
        <v>0.8247643478213359</v>
      </c>
      <c r="M110">
        <v>-2.9786292253860598</v>
      </c>
      <c r="N110">
        <f>(Table2[[#This Row],[1W Return vs Nifty]]-AVERAGE(Table2[1W Return vs Nifty]))/_xlfn.STDEV.P(Table2[1W Return vs Nifty])</f>
        <v>-0.64306995266518607</v>
      </c>
      <c r="O110">
        <v>1195.8</v>
      </c>
      <c r="P110">
        <v>1162.49552395153</v>
      </c>
      <c r="Q110">
        <v>968.20490677526402</v>
      </c>
      <c r="R110">
        <v>83.388563052744701</v>
      </c>
      <c r="S110">
        <f>(Table2[[#This Row],[Close Price]]-Table2[[#This Row],[20D EMA]])/Table2[[#This Row],[20D EMA]]</f>
        <v>2.801471818029885E-3</v>
      </c>
      <c r="T110">
        <f>(Table2[[#This Row],[Close Price]]-Table2[[#This Row],[50D EMA]])/Table2[[#This Row],[50D EMA]]</f>
        <v>3.1530853489977299E-2</v>
      </c>
      <c r="U110">
        <f>(Table2[[#This Row],[Close Price]]-Table2[[#This Row],[200D EMA]])/Table2[[#This Row],[200D EMA]]</f>
        <v>0.23852914977876905</v>
      </c>
      <c r="V110">
        <v>1.4458875400999101</v>
      </c>
      <c r="W110">
        <v>1181.4000000000001</v>
      </c>
      <c r="X110">
        <v>1248</v>
      </c>
      <c r="Y110">
        <v>1192.05</v>
      </c>
      <c r="Z110">
        <v>1232.8</v>
      </c>
      <c r="AA110">
        <v>1181.4000000000001</v>
      </c>
      <c r="AB110">
        <v>1248</v>
      </c>
      <c r="AC110" s="1">
        <f>(Table2[[#This Row],[Close Price]]/Table2[[#This Row],[Day Low]])-1</f>
        <v>1.5024547147452161E-2</v>
      </c>
      <c r="AD110" s="1">
        <f>(Table2[[#This Row],[Day High]]/Table2[[#This Row],[Close Price]])-1</f>
        <v>4.0737188842096428E-2</v>
      </c>
      <c r="AE110" s="1">
        <f>(Table2[[#This Row],[Close Price]]/Table2[[#This Row],[Current Week Low]])-1</f>
        <v>5.956126001426254E-3</v>
      </c>
      <c r="AF110" s="1">
        <f>(Table2[[#This Row],[Current Week High]]/Table2[[#This Row],[Close Price]])-1</f>
        <v>2.8061543593378424E-2</v>
      </c>
      <c r="AG110" s="1">
        <f>(Table2[[#This Row],[Close Price]]/Table2[[#This Row],[Current Month Low]])-1</f>
        <v>1.5024547147452161E-2</v>
      </c>
      <c r="AH110" s="1">
        <f>(Table2[[#This Row],[Current Month High]]/Table2[[#This Row],[Close Price]])-1</f>
        <v>4.0737188842096428E-2</v>
      </c>
      <c r="AI110">
        <v>15.8320477004544</v>
      </c>
      <c r="AJ110">
        <v>100.37597125908501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-0.08</v>
      </c>
      <c r="AM110" t="s">
        <v>2950</v>
      </c>
      <c r="AN110">
        <v>7.77</v>
      </c>
      <c r="AO110" t="s">
        <v>2951</v>
      </c>
      <c r="AP110">
        <v>0.155350293222869</v>
      </c>
      <c r="AQ110">
        <f>(Table2[[#This Row],[Sharpe Ratio]]-AVERAGE(Table2[Sharpe Ratio]))/_xlfn.STDEV.P(Table2[Sharpe Ratio])</f>
        <v>1.0640315770448185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0.2559607769712573</v>
      </c>
      <c r="AS110">
        <f>_xlfn.RANK.AVG(Table2[[#This Row],[1Y Return vs Nifty Z-Score]],Table2[1Y Return vs Nifty Z-Score])</f>
        <v>197</v>
      </c>
      <c r="AT110">
        <f>_xlfn.RANK.AVG(Table2[[#This Row],[6M Return vs Nifty Z-Score]],Table2[6M Return vs Nifty Z-Score])</f>
        <v>122</v>
      </c>
      <c r="AU110">
        <f>_xlfn.RANK.AVG(Table2[[#This Row],[Sharpe Ratio Z-Score]],Table2[Sharpe Ratio Z-Score])</f>
        <v>109</v>
      </c>
      <c r="AV110">
        <f>(Table2[[#This Row],[Rank 1Y]]+Table2[[#This Row],[Rank 6M]]+Table2[[#This Row],[Rank Sharpe]])/3</f>
        <v>142.66666666666666</v>
      </c>
    </row>
    <row r="111" spans="1:48" x14ac:dyDescent="0.3">
      <c r="A111" t="s">
        <v>520</v>
      </c>
      <c r="B111" t="s">
        <v>521</v>
      </c>
      <c r="C111" t="s">
        <v>2914</v>
      </c>
      <c r="D111" t="s">
        <v>169</v>
      </c>
      <c r="E111">
        <v>35474.542965904999</v>
      </c>
      <c r="F111">
        <v>189.98</v>
      </c>
      <c r="G111">
        <v>104.175281409633</v>
      </c>
      <c r="H111">
        <f>(Table2[[#This Row],[1Y Return vs Nifty]]-AVERAGE(Table2[1Y Return vs Nifty]))/_xlfn.STDEV.P(Table2[1Y Return vs Nifty])</f>
        <v>0.69097996946260554</v>
      </c>
      <c r="I111">
        <v>-1.62984851390618</v>
      </c>
      <c r="J111">
        <f>(Table2[[#This Row],[1M Return vs Nifty]]-AVERAGE(Table2[1M Return vs Nifty]))/_xlfn.STDEV.P(Table2[1M Return vs Nifty])</f>
        <v>-0.57474260424087931</v>
      </c>
      <c r="K111">
        <v>54.448103593989899</v>
      </c>
      <c r="L111">
        <f>(Table2[[#This Row],[6M Return vs Nifty]]-AVERAGE(Table2[6M Return vs Nifty]))/_xlfn.STDEV.P(Table2[6M Return vs Nifty])</f>
        <v>1.2675519359100245</v>
      </c>
      <c r="M111">
        <v>0.66550313780522297</v>
      </c>
      <c r="N111">
        <f>(Table2[[#This Row],[1W Return vs Nifty]]-AVERAGE(Table2[1W Return vs Nifty]))/_xlfn.STDEV.P(Table2[1W Return vs Nifty])</f>
        <v>0.10357681346042497</v>
      </c>
      <c r="O111">
        <v>187.48</v>
      </c>
      <c r="P111">
        <v>182.40923939037901</v>
      </c>
      <c r="Q111">
        <v>147.40908494174801</v>
      </c>
      <c r="R111">
        <v>56.682804523535602</v>
      </c>
      <c r="S111">
        <f>(Table2[[#This Row],[Close Price]]-Table2[[#This Row],[20D EMA]])/Table2[[#This Row],[20D EMA]]</f>
        <v>1.3334755707275443E-2</v>
      </c>
      <c r="T111">
        <f>(Table2[[#This Row],[Close Price]]-Table2[[#This Row],[50D EMA]])/Table2[[#This Row],[50D EMA]]</f>
        <v>4.1504260611594262E-2</v>
      </c>
      <c r="U111">
        <f>(Table2[[#This Row],[Close Price]]-Table2[[#This Row],[200D EMA]])/Table2[[#This Row],[200D EMA]]</f>
        <v>0.28879437841347994</v>
      </c>
      <c r="V111">
        <v>0.69512573038594005</v>
      </c>
      <c r="W111">
        <v>184.95</v>
      </c>
      <c r="X111">
        <v>192.4</v>
      </c>
      <c r="Y111">
        <v>191</v>
      </c>
      <c r="Z111">
        <v>196.75</v>
      </c>
      <c r="AA111">
        <v>184.95</v>
      </c>
      <c r="AB111">
        <v>192.4</v>
      </c>
      <c r="AC111" s="1">
        <f>(Table2[[#This Row],[Close Price]]/Table2[[#This Row],[Day Low]])-1</f>
        <v>2.7196539605298664E-2</v>
      </c>
      <c r="AD111" s="1">
        <f>(Table2[[#This Row],[Day High]]/Table2[[#This Row],[Close Price]])-1</f>
        <v>1.2738182966628209E-2</v>
      </c>
      <c r="AE111" s="1">
        <f>(Table2[[#This Row],[Close Price]]/Table2[[#This Row],[Current Week Low]])-1</f>
        <v>-5.340314136125679E-3</v>
      </c>
      <c r="AF111" s="1">
        <f>(Table2[[#This Row],[Current Week High]]/Table2[[#This Row],[Close Price]])-1</f>
        <v>3.5635330034740509E-2</v>
      </c>
      <c r="AG111" s="1">
        <f>(Table2[[#This Row],[Close Price]]/Table2[[#This Row],[Current Month Low]])-1</f>
        <v>2.7196539605298664E-2</v>
      </c>
      <c r="AH111" s="1">
        <f>(Table2[[#This Row],[Current Month High]]/Table2[[#This Row],[Close Price]])-1</f>
        <v>1.2738182966628209E-2</v>
      </c>
      <c r="AI111">
        <v>8.5903779345194398</v>
      </c>
      <c r="AJ111">
        <v>135.561066336019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</v>
      </c>
      <c r="AM111" t="s">
        <v>2952</v>
      </c>
      <c r="AN111">
        <v>7.85</v>
      </c>
      <c r="AO111" t="s">
        <v>2951</v>
      </c>
      <c r="AP111">
        <v>0.10159200269977001</v>
      </c>
      <c r="AQ111">
        <f>(Table2[[#This Row],[Sharpe Ratio]]-AVERAGE(Table2[Sharpe Ratio]))/_xlfn.STDEV.P(Table2[Sharpe Ratio])</f>
        <v>0.47067166353327022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1.9580377781254457</v>
      </c>
      <c r="AS111">
        <f>_xlfn.RANK.AVG(Table2[[#This Row],[1Y Return vs Nifty Z-Score]],Table2[1Y Return vs Nifty Z-Score])</f>
        <v>130</v>
      </c>
      <c r="AT111">
        <f>_xlfn.RANK.AVG(Table2[[#This Row],[6M Return vs Nifty Z-Score]],Table2[6M Return vs Nifty Z-Score])</f>
        <v>74</v>
      </c>
      <c r="AU111">
        <f>_xlfn.RANK.AVG(Table2[[#This Row],[Sharpe Ratio Z-Score]],Table2[Sharpe Ratio Z-Score])</f>
        <v>229</v>
      </c>
      <c r="AV111">
        <f>(Table2[[#This Row],[Rank 1Y]]+Table2[[#This Row],[Rank 6M]]+Table2[[#This Row],[Rank Sharpe]])/3</f>
        <v>144.33333333333334</v>
      </c>
    </row>
    <row r="112" spans="1:48" x14ac:dyDescent="0.3">
      <c r="A112" t="s">
        <v>1481</v>
      </c>
      <c r="B112" t="s">
        <v>1482</v>
      </c>
      <c r="C112" t="s">
        <v>2912</v>
      </c>
      <c r="D112" t="s">
        <v>47</v>
      </c>
      <c r="E112">
        <v>5810.0277536000003</v>
      </c>
      <c r="F112">
        <v>458.2</v>
      </c>
      <c r="G112">
        <v>99.000890484910997</v>
      </c>
      <c r="H112">
        <f>(Table2[[#This Row],[1Y Return vs Nifty]]-AVERAGE(Table2[1Y Return vs Nifty]))/_xlfn.STDEV.P(Table2[1Y Return vs Nifty])</f>
        <v>0.62930613527609847</v>
      </c>
      <c r="I112">
        <v>5.6870020130854098</v>
      </c>
      <c r="J112">
        <f>(Table2[[#This Row],[1M Return vs Nifty]]-AVERAGE(Table2[1M Return vs Nifty]))/_xlfn.STDEV.P(Table2[1M Return vs Nifty])</f>
        <v>0.1173382850359771</v>
      </c>
      <c r="K112">
        <v>30.625609676970299</v>
      </c>
      <c r="L112">
        <f>(Table2[[#This Row],[6M Return vs Nifty]]-AVERAGE(Table2[6M Return vs Nifty]))/_xlfn.STDEV.P(Table2[6M Return vs Nifty])</f>
        <v>0.53171474100338822</v>
      </c>
      <c r="M112">
        <v>-2.8078975180689998</v>
      </c>
      <c r="N112">
        <f>(Table2[[#This Row],[1W Return vs Nifty]]-AVERAGE(Table2[1W Return vs Nifty]))/_xlfn.STDEV.P(Table2[1W Return vs Nifty])</f>
        <v>-0.608088710372507</v>
      </c>
      <c r="O112">
        <v>443.89</v>
      </c>
      <c r="P112">
        <v>404.22534596151797</v>
      </c>
      <c r="Q112">
        <v>330.82726323568397</v>
      </c>
      <c r="R112">
        <v>72.142913629878805</v>
      </c>
      <c r="S112">
        <f>(Table2[[#This Row],[Close Price]]-Table2[[#This Row],[20D EMA]])/Table2[[#This Row],[20D EMA]]</f>
        <v>3.2237716551397878E-2</v>
      </c>
      <c r="T112">
        <f>(Table2[[#This Row],[Close Price]]-Table2[[#This Row],[50D EMA]])/Table2[[#This Row],[50D EMA]]</f>
        <v>0.13352614965321935</v>
      </c>
      <c r="U112">
        <f>(Table2[[#This Row],[Close Price]]-Table2[[#This Row],[200D EMA]])/Table2[[#This Row],[200D EMA]]</f>
        <v>0.38501281762130551</v>
      </c>
      <c r="V112">
        <v>0.54061068552067004</v>
      </c>
      <c r="W112">
        <v>439.5</v>
      </c>
      <c r="X112">
        <v>457.5</v>
      </c>
      <c r="Y112">
        <v>448.65</v>
      </c>
      <c r="Z112">
        <v>462.3</v>
      </c>
      <c r="AA112">
        <v>439.5</v>
      </c>
      <c r="AB112">
        <v>457.5</v>
      </c>
      <c r="AC112" s="1">
        <f>(Table2[[#This Row],[Close Price]]/Table2[[#This Row],[Day Low]])-1</f>
        <v>4.2548350398179613E-2</v>
      </c>
      <c r="AD112" s="1">
        <f>(Table2[[#This Row],[Day High]]/Table2[[#This Row],[Close Price]])-1</f>
        <v>-1.5277171540811763E-3</v>
      </c>
      <c r="AE112" s="1">
        <f>(Table2[[#This Row],[Close Price]]/Table2[[#This Row],[Current Week Low]])-1</f>
        <v>2.1286080463613022E-2</v>
      </c>
      <c r="AF112" s="1">
        <f>(Table2[[#This Row],[Current Week High]]/Table2[[#This Row],[Close Price]])-1</f>
        <v>8.9480576167613179E-3</v>
      </c>
      <c r="AG112" s="1">
        <f>(Table2[[#This Row],[Close Price]]/Table2[[#This Row],[Current Month Low]])-1</f>
        <v>4.2548350398179613E-2</v>
      </c>
      <c r="AH112" s="1">
        <f>(Table2[[#This Row],[Current Month High]]/Table2[[#This Row],[Close Price]])-1</f>
        <v>-1.5277171540811763E-3</v>
      </c>
      <c r="AI112">
        <v>8.4679179397642894</v>
      </c>
      <c r="AJ112">
        <v>134.79374839866699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0.19</v>
      </c>
      <c r="AM112" t="s">
        <v>2951</v>
      </c>
      <c r="AN112">
        <v>3.49</v>
      </c>
      <c r="AO112" t="s">
        <v>2951</v>
      </c>
      <c r="AP112">
        <v>0.14902195616796901</v>
      </c>
      <c r="AQ112">
        <f>(Table2[[#This Row],[Sharpe Ratio]]-AVERAGE(Table2[Sharpe Ratio]))/_xlfn.STDEV.P(Table2[Sharpe Ratio])</f>
        <v>0.99418222932506672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1.664452680268024</v>
      </c>
      <c r="AS112">
        <f>_xlfn.RANK.AVG(Table2[[#This Row],[1Y Return vs Nifty Z-Score]],Table2[1Y Return vs Nifty Z-Score])</f>
        <v>135</v>
      </c>
      <c r="AT112">
        <f>_xlfn.RANK.AVG(Table2[[#This Row],[6M Return vs Nifty Z-Score]],Table2[6M Return vs Nifty Z-Score])</f>
        <v>184</v>
      </c>
      <c r="AU112">
        <f>_xlfn.RANK.AVG(Table2[[#This Row],[Sharpe Ratio Z-Score]],Table2[Sharpe Ratio Z-Score])</f>
        <v>119</v>
      </c>
      <c r="AV112">
        <f>(Table2[[#This Row],[Rank 1Y]]+Table2[[#This Row],[Rank 6M]]+Table2[[#This Row],[Rank Sharpe]])/3</f>
        <v>146</v>
      </c>
    </row>
    <row r="113" spans="1:48" x14ac:dyDescent="0.3">
      <c r="A113" t="s">
        <v>77</v>
      </c>
      <c r="B113" t="s">
        <v>78</v>
      </c>
      <c r="C113" t="s">
        <v>2914</v>
      </c>
      <c r="D113" t="s">
        <v>79</v>
      </c>
      <c r="E113">
        <v>313793.315535</v>
      </c>
      <c r="F113">
        <v>659.5</v>
      </c>
      <c r="G113">
        <v>88.717340436383097</v>
      </c>
      <c r="H113">
        <f>(Table2[[#This Row],[1Y Return vs Nifty]]-AVERAGE(Table2[1Y Return vs Nifty]))/_xlfn.STDEV.P(Table2[1Y Return vs Nifty])</f>
        <v>0.50673596812630384</v>
      </c>
      <c r="I113">
        <v>-12.0223980799336</v>
      </c>
      <c r="J113">
        <f>(Table2[[#This Row],[1M Return vs Nifty]]-AVERAGE(Table2[1M Return vs Nifty]))/_xlfn.STDEV.P(Table2[1M Return vs Nifty])</f>
        <v>-1.5577454575829361</v>
      </c>
      <c r="K113">
        <v>101.331009659264</v>
      </c>
      <c r="L113">
        <f>(Table2[[#This Row],[6M Return vs Nifty]]-AVERAGE(Table2[6M Return vs Nifty]))/_xlfn.STDEV.P(Table2[6M Return vs Nifty])</f>
        <v>2.7156868880401177</v>
      </c>
      <c r="M113">
        <v>-0.24013663868337801</v>
      </c>
      <c r="N113">
        <f>(Table2[[#This Row],[1W Return vs Nifty]]-AVERAGE(Table2[1W Return vs Nifty]))/_xlfn.STDEV.P(Table2[1W Return vs Nifty])</f>
        <v>-8.1979841182539578E-2</v>
      </c>
      <c r="O113">
        <v>655.91</v>
      </c>
      <c r="P113">
        <v>582.67967246622504</v>
      </c>
      <c r="Q113">
        <v>420.57465134818301</v>
      </c>
      <c r="R113">
        <v>81.214841924487004</v>
      </c>
      <c r="S113">
        <f>(Table2[[#This Row],[Close Price]]-Table2[[#This Row],[20D EMA]])/Table2[[#This Row],[20D EMA]]</f>
        <v>5.4733118873016599E-3</v>
      </c>
      <c r="T113">
        <f>(Table2[[#This Row],[Close Price]]-Table2[[#This Row],[50D EMA]])/Table2[[#This Row],[50D EMA]]</f>
        <v>0.13183972457564638</v>
      </c>
      <c r="U113">
        <f>(Table2[[#This Row],[Close Price]]-Table2[[#This Row],[200D EMA]])/Table2[[#This Row],[200D EMA]]</f>
        <v>0.5680926035031455</v>
      </c>
      <c r="V113">
        <v>0.25636150168733801</v>
      </c>
      <c r="W113">
        <v>650.54999999999995</v>
      </c>
      <c r="X113">
        <v>666.8</v>
      </c>
      <c r="Y113">
        <v>642</v>
      </c>
      <c r="Z113">
        <v>684</v>
      </c>
      <c r="AA113">
        <v>650.54999999999995</v>
      </c>
      <c r="AB113">
        <v>666.8</v>
      </c>
      <c r="AC113" s="1">
        <f>(Table2[[#This Row],[Close Price]]/Table2[[#This Row],[Day Low]])-1</f>
        <v>1.3757589731765441E-2</v>
      </c>
      <c r="AD113" s="1">
        <f>(Table2[[#This Row],[Day High]]/Table2[[#This Row],[Close Price]])-1</f>
        <v>1.1068991660348582E-2</v>
      </c>
      <c r="AE113" s="1">
        <f>(Table2[[#This Row],[Close Price]]/Table2[[#This Row],[Current Week Low]])-1</f>
        <v>2.7258566978193066E-2</v>
      </c>
      <c r="AF113" s="1">
        <f>(Table2[[#This Row],[Current Week High]]/Table2[[#This Row],[Close Price]])-1</f>
        <v>3.7149355572403397E-2</v>
      </c>
      <c r="AG113" s="1">
        <f>(Table2[[#This Row],[Close Price]]/Table2[[#This Row],[Current Month Low]])-1</f>
        <v>1.3757589731765441E-2</v>
      </c>
      <c r="AH113" s="1">
        <f>(Table2[[#This Row],[Current Month High]]/Table2[[#This Row],[Close Price]])-1</f>
        <v>1.1068991660348582E-2</v>
      </c>
      <c r="AI113">
        <v>22.471569370735399</v>
      </c>
      <c r="AJ113">
        <v>131.72874209416699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0.83</v>
      </c>
      <c r="AM113" t="s">
        <v>2951</v>
      </c>
      <c r="AN113">
        <v>-2.56</v>
      </c>
      <c r="AO113" t="s">
        <v>2950</v>
      </c>
      <c r="AP113">
        <v>7.9080908626008001E-2</v>
      </c>
      <c r="AQ113">
        <f>(Table2[[#This Row],[Sharpe Ratio]]-AVERAGE(Table2[Sharpe Ratio]))/_xlfn.STDEV.P(Table2[Sharpe Ratio])</f>
        <v>0.22220429779889284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1.8049018551998386</v>
      </c>
      <c r="AS113">
        <f>_xlfn.RANK.AVG(Table2[[#This Row],[1Y Return vs Nifty Z-Score]],Table2[1Y Return vs Nifty Z-Score])</f>
        <v>148</v>
      </c>
      <c r="AT113">
        <f>_xlfn.RANK.AVG(Table2[[#This Row],[6M Return vs Nifty Z-Score]],Table2[6M Return vs Nifty Z-Score])</f>
        <v>13</v>
      </c>
      <c r="AU113">
        <f>_xlfn.RANK.AVG(Table2[[#This Row],[Sharpe Ratio Z-Score]],Table2[Sharpe Ratio Z-Score])</f>
        <v>278</v>
      </c>
      <c r="AV113">
        <f>(Table2[[#This Row],[Rank 1Y]]+Table2[[#This Row],[Rank 6M]]+Table2[[#This Row],[Rank Sharpe]])/3</f>
        <v>146.33333333333334</v>
      </c>
    </row>
    <row r="114" spans="1:48" x14ac:dyDescent="0.3">
      <c r="A114" t="s">
        <v>882</v>
      </c>
      <c r="B114" t="s">
        <v>883</v>
      </c>
      <c r="C114" t="s">
        <v>2912</v>
      </c>
      <c r="D114" t="s">
        <v>47</v>
      </c>
      <c r="E114">
        <v>15124.560257429999</v>
      </c>
      <c r="F114">
        <v>247.59</v>
      </c>
      <c r="G114">
        <v>88.631966210811001</v>
      </c>
      <c r="H114">
        <f>(Table2[[#This Row],[1Y Return vs Nifty]]-AVERAGE(Table2[1Y Return vs Nifty]))/_xlfn.STDEV.P(Table2[1Y Return vs Nifty])</f>
        <v>0.50571838829742422</v>
      </c>
      <c r="I114">
        <v>-10.9937241769614</v>
      </c>
      <c r="J114">
        <f>(Table2[[#This Row],[1M Return vs Nifty]]-AVERAGE(Table2[1M Return vs Nifty]))/_xlfn.STDEV.P(Table2[1M Return vs Nifty])</f>
        <v>-1.4604460051862216</v>
      </c>
      <c r="K114">
        <v>42.8662437546528</v>
      </c>
      <c r="L114">
        <f>(Table2[[#This Row],[6M Return vs Nifty]]-AVERAGE(Table2[6M Return vs Nifty]))/_xlfn.STDEV.P(Table2[6M Return vs Nifty])</f>
        <v>0.90980755844621197</v>
      </c>
      <c r="M114">
        <v>-3.91082489656401</v>
      </c>
      <c r="N114">
        <f>(Table2[[#This Row],[1W Return vs Nifty]]-AVERAGE(Table2[1W Return vs Nifty]))/_xlfn.STDEV.P(Table2[1W Return vs Nifty])</f>
        <v>-0.83406764811436618</v>
      </c>
      <c r="O114">
        <v>251.74</v>
      </c>
      <c r="P114">
        <v>242.38011062205501</v>
      </c>
      <c r="Q114">
        <v>200.151858028877</v>
      </c>
      <c r="R114">
        <v>63.013705181561598</v>
      </c>
      <c r="S114">
        <f>(Table2[[#This Row],[Close Price]]-Table2[[#This Row],[20D EMA]])/Table2[[#This Row],[20D EMA]]</f>
        <v>-1.6485262572495454E-2</v>
      </c>
      <c r="T114">
        <f>(Table2[[#This Row],[Close Price]]-Table2[[#This Row],[50D EMA]])/Table2[[#This Row],[50D EMA]]</f>
        <v>2.1494706659610393E-2</v>
      </c>
      <c r="U114">
        <f>(Table2[[#This Row],[Close Price]]-Table2[[#This Row],[200D EMA]])/Table2[[#This Row],[200D EMA]]</f>
        <v>0.23701074992908056</v>
      </c>
      <c r="V114">
        <v>0.99751238134633702</v>
      </c>
      <c r="W114">
        <v>245.7</v>
      </c>
      <c r="X114">
        <v>258</v>
      </c>
      <c r="Y114">
        <v>255.1</v>
      </c>
      <c r="Z114">
        <v>264.13</v>
      </c>
      <c r="AA114">
        <v>245.7</v>
      </c>
      <c r="AB114">
        <v>258</v>
      </c>
      <c r="AC114" s="1">
        <f>(Table2[[#This Row],[Close Price]]/Table2[[#This Row],[Day Low]])-1</f>
        <v>7.692307692307665E-3</v>
      </c>
      <c r="AD114" s="1">
        <f>(Table2[[#This Row],[Day High]]/Table2[[#This Row],[Close Price]])-1</f>
        <v>4.204531685447721E-2</v>
      </c>
      <c r="AE114" s="1">
        <f>(Table2[[#This Row],[Close Price]]/Table2[[#This Row],[Current Week Low]])-1</f>
        <v>-2.9439435515484114E-2</v>
      </c>
      <c r="AF114" s="1">
        <f>(Table2[[#This Row],[Current Week High]]/Table2[[#This Row],[Close Price]])-1</f>
        <v>6.6803990468112584E-2</v>
      </c>
      <c r="AG114" s="1">
        <f>(Table2[[#This Row],[Close Price]]/Table2[[#This Row],[Current Month Low]])-1</f>
        <v>7.692307692307665E-3</v>
      </c>
      <c r="AH114" s="1">
        <f>(Table2[[#This Row],[Current Month High]]/Table2[[#This Row],[Close Price]])-1</f>
        <v>4.204531685447721E-2</v>
      </c>
      <c r="AI114">
        <v>17.088735409346</v>
      </c>
      <c r="AJ114">
        <v>120.96385542168601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0.08</v>
      </c>
      <c r="AM114" t="s">
        <v>2951</v>
      </c>
      <c r="AN114">
        <v>14.2</v>
      </c>
      <c r="AO114" t="s">
        <v>2951</v>
      </c>
      <c r="AP114">
        <v>0.121951764887558</v>
      </c>
      <c r="AQ114">
        <f>(Table2[[#This Row],[Sharpe Ratio]]-AVERAGE(Table2[Sharpe Ratio]))/_xlfn.STDEV.P(Table2[Sharpe Ratio])</f>
        <v>0.69539359224993436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-0.18359411430701733</v>
      </c>
      <c r="AS114">
        <f>_xlfn.RANK.AVG(Table2[[#This Row],[1Y Return vs Nifty Z-Score]],Table2[1Y Return vs Nifty Z-Score])</f>
        <v>149</v>
      </c>
      <c r="AT114">
        <f>_xlfn.RANK.AVG(Table2[[#This Row],[6M Return vs Nifty Z-Score]],Table2[6M Return vs Nifty Z-Score])</f>
        <v>109</v>
      </c>
      <c r="AU114">
        <f>_xlfn.RANK.AVG(Table2[[#This Row],[Sharpe Ratio Z-Score]],Table2[Sharpe Ratio Z-Score])</f>
        <v>181</v>
      </c>
      <c r="AV114">
        <f>(Table2[[#This Row],[Rank 1Y]]+Table2[[#This Row],[Rank 6M]]+Table2[[#This Row],[Rank Sharpe]])/3</f>
        <v>146.33333333333334</v>
      </c>
    </row>
    <row r="115" spans="1:48" x14ac:dyDescent="0.3">
      <c r="A115" t="s">
        <v>1495</v>
      </c>
      <c r="B115" t="s">
        <v>1496</v>
      </c>
      <c r="C115" t="s">
        <v>2909</v>
      </c>
      <c r="D115" t="s">
        <v>50</v>
      </c>
      <c r="E115">
        <v>5716.0499326999998</v>
      </c>
      <c r="F115">
        <v>75.83</v>
      </c>
      <c r="G115">
        <v>181.21158978211199</v>
      </c>
      <c r="H115">
        <f>(Table2[[#This Row],[1Y Return vs Nifty]]-AVERAGE(Table2[1Y Return vs Nifty]))/_xlfn.STDEV.P(Table2[1Y Return vs Nifty])</f>
        <v>1.6091797301736022</v>
      </c>
      <c r="I115">
        <v>10.7474637609401</v>
      </c>
      <c r="J115">
        <f>(Table2[[#This Row],[1M Return vs Nifty]]-AVERAGE(Table2[1M Return vs Nifty]))/_xlfn.STDEV.P(Table2[1M Return vs Nifty])</f>
        <v>0.59599352798335226</v>
      </c>
      <c r="K115">
        <v>51.004012418737197</v>
      </c>
      <c r="L115">
        <f>(Table2[[#This Row],[6M Return vs Nifty]]-AVERAGE(Table2[6M Return vs Nifty]))/_xlfn.STDEV.P(Table2[6M Return vs Nifty])</f>
        <v>1.1611696906997502</v>
      </c>
      <c r="M115">
        <v>-2.3343875842941699</v>
      </c>
      <c r="N115">
        <f>(Table2[[#This Row],[1W Return vs Nifty]]-AVERAGE(Table2[1W Return vs Nifty]))/_xlfn.STDEV.P(Table2[1W Return vs Nifty])</f>
        <v>-0.51107119686163149</v>
      </c>
      <c r="O115">
        <v>69.7</v>
      </c>
      <c r="P115">
        <v>68.737535291971199</v>
      </c>
      <c r="Q115">
        <v>58.604039579617499</v>
      </c>
      <c r="R115">
        <v>35.5605940507048</v>
      </c>
      <c r="S115">
        <f>(Table2[[#This Row],[Close Price]]-Table2[[#This Row],[20D EMA]])/Table2[[#This Row],[20D EMA]]</f>
        <v>8.7948350071735945E-2</v>
      </c>
      <c r="T115">
        <f>(Table2[[#This Row],[Close Price]]-Table2[[#This Row],[50D EMA]])/Table2[[#This Row],[50D EMA]]</f>
        <v>0.10318183039154193</v>
      </c>
      <c r="U115">
        <f>(Table2[[#This Row],[Close Price]]-Table2[[#This Row],[200D EMA]])/Table2[[#This Row],[200D EMA]]</f>
        <v>0.29393810638223805</v>
      </c>
      <c r="V115">
        <v>1.7013040654088101</v>
      </c>
      <c r="W115">
        <v>72.8</v>
      </c>
      <c r="X115">
        <v>78.709999999999994</v>
      </c>
      <c r="Y115">
        <v>72.599999999999994</v>
      </c>
      <c r="Z115">
        <v>75.97</v>
      </c>
      <c r="AA115">
        <v>72.8</v>
      </c>
      <c r="AB115">
        <v>78.709999999999994</v>
      </c>
      <c r="AC115" s="1">
        <f>(Table2[[#This Row],[Close Price]]/Table2[[#This Row],[Day Low]])-1</f>
        <v>4.1620879120879195E-2</v>
      </c>
      <c r="AD115" s="1">
        <f>(Table2[[#This Row],[Day High]]/Table2[[#This Row],[Close Price]])-1</f>
        <v>3.7979691415007233E-2</v>
      </c>
      <c r="AE115" s="1">
        <f>(Table2[[#This Row],[Close Price]]/Table2[[#This Row],[Current Week Low]])-1</f>
        <v>4.4490358126721752E-2</v>
      </c>
      <c r="AF115" s="1">
        <f>(Table2[[#This Row],[Current Week High]]/Table2[[#This Row],[Close Price]])-1</f>
        <v>1.8462349993406679E-3</v>
      </c>
      <c r="AG115" s="1">
        <f>(Table2[[#This Row],[Close Price]]/Table2[[#This Row],[Current Month Low]])-1</f>
        <v>4.1620879120879195E-2</v>
      </c>
      <c r="AH115" s="1">
        <f>(Table2[[#This Row],[Current Month High]]/Table2[[#This Row],[Close Price]])-1</f>
        <v>3.7979691415007233E-2</v>
      </c>
      <c r="AI115">
        <v>31.385994988790699</v>
      </c>
      <c r="AJ115">
        <v>217.94549266247299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0.08</v>
      </c>
      <c r="AM115" t="s">
        <v>2951</v>
      </c>
      <c r="AN115">
        <v>20.94</v>
      </c>
      <c r="AO115" t="s">
        <v>2951</v>
      </c>
      <c r="AP115">
        <v>6.5200259122565996E-2</v>
      </c>
      <c r="AQ115">
        <f>(Table2[[#This Row],[Sharpe Ratio]]-AVERAGE(Table2[Sharpe Ratio]))/_xlfn.STDEV.P(Table2[Sharpe Ratio])</f>
        <v>6.899591061426863E-2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2.924267662609342</v>
      </c>
      <c r="AS115">
        <f>_xlfn.RANK.AVG(Table2[[#This Row],[1Y Return vs Nifty Z-Score]],Table2[1Y Return vs Nifty Z-Score])</f>
        <v>43</v>
      </c>
      <c r="AT115">
        <f>_xlfn.RANK.AVG(Table2[[#This Row],[6M Return vs Nifty Z-Score]],Table2[6M Return vs Nifty Z-Score])</f>
        <v>85</v>
      </c>
      <c r="AU115">
        <f>_xlfn.RANK.AVG(Table2[[#This Row],[Sharpe Ratio Z-Score]],Table2[Sharpe Ratio Z-Score])</f>
        <v>315</v>
      </c>
      <c r="AV115">
        <f>(Table2[[#This Row],[Rank 1Y]]+Table2[[#This Row],[Rank 6M]]+Table2[[#This Row],[Rank Sharpe]])/3</f>
        <v>147.66666666666666</v>
      </c>
    </row>
    <row r="116" spans="1:48" x14ac:dyDescent="0.3">
      <c r="A116" t="s">
        <v>180</v>
      </c>
      <c r="B116" t="s">
        <v>181</v>
      </c>
      <c r="C116" t="s">
        <v>2909</v>
      </c>
      <c r="D116" t="s">
        <v>33</v>
      </c>
      <c r="E116">
        <v>139234.29173090999</v>
      </c>
      <c r="F116">
        <v>125.07</v>
      </c>
      <c r="G116">
        <v>122.54460486285301</v>
      </c>
      <c r="H116">
        <f>(Table2[[#This Row],[1Y Return vs Nifty]]-AVERAGE(Table2[1Y Return vs Nifty]))/_xlfn.STDEV.P(Table2[1Y Return vs Nifty])</f>
        <v>0.90992488979312203</v>
      </c>
      <c r="I116">
        <v>-3.1223696009316102</v>
      </c>
      <c r="J116">
        <f>(Table2[[#This Row],[1M Return vs Nifty]]-AVERAGE(Table2[1M Return vs Nifty]))/_xlfn.STDEV.P(Table2[1M Return vs Nifty])</f>
        <v>-0.71591609375833265</v>
      </c>
      <c r="K116">
        <v>31.071394536074699</v>
      </c>
      <c r="L116">
        <f>(Table2[[#This Row],[6M Return vs Nifty]]-AVERAGE(Table2[6M Return vs Nifty]))/_xlfn.STDEV.P(Table2[6M Return vs Nifty])</f>
        <v>0.54548429348592153</v>
      </c>
      <c r="M116">
        <v>-2.8338544373313601</v>
      </c>
      <c r="N116">
        <f>(Table2[[#This Row],[1W Return vs Nifty]]-AVERAGE(Table2[1W Return vs Nifty]))/_xlfn.STDEV.P(Table2[1W Return vs Nifty])</f>
        <v>-0.61340702702356653</v>
      </c>
      <c r="O116">
        <v>126.81</v>
      </c>
      <c r="P116">
        <v>126.554390724565</v>
      </c>
      <c r="Q116">
        <v>106.98034807061801</v>
      </c>
      <c r="R116">
        <v>48.921648355378402</v>
      </c>
      <c r="S116">
        <f>(Table2[[#This Row],[Close Price]]-Table2[[#This Row],[20D EMA]])/Table2[[#This Row],[20D EMA]]</f>
        <v>-1.3721315353678803E-2</v>
      </c>
      <c r="T116">
        <f>(Table2[[#This Row],[Close Price]]-Table2[[#This Row],[50D EMA]])/Table2[[#This Row],[50D EMA]]</f>
        <v>-1.1729270838146223E-2</v>
      </c>
      <c r="U116">
        <f>(Table2[[#This Row],[Close Price]]-Table2[[#This Row],[200D EMA]])/Table2[[#This Row],[200D EMA]]</f>
        <v>0.1690932237147047</v>
      </c>
      <c r="V116">
        <v>0.644593483843099</v>
      </c>
      <c r="W116">
        <v>122.9</v>
      </c>
      <c r="X116">
        <v>126.68</v>
      </c>
      <c r="Y116">
        <v>125.5</v>
      </c>
      <c r="Z116">
        <v>127.8</v>
      </c>
      <c r="AA116">
        <v>122.9</v>
      </c>
      <c r="AB116">
        <v>126.68</v>
      </c>
      <c r="AC116" s="1">
        <f>(Table2[[#This Row],[Close Price]]/Table2[[#This Row],[Day Low]])-1</f>
        <v>1.7656631407648282E-2</v>
      </c>
      <c r="AD116" s="1">
        <f>(Table2[[#This Row],[Day High]]/Table2[[#This Row],[Close Price]])-1</f>
        <v>1.2872791236907544E-2</v>
      </c>
      <c r="AE116" s="1">
        <f>(Table2[[#This Row],[Close Price]]/Table2[[#This Row],[Current Week Low]])-1</f>
        <v>-3.4262948207172128E-3</v>
      </c>
      <c r="AF116" s="1">
        <f>(Table2[[#This Row],[Current Week High]]/Table2[[#This Row],[Close Price]])-1</f>
        <v>2.1827776445190628E-2</v>
      </c>
      <c r="AG116" s="1">
        <f>(Table2[[#This Row],[Close Price]]/Table2[[#This Row],[Current Month Low]])-1</f>
        <v>1.7656631407648282E-2</v>
      </c>
      <c r="AH116" s="1">
        <f>(Table2[[#This Row],[Current Month High]]/Table2[[#This Row],[Close Price]])-1</f>
        <v>1.2872791236907544E-2</v>
      </c>
      <c r="AI116">
        <v>14.256016630686799</v>
      </c>
      <c r="AJ116">
        <v>151.649899396378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-0.09</v>
      </c>
      <c r="AM116" t="s">
        <v>2950</v>
      </c>
      <c r="AN116">
        <v>2.64</v>
      </c>
      <c r="AO116" t="s">
        <v>2951</v>
      </c>
      <c r="AP116">
        <v>0.12585575552793199</v>
      </c>
      <c r="AQ116">
        <f>(Table2[[#This Row],[Sharpe Ratio]]-AVERAGE(Table2[Sharpe Ratio]))/_xlfn.STDEV.P(Table2[Sharpe Ratio])</f>
        <v>0.73848409096523226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0.86457015346237664</v>
      </c>
      <c r="AS116">
        <f>_xlfn.RANK.AVG(Table2[[#This Row],[1Y Return vs Nifty Z-Score]],Table2[1Y Return vs Nifty Z-Score])</f>
        <v>98</v>
      </c>
      <c r="AT116">
        <f>_xlfn.RANK.AVG(Table2[[#This Row],[6M Return vs Nifty Z-Score]],Table2[6M Return vs Nifty Z-Score])</f>
        <v>183</v>
      </c>
      <c r="AU116">
        <f>_xlfn.RANK.AVG(Table2[[#This Row],[Sharpe Ratio Z-Score]],Table2[Sharpe Ratio Z-Score])</f>
        <v>168</v>
      </c>
      <c r="AV116">
        <f>(Table2[[#This Row],[Rank 1Y]]+Table2[[#This Row],[Rank 6M]]+Table2[[#This Row],[Rank Sharpe]])/3</f>
        <v>149.66666666666666</v>
      </c>
    </row>
    <row r="117" spans="1:48" x14ac:dyDescent="0.3">
      <c r="A117" t="s">
        <v>1378</v>
      </c>
      <c r="B117" t="s">
        <v>1379</v>
      </c>
      <c r="C117" t="s">
        <v>2920</v>
      </c>
      <c r="D117" t="s">
        <v>135</v>
      </c>
      <c r="E117">
        <v>6789.2497964499998</v>
      </c>
      <c r="F117">
        <v>3286.6</v>
      </c>
      <c r="G117">
        <v>84.434272589812394</v>
      </c>
      <c r="H117">
        <f>(Table2[[#This Row],[1Y Return vs Nifty]]-AVERAGE(Table2[1Y Return vs Nifty]))/_xlfn.STDEV.P(Table2[1Y Return vs Nifty])</f>
        <v>0.45568586000306549</v>
      </c>
      <c r="I117">
        <v>25.732846776410501</v>
      </c>
      <c r="J117">
        <f>(Table2[[#This Row],[1M Return vs Nifty]]-AVERAGE(Table2[1M Return vs Nifty]))/_xlfn.STDEV.P(Table2[1M Return vs Nifty])</f>
        <v>2.0134199418813079</v>
      </c>
      <c r="K117">
        <v>23.827891999319899</v>
      </c>
      <c r="L117">
        <f>(Table2[[#This Row],[6M Return vs Nifty]]-AVERAGE(Table2[6M Return vs Nifty]))/_xlfn.STDEV.P(Table2[6M Return vs Nifty])</f>
        <v>0.32174455378819011</v>
      </c>
      <c r="M117">
        <v>7.2927736228705902</v>
      </c>
      <c r="N117">
        <f>(Table2[[#This Row],[1W Return vs Nifty]]-AVERAGE(Table2[1W Return vs Nifty]))/_xlfn.STDEV.P(Table2[1W Return vs Nifty])</f>
        <v>1.4614391474126536</v>
      </c>
      <c r="O117">
        <v>2863.45</v>
      </c>
      <c r="P117">
        <v>2506.1903170609498</v>
      </c>
      <c r="Q117">
        <v>2076.1314993590099</v>
      </c>
      <c r="R117">
        <v>89.850005624850496</v>
      </c>
      <c r="S117">
        <f>(Table2[[#This Row],[Close Price]]-Table2[[#This Row],[20D EMA]])/Table2[[#This Row],[20D EMA]]</f>
        <v>0.14777628385339367</v>
      </c>
      <c r="T117">
        <f>(Table2[[#This Row],[Close Price]]-Table2[[#This Row],[50D EMA]])/Table2[[#This Row],[50D EMA]]</f>
        <v>0.31139282504859772</v>
      </c>
      <c r="U117">
        <f>(Table2[[#This Row],[Close Price]]-Table2[[#This Row],[200D EMA]])/Table2[[#This Row],[200D EMA]]</f>
        <v>0.58304038111974754</v>
      </c>
      <c r="V117">
        <v>1.20212894103116</v>
      </c>
      <c r="W117">
        <v>3181.7</v>
      </c>
      <c r="X117">
        <v>3325</v>
      </c>
      <c r="Y117">
        <v>3170</v>
      </c>
      <c r="Z117">
        <v>3281.6</v>
      </c>
      <c r="AA117">
        <v>3181.7</v>
      </c>
      <c r="AB117">
        <v>3325</v>
      </c>
      <c r="AC117" s="1">
        <f>(Table2[[#This Row],[Close Price]]/Table2[[#This Row],[Day Low]])-1</f>
        <v>3.2969796020995146E-2</v>
      </c>
      <c r="AD117" s="1">
        <f>(Table2[[#This Row],[Day High]]/Table2[[#This Row],[Close Price]])-1</f>
        <v>1.1683806973772359E-2</v>
      </c>
      <c r="AE117" s="1">
        <f>(Table2[[#This Row],[Close Price]]/Table2[[#This Row],[Current Week Low]])-1</f>
        <v>3.6782334384858117E-2</v>
      </c>
      <c r="AF117" s="1">
        <f>(Table2[[#This Row],[Current Week High]]/Table2[[#This Row],[Close Price]])-1</f>
        <v>-1.5213290330432505E-3</v>
      </c>
      <c r="AG117" s="1">
        <f>(Table2[[#This Row],[Close Price]]/Table2[[#This Row],[Current Month Low]])-1</f>
        <v>3.2969796020995146E-2</v>
      </c>
      <c r="AH117" s="1">
        <f>(Table2[[#This Row],[Current Month High]]/Table2[[#This Row],[Close Price]])-1</f>
        <v>1.1683806973772359E-2</v>
      </c>
      <c r="AI117">
        <v>1.1683806973772299</v>
      </c>
      <c r="AJ117">
        <v>126.482444957447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0.67</v>
      </c>
      <c r="AM117" t="s">
        <v>2951</v>
      </c>
      <c r="AN117">
        <v>27.3</v>
      </c>
      <c r="AO117" t="s">
        <v>2951</v>
      </c>
      <c r="AP117">
        <v>0.18492950517689399</v>
      </c>
      <c r="AQ117">
        <f>(Table2[[#This Row],[Sharpe Ratio]]-AVERAGE(Table2[Sharpe Ratio]))/_xlfn.STDEV.P(Table2[Sharpe Ratio])</f>
        <v>1.3905136596407788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5.6428031627259951</v>
      </c>
      <c r="AS117">
        <f>_xlfn.RANK.AVG(Table2[[#This Row],[1Y Return vs Nifty Z-Score]],Table2[1Y Return vs Nifty Z-Score])</f>
        <v>164</v>
      </c>
      <c r="AT117">
        <f>_xlfn.RANK.AVG(Table2[[#This Row],[6M Return vs Nifty Z-Score]],Table2[6M Return vs Nifty Z-Score])</f>
        <v>227</v>
      </c>
      <c r="AU117">
        <f>_xlfn.RANK.AVG(Table2[[#This Row],[Sharpe Ratio Z-Score]],Table2[Sharpe Ratio Z-Score])</f>
        <v>60</v>
      </c>
      <c r="AV117">
        <f>(Table2[[#This Row],[Rank 1Y]]+Table2[[#This Row],[Rank 6M]]+Table2[[#This Row],[Rank Sharpe]])/3</f>
        <v>150.33333333333334</v>
      </c>
    </row>
    <row r="118" spans="1:48" x14ac:dyDescent="0.3">
      <c r="A118" t="s">
        <v>1685</v>
      </c>
      <c r="B118" t="s">
        <v>1686</v>
      </c>
      <c r="C118" t="s">
        <v>2911</v>
      </c>
      <c r="D118" t="s">
        <v>1034</v>
      </c>
      <c r="E118">
        <v>4171.1464103400003</v>
      </c>
      <c r="F118">
        <v>41.14</v>
      </c>
      <c r="G118">
        <v>135.93471009135499</v>
      </c>
      <c r="H118">
        <f>(Table2[[#This Row],[1Y Return vs Nifty]]-AVERAGE(Table2[1Y Return vs Nifty]))/_xlfn.STDEV.P(Table2[1Y Return vs Nifty])</f>
        <v>1.0695222494856311</v>
      </c>
      <c r="I118">
        <v>29.198676586833901</v>
      </c>
      <c r="J118">
        <f>(Table2[[#This Row],[1M Return vs Nifty]]-AVERAGE(Table2[1M Return vs Nifty]))/_xlfn.STDEV.P(Table2[1M Return vs Nifty])</f>
        <v>2.3412433091117291</v>
      </c>
      <c r="K118">
        <v>38.001612890021903</v>
      </c>
      <c r="L118">
        <f>(Table2[[#This Row],[6M Return vs Nifty]]-AVERAGE(Table2[6M Return vs Nifty]))/_xlfn.STDEV.P(Table2[6M Return vs Nifty])</f>
        <v>0.75954720610212456</v>
      </c>
      <c r="M118">
        <v>1.1903188909678599</v>
      </c>
      <c r="N118">
        <f>(Table2[[#This Row],[1W Return vs Nifty]]-AVERAGE(Table2[1W Return vs Nifty]))/_xlfn.STDEV.P(Table2[1W Return vs Nifty])</f>
        <v>0.21110638315133007</v>
      </c>
      <c r="O118">
        <v>37.44</v>
      </c>
      <c r="P118">
        <v>34.873727507185002</v>
      </c>
      <c r="Q118">
        <v>30.189969730109201</v>
      </c>
      <c r="R118">
        <v>49.282684462821798</v>
      </c>
      <c r="S118">
        <f>(Table2[[#This Row],[Close Price]]-Table2[[#This Row],[20D EMA]])/Table2[[#This Row],[20D EMA]]</f>
        <v>9.8824786324786404E-2</v>
      </c>
      <c r="T118">
        <f>(Table2[[#This Row],[Close Price]]-Table2[[#This Row],[50D EMA]])/Table2[[#This Row],[50D EMA]]</f>
        <v>0.17968462050762896</v>
      </c>
      <c r="U118">
        <f>(Table2[[#This Row],[Close Price]]-Table2[[#This Row],[200D EMA]])/Table2[[#This Row],[200D EMA]]</f>
        <v>0.36270424805925078</v>
      </c>
      <c r="V118">
        <v>2.8158507834309301</v>
      </c>
      <c r="W118">
        <v>41</v>
      </c>
      <c r="X118">
        <v>43.1</v>
      </c>
      <c r="Y118">
        <v>42</v>
      </c>
      <c r="Z118">
        <v>44.24</v>
      </c>
      <c r="AA118">
        <v>41</v>
      </c>
      <c r="AB118">
        <v>43.1</v>
      </c>
      <c r="AC118" s="1">
        <f>(Table2[[#This Row],[Close Price]]/Table2[[#This Row],[Day Low]])-1</f>
        <v>3.4146341463414664E-3</v>
      </c>
      <c r="AD118" s="1">
        <f>(Table2[[#This Row],[Day High]]/Table2[[#This Row],[Close Price]])-1</f>
        <v>4.7642197374817785E-2</v>
      </c>
      <c r="AE118" s="1">
        <f>(Table2[[#This Row],[Close Price]]/Table2[[#This Row],[Current Week Low]])-1</f>
        <v>-2.0476190476190426E-2</v>
      </c>
      <c r="AF118" s="1">
        <f>(Table2[[#This Row],[Current Week High]]/Table2[[#This Row],[Close Price]])-1</f>
        <v>7.5352455031599375E-2</v>
      </c>
      <c r="AG118" s="1">
        <f>(Table2[[#This Row],[Close Price]]/Table2[[#This Row],[Current Month Low]])-1</f>
        <v>3.4146341463414664E-3</v>
      </c>
      <c r="AH118" s="1">
        <f>(Table2[[#This Row],[Current Month High]]/Table2[[#This Row],[Close Price]])-1</f>
        <v>4.7642197374817785E-2</v>
      </c>
      <c r="AI118">
        <v>7.9241614000972103</v>
      </c>
      <c r="AJ118">
        <v>167.142857142857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0.22</v>
      </c>
      <c r="AM118" t="s">
        <v>2951</v>
      </c>
      <c r="AN118">
        <v>30.6</v>
      </c>
      <c r="AO118" t="s">
        <v>2951</v>
      </c>
      <c r="AP118">
        <v>9.3545531282126004E-2</v>
      </c>
      <c r="AQ118">
        <f>(Table2[[#This Row],[Sharpe Ratio]]-AVERAGE(Table2[Sharpe Ratio]))/_xlfn.STDEV.P(Table2[Sharpe Ratio])</f>
        <v>0.38185831887539101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4.7632774667262057</v>
      </c>
      <c r="AS118">
        <f>_xlfn.RANK.AVG(Table2[[#This Row],[1Y Return vs Nifty Z-Score]],Table2[1Y Return vs Nifty Z-Score])</f>
        <v>80</v>
      </c>
      <c r="AT118">
        <f>_xlfn.RANK.AVG(Table2[[#This Row],[6M Return vs Nifty Z-Score]],Table2[6M Return vs Nifty Z-Score])</f>
        <v>130</v>
      </c>
      <c r="AU118">
        <f>_xlfn.RANK.AVG(Table2[[#This Row],[Sharpe Ratio Z-Score]],Table2[Sharpe Ratio Z-Score])</f>
        <v>246</v>
      </c>
      <c r="AV118">
        <f>(Table2[[#This Row],[Rank 1Y]]+Table2[[#This Row],[Rank 6M]]+Table2[[#This Row],[Rank Sharpe]])/3</f>
        <v>152</v>
      </c>
    </row>
    <row r="119" spans="1:48" x14ac:dyDescent="0.3">
      <c r="A119" t="s">
        <v>813</v>
      </c>
      <c r="B119" t="s">
        <v>814</v>
      </c>
      <c r="C119" t="s">
        <v>2917</v>
      </c>
      <c r="D119" t="s">
        <v>384</v>
      </c>
      <c r="E119">
        <v>17261.963089000001</v>
      </c>
      <c r="F119">
        <v>565.85</v>
      </c>
      <c r="G119">
        <v>104.667292878317</v>
      </c>
      <c r="H119">
        <f>(Table2[[#This Row],[1Y Return vs Nifty]]-AVERAGE(Table2[1Y Return vs Nifty]))/_xlfn.STDEV.P(Table2[1Y Return vs Nifty])</f>
        <v>0.69684427971262919</v>
      </c>
      <c r="I119">
        <v>2.4179591458141498</v>
      </c>
      <c r="J119">
        <f>(Table2[[#This Row],[1M Return vs Nifty]]-AVERAGE(Table2[1M Return vs Nifty]))/_xlfn.STDEV.P(Table2[1M Return vs Nifty])</f>
        <v>-0.19187154319806887</v>
      </c>
      <c r="K119">
        <v>23.789393801337098</v>
      </c>
      <c r="L119">
        <f>(Table2[[#This Row],[6M Return vs Nifty]]-AVERAGE(Table2[6M Return vs Nifty]))/_xlfn.STDEV.P(Table2[6M Return vs Nifty])</f>
        <v>0.32055540851602421</v>
      </c>
      <c r="M119">
        <v>1.0035778917670499</v>
      </c>
      <c r="N119">
        <f>(Table2[[#This Row],[1W Return vs Nifty]]-AVERAGE(Table2[1W Return vs Nifty]))/_xlfn.STDEV.P(Table2[1W Return vs Nifty])</f>
        <v>0.1728449949084927</v>
      </c>
      <c r="O119">
        <v>552.9</v>
      </c>
      <c r="P119">
        <v>536.46727420102798</v>
      </c>
      <c r="Q119">
        <v>457.83340795957002</v>
      </c>
      <c r="R119">
        <v>48.8606850873309</v>
      </c>
      <c r="S119">
        <f>(Table2[[#This Row],[Close Price]]-Table2[[#This Row],[20D EMA]])/Table2[[#This Row],[20D EMA]]</f>
        <v>2.3421956954241357E-2</v>
      </c>
      <c r="T119">
        <f>(Table2[[#This Row],[Close Price]]-Table2[[#This Row],[50D EMA]])/Table2[[#This Row],[50D EMA]]</f>
        <v>5.4770770207245835E-2</v>
      </c>
      <c r="U119">
        <f>(Table2[[#This Row],[Close Price]]-Table2[[#This Row],[200D EMA]])/Table2[[#This Row],[200D EMA]]</f>
        <v>0.23592990411474873</v>
      </c>
      <c r="V119">
        <v>0.74309673686855504</v>
      </c>
      <c r="W119">
        <v>558.85</v>
      </c>
      <c r="X119">
        <v>582.70000000000005</v>
      </c>
      <c r="Y119">
        <v>563.4</v>
      </c>
      <c r="Z119">
        <v>580.75</v>
      </c>
      <c r="AA119">
        <v>558.85</v>
      </c>
      <c r="AB119">
        <v>582.70000000000005</v>
      </c>
      <c r="AC119" s="1">
        <f>(Table2[[#This Row],[Close Price]]/Table2[[#This Row],[Day Low]])-1</f>
        <v>1.2525722465777989E-2</v>
      </c>
      <c r="AD119" s="1">
        <f>(Table2[[#This Row],[Day High]]/Table2[[#This Row],[Close Price]])-1</f>
        <v>2.9778209772908015E-2</v>
      </c>
      <c r="AE119" s="1">
        <f>(Table2[[#This Row],[Close Price]]/Table2[[#This Row],[Current Week Low]])-1</f>
        <v>4.3485977990771474E-3</v>
      </c>
      <c r="AF119" s="1">
        <f>(Table2[[#This Row],[Current Week High]]/Table2[[#This Row],[Close Price]])-1</f>
        <v>2.6332066802156051E-2</v>
      </c>
      <c r="AG119" s="1">
        <f>(Table2[[#This Row],[Close Price]]/Table2[[#This Row],[Current Month Low]])-1</f>
        <v>1.2525722465777989E-2</v>
      </c>
      <c r="AH119" s="1">
        <f>(Table2[[#This Row],[Current Month High]]/Table2[[#This Row],[Close Price]])-1</f>
        <v>2.9778209772908015E-2</v>
      </c>
      <c r="AI119">
        <v>5.6817177697269399</v>
      </c>
      <c r="AJ119">
        <v>144.85071397663299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0.02</v>
      </c>
      <c r="AM119" t="s">
        <v>2951</v>
      </c>
      <c r="AN119">
        <v>11.3</v>
      </c>
      <c r="AO119" t="s">
        <v>2951</v>
      </c>
      <c r="AP119">
        <v>0.15987728035896601</v>
      </c>
      <c r="AQ119">
        <f>(Table2[[#This Row],[Sharpe Ratio]]-AVERAGE(Table2[Sharpe Ratio]))/_xlfn.STDEV.P(Table2[Sharpe Ratio])</f>
        <v>1.1139984318202365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2.1123715717593137</v>
      </c>
      <c r="AS119">
        <f>_xlfn.RANK.AVG(Table2[[#This Row],[1Y Return vs Nifty Z-Score]],Table2[1Y Return vs Nifty Z-Score])</f>
        <v>129</v>
      </c>
      <c r="AT119">
        <f>_xlfn.RANK.AVG(Table2[[#This Row],[6M Return vs Nifty Z-Score]],Table2[6M Return vs Nifty Z-Score])</f>
        <v>229</v>
      </c>
      <c r="AU119">
        <f>_xlfn.RANK.AVG(Table2[[#This Row],[Sharpe Ratio Z-Score]],Table2[Sharpe Ratio Z-Score])</f>
        <v>100</v>
      </c>
      <c r="AV119">
        <f>(Table2[[#This Row],[Rank 1Y]]+Table2[[#This Row],[Rank 6M]]+Table2[[#This Row],[Rank Sharpe]])/3</f>
        <v>152.66666666666666</v>
      </c>
    </row>
    <row r="120" spans="1:48" x14ac:dyDescent="0.3">
      <c r="A120" t="s">
        <v>139</v>
      </c>
      <c r="B120" t="s">
        <v>140</v>
      </c>
      <c r="C120" t="s">
        <v>2911</v>
      </c>
      <c r="D120" t="s">
        <v>141</v>
      </c>
      <c r="E120">
        <v>194693.10440878899</v>
      </c>
      <c r="F120">
        <v>1613.75</v>
      </c>
      <c r="G120">
        <v>75.817164201516306</v>
      </c>
      <c r="H120">
        <f>(Table2[[#This Row],[1Y Return vs Nifty]]-AVERAGE(Table2[1Y Return vs Nifty]))/_xlfn.STDEV.P(Table2[1Y Return vs Nifty])</f>
        <v>0.3529780975555491</v>
      </c>
      <c r="I120">
        <v>3.5548935811584998</v>
      </c>
      <c r="J120">
        <f>(Table2[[#This Row],[1M Return vs Nifty]]-AVERAGE(Table2[1M Return vs Nifty]))/_xlfn.STDEV.P(Table2[1M Return vs Nifty])</f>
        <v>-8.433202299604535E-2</v>
      </c>
      <c r="K120">
        <v>18.844196844321399</v>
      </c>
      <c r="L120">
        <f>(Table2[[#This Row],[6M Return vs Nifty]]-AVERAGE(Table2[6M Return vs Nifty]))/_xlfn.STDEV.P(Table2[6M Return vs Nifty])</f>
        <v>0.16780650364542457</v>
      </c>
      <c r="M120">
        <v>-3.6001659972533702</v>
      </c>
      <c r="N120">
        <f>(Table2[[#This Row],[1W Return vs Nifty]]-AVERAGE(Table2[1W Return vs Nifty]))/_xlfn.STDEV.P(Table2[1W Return vs Nifty])</f>
        <v>-0.77041670478383839</v>
      </c>
      <c r="O120">
        <v>1550.77</v>
      </c>
      <c r="P120">
        <v>1487.6228093358</v>
      </c>
      <c r="Q120">
        <v>1266.5302244555201</v>
      </c>
      <c r="R120">
        <v>52.494292638214098</v>
      </c>
      <c r="S120">
        <f>(Table2[[#This Row],[Close Price]]-Table2[[#This Row],[20D EMA]])/Table2[[#This Row],[20D EMA]]</f>
        <v>4.0612083029720733E-2</v>
      </c>
      <c r="T120">
        <f>(Table2[[#This Row],[Close Price]]-Table2[[#This Row],[50D EMA]])/Table2[[#This Row],[50D EMA]]</f>
        <v>8.4784388806537478E-2</v>
      </c>
      <c r="U120">
        <f>(Table2[[#This Row],[Close Price]]-Table2[[#This Row],[200D EMA]])/Table2[[#This Row],[200D EMA]]</f>
        <v>0.27415040623586329</v>
      </c>
      <c r="V120">
        <v>1.1182175464152799</v>
      </c>
      <c r="W120">
        <v>1570.3</v>
      </c>
      <c r="X120">
        <v>1593.5</v>
      </c>
      <c r="Y120">
        <v>1585</v>
      </c>
      <c r="Z120">
        <v>1626.15</v>
      </c>
      <c r="AA120">
        <v>1570.3</v>
      </c>
      <c r="AB120">
        <v>1593.5</v>
      </c>
      <c r="AC120" s="1">
        <f>(Table2[[#This Row],[Close Price]]/Table2[[#This Row],[Day Low]])-1</f>
        <v>2.7669871998981188E-2</v>
      </c>
      <c r="AD120" s="1">
        <f>(Table2[[#This Row],[Day High]]/Table2[[#This Row],[Close Price]])-1</f>
        <v>-1.2548412083656091E-2</v>
      </c>
      <c r="AE120" s="1">
        <f>(Table2[[#This Row],[Close Price]]/Table2[[#This Row],[Current Week Low]])-1</f>
        <v>1.8138801261829762E-2</v>
      </c>
      <c r="AF120" s="1">
        <f>(Table2[[#This Row],[Current Week High]]/Table2[[#This Row],[Close Price]])-1</f>
        <v>7.6839659178931097E-3</v>
      </c>
      <c r="AG120" s="1">
        <f>(Table2[[#This Row],[Close Price]]/Table2[[#This Row],[Current Month Low]])-1</f>
        <v>2.7669871998981188E-2</v>
      </c>
      <c r="AH120" s="1">
        <f>(Table2[[#This Row],[Current Month High]]/Table2[[#This Row],[Close Price]])-1</f>
        <v>-1.2548412083656091E-2</v>
      </c>
      <c r="AI120">
        <v>3.6096049573973699</v>
      </c>
      <c r="AJ120">
        <v>113.741721854304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7.0000000000000007E-2</v>
      </c>
      <c r="AM120" t="s">
        <v>2951</v>
      </c>
      <c r="AN120">
        <v>5.64</v>
      </c>
      <c r="AO120" t="s">
        <v>2951</v>
      </c>
      <c r="AP120">
        <v>0.235587663993756</v>
      </c>
      <c r="AQ120">
        <f>(Table2[[#This Row],[Sharpe Ratio]]-AVERAGE(Table2[Sharpe Ratio]))/_xlfn.STDEV.P(Table2[Sharpe Ratio])</f>
        <v>1.9496557090203417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1.6156915824414315</v>
      </c>
      <c r="AS120">
        <f>_xlfn.RANK.AVG(Table2[[#This Row],[1Y Return vs Nifty Z-Score]],Table2[1Y Return vs Nifty Z-Score])</f>
        <v>180</v>
      </c>
      <c r="AT120">
        <f>_xlfn.RANK.AVG(Table2[[#This Row],[6M Return vs Nifty Z-Score]],Table2[6M Return vs Nifty Z-Score])</f>
        <v>265</v>
      </c>
      <c r="AU120">
        <f>_xlfn.RANK.AVG(Table2[[#This Row],[Sharpe Ratio Z-Score]],Table2[Sharpe Ratio Z-Score])</f>
        <v>17</v>
      </c>
      <c r="AV120">
        <f>(Table2[[#This Row],[Rank 1Y]]+Table2[[#This Row],[Rank 6M]]+Table2[[#This Row],[Rank Sharpe]])/3</f>
        <v>154</v>
      </c>
    </row>
    <row r="121" spans="1:48" x14ac:dyDescent="0.3">
      <c r="A121" t="s">
        <v>435</v>
      </c>
      <c r="B121" t="s">
        <v>436</v>
      </c>
      <c r="C121" t="s">
        <v>2909</v>
      </c>
      <c r="D121" t="s">
        <v>33</v>
      </c>
      <c r="E121">
        <v>48259.561349784999</v>
      </c>
      <c r="F121">
        <v>66.010000000000005</v>
      </c>
      <c r="G121">
        <v>117.475829324203</v>
      </c>
      <c r="H121">
        <f>(Table2[[#This Row],[1Y Return vs Nifty]]-AVERAGE(Table2[1Y Return vs Nifty]))/_xlfn.STDEV.P(Table2[1Y Return vs Nifty])</f>
        <v>0.84950989087880657</v>
      </c>
      <c r="I121">
        <v>-7.4604259876588701</v>
      </c>
      <c r="J121">
        <f>(Table2[[#This Row],[1M Return vs Nifty]]-AVERAGE(Table2[1M Return vs Nifty]))/_xlfn.STDEV.P(Table2[1M Return vs Nifty])</f>
        <v>-1.126240988435903</v>
      </c>
      <c r="K121">
        <v>35.627813676443701</v>
      </c>
      <c r="L121">
        <f>(Table2[[#This Row],[6M Return vs Nifty]]-AVERAGE(Table2[6M Return vs Nifty]))/_xlfn.STDEV.P(Table2[6M Return vs Nifty])</f>
        <v>0.68622449855205403</v>
      </c>
      <c r="M121">
        <v>-2.39623886422285</v>
      </c>
      <c r="N121">
        <f>(Table2[[#This Row],[1W Return vs Nifty]]-AVERAGE(Table2[1W Return vs Nifty]))/_xlfn.STDEV.P(Table2[1W Return vs Nifty])</f>
        <v>-0.52374391385894625</v>
      </c>
      <c r="O121">
        <v>66.290000000000006</v>
      </c>
      <c r="P121">
        <v>65.377435523527197</v>
      </c>
      <c r="Q121">
        <v>55.260896394119698</v>
      </c>
      <c r="R121">
        <v>64.807128345221003</v>
      </c>
      <c r="S121">
        <f>(Table2[[#This Row],[Close Price]]-Table2[[#This Row],[20D EMA]])/Table2[[#This Row],[20D EMA]]</f>
        <v>-4.2238648363252546E-3</v>
      </c>
      <c r="T121">
        <f>(Table2[[#This Row],[Close Price]]-Table2[[#This Row],[50D EMA]])/Table2[[#This Row],[50D EMA]]</f>
        <v>9.6755779942633117E-3</v>
      </c>
      <c r="U121">
        <f>(Table2[[#This Row],[Close Price]]-Table2[[#This Row],[200D EMA]])/Table2[[#This Row],[200D EMA]]</f>
        <v>0.1945155491003602</v>
      </c>
      <c r="V121">
        <v>0.63765901543988901</v>
      </c>
      <c r="W121">
        <v>64.5</v>
      </c>
      <c r="X121">
        <v>66.2</v>
      </c>
      <c r="Y121">
        <v>64.7</v>
      </c>
      <c r="Z121">
        <v>66.599999999999994</v>
      </c>
      <c r="AA121">
        <v>64.5</v>
      </c>
      <c r="AB121">
        <v>66.2</v>
      </c>
      <c r="AC121" s="1">
        <f>(Table2[[#This Row],[Close Price]]/Table2[[#This Row],[Day Low]])-1</f>
        <v>2.3410852713178443E-2</v>
      </c>
      <c r="AD121" s="1">
        <f>(Table2[[#This Row],[Day High]]/Table2[[#This Row],[Close Price]])-1</f>
        <v>2.8783517648840462E-3</v>
      </c>
      <c r="AE121" s="1">
        <f>(Table2[[#This Row],[Close Price]]/Table2[[#This Row],[Current Week Low]])-1</f>
        <v>2.0247295208655425E-2</v>
      </c>
      <c r="AF121" s="1">
        <f>(Table2[[#This Row],[Current Week High]]/Table2[[#This Row],[Close Price]])-1</f>
        <v>8.9380396909557458E-3</v>
      </c>
      <c r="AG121" s="1">
        <f>(Table2[[#This Row],[Close Price]]/Table2[[#This Row],[Current Month Low]])-1</f>
        <v>2.3410852713178443E-2</v>
      </c>
      <c r="AH121" s="1">
        <f>(Table2[[#This Row],[Current Month High]]/Table2[[#This Row],[Close Price]])-1</f>
        <v>2.8783517648840462E-3</v>
      </c>
      <c r="AI121">
        <v>11.3467656415694</v>
      </c>
      <c r="AJ121">
        <v>146.305970149253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-7.0000000000000007E-2</v>
      </c>
      <c r="AM121" t="s">
        <v>2950</v>
      </c>
      <c r="AN121">
        <v>3.71</v>
      </c>
      <c r="AO121" t="s">
        <v>2951</v>
      </c>
      <c r="AP121">
        <v>0.107068665463026</v>
      </c>
      <c r="AQ121">
        <f>(Table2[[#This Row],[Sharpe Ratio]]-AVERAGE(Table2[Sharpe Ratio]))/_xlfn.STDEV.P(Table2[Sharpe Ratio])</f>
        <v>0.53112061218689566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0.41687009932290697</v>
      </c>
      <c r="AS121">
        <f>_xlfn.RANK.AVG(Table2[[#This Row],[1Y Return vs Nifty Z-Score]],Table2[1Y Return vs Nifty Z-Score])</f>
        <v>108</v>
      </c>
      <c r="AT121">
        <f>_xlfn.RANK.AVG(Table2[[#This Row],[6M Return vs Nifty Z-Score]],Table2[6M Return vs Nifty Z-Score])</f>
        <v>144</v>
      </c>
      <c r="AU121">
        <f>_xlfn.RANK.AVG(Table2[[#This Row],[Sharpe Ratio Z-Score]],Table2[Sharpe Ratio Z-Score])</f>
        <v>211</v>
      </c>
      <c r="AV121">
        <f>(Table2[[#This Row],[Rank 1Y]]+Table2[[#This Row],[Rank 6M]]+Table2[[#This Row],[Rank Sharpe]])/3</f>
        <v>154.33333333333334</v>
      </c>
    </row>
    <row r="122" spans="1:48" x14ac:dyDescent="0.3">
      <c r="A122" t="s">
        <v>295</v>
      </c>
      <c r="B122" t="s">
        <v>296</v>
      </c>
      <c r="C122" t="s">
        <v>2919</v>
      </c>
      <c r="D122" t="s">
        <v>297</v>
      </c>
      <c r="E122">
        <v>81114.285455594902</v>
      </c>
      <c r="F122">
        <v>648.15</v>
      </c>
      <c r="G122">
        <v>42.861561309781997</v>
      </c>
      <c r="H122">
        <f>(Table2[[#This Row],[1Y Return vs Nifty]]-AVERAGE(Table2[1Y Return vs Nifty]))/_xlfn.STDEV.P(Table2[1Y Return vs Nifty])</f>
        <v>-3.9821445005180763E-2</v>
      </c>
      <c r="I122">
        <v>10.352087634003199</v>
      </c>
      <c r="J122">
        <f>(Table2[[#This Row],[1M Return vs Nifty]]-AVERAGE(Table2[1M Return vs Nifty]))/_xlfn.STDEV.P(Table2[1M Return vs Nifty])</f>
        <v>0.55859598097594654</v>
      </c>
      <c r="K122">
        <v>38.220326162909899</v>
      </c>
      <c r="L122">
        <f>(Table2[[#This Row],[6M Return vs Nifty]]-AVERAGE(Table2[6M Return vs Nifty]))/_xlfn.STDEV.P(Table2[6M Return vs Nifty])</f>
        <v>0.76630289514842442</v>
      </c>
      <c r="M122">
        <v>3.4349828724924198</v>
      </c>
      <c r="N122">
        <f>(Table2[[#This Row],[1W Return vs Nifty]]-AVERAGE(Table2[1W Return vs Nifty]))/_xlfn.STDEV.P(Table2[1W Return vs Nifty])</f>
        <v>0.67101588582818938</v>
      </c>
      <c r="O122">
        <v>600.24</v>
      </c>
      <c r="P122">
        <v>583.32408726506401</v>
      </c>
      <c r="Q122">
        <v>511.62633235465699</v>
      </c>
      <c r="R122">
        <v>51.4602715368042</v>
      </c>
      <c r="S122">
        <f>(Table2[[#This Row],[Close Price]]-Table2[[#This Row],[20D EMA]])/Table2[[#This Row],[20D EMA]]</f>
        <v>7.981807277089159E-2</v>
      </c>
      <c r="T122">
        <f>(Table2[[#This Row],[Close Price]]-Table2[[#This Row],[50D EMA]])/Table2[[#This Row],[50D EMA]]</f>
        <v>0.11113189760236818</v>
      </c>
      <c r="U122">
        <f>(Table2[[#This Row],[Close Price]]-Table2[[#This Row],[200D EMA]])/Table2[[#This Row],[200D EMA]]</f>
        <v>0.26684253528746327</v>
      </c>
      <c r="V122">
        <v>1.3904732818130701</v>
      </c>
      <c r="W122">
        <v>631.45000000000005</v>
      </c>
      <c r="X122">
        <v>654.70000000000005</v>
      </c>
      <c r="Y122">
        <v>633.5</v>
      </c>
      <c r="Z122">
        <v>648</v>
      </c>
      <c r="AA122">
        <v>631.45000000000005</v>
      </c>
      <c r="AB122">
        <v>654.70000000000005</v>
      </c>
      <c r="AC122" s="1">
        <f>(Table2[[#This Row],[Close Price]]/Table2[[#This Row],[Day Low]])-1</f>
        <v>2.6447066276031217E-2</v>
      </c>
      <c r="AD122" s="1">
        <f>(Table2[[#This Row],[Day High]]/Table2[[#This Row],[Close Price]])-1</f>
        <v>1.0105685412327592E-2</v>
      </c>
      <c r="AE122" s="1">
        <f>(Table2[[#This Row],[Close Price]]/Table2[[#This Row],[Current Week Low]])-1</f>
        <v>2.312549329123903E-2</v>
      </c>
      <c r="AF122" s="1">
        <f>(Table2[[#This Row],[Current Week High]]/Table2[[#This Row],[Close Price]])-1</f>
        <v>-2.3142791020591691E-4</v>
      </c>
      <c r="AG122" s="1">
        <f>(Table2[[#This Row],[Close Price]]/Table2[[#This Row],[Current Month Low]])-1</f>
        <v>2.6447066276031217E-2</v>
      </c>
      <c r="AH122" s="1">
        <f>(Table2[[#This Row],[Current Month High]]/Table2[[#This Row],[Close Price]])-1</f>
        <v>1.0105685412327592E-2</v>
      </c>
      <c r="AI122">
        <v>1.0105685412327501</v>
      </c>
      <c r="AJ122">
        <v>74.421420882669494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</v>
      </c>
      <c r="AM122" t="s">
        <v>2952</v>
      </c>
      <c r="AN122">
        <v>13.13</v>
      </c>
      <c r="AO122" t="s">
        <v>2951</v>
      </c>
      <c r="AP122">
        <v>0.19781803188189201</v>
      </c>
      <c r="AQ122">
        <f>(Table2[[#This Row],[Sharpe Ratio]]-AVERAGE(Table2[Sharpe Ratio]))/_xlfn.STDEV.P(Table2[Sharpe Ratio])</f>
        <v>1.5327714400975976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3.4888647570449773</v>
      </c>
      <c r="AS122">
        <f>_xlfn.RANK.AVG(Table2[[#This Row],[1Y Return vs Nifty Z-Score]],Table2[1Y Return vs Nifty Z-Score])</f>
        <v>295</v>
      </c>
      <c r="AT122">
        <f>_xlfn.RANK.AVG(Table2[[#This Row],[6M Return vs Nifty Z-Score]],Table2[6M Return vs Nifty Z-Score])</f>
        <v>129</v>
      </c>
      <c r="AU122">
        <f>_xlfn.RANK.AVG(Table2[[#This Row],[Sharpe Ratio Z-Score]],Table2[Sharpe Ratio Z-Score])</f>
        <v>43</v>
      </c>
      <c r="AV122">
        <f>(Table2[[#This Row],[Rank 1Y]]+Table2[[#This Row],[Rank 6M]]+Table2[[#This Row],[Rank Sharpe]])/3</f>
        <v>155.66666666666666</v>
      </c>
    </row>
    <row r="123" spans="1:48" x14ac:dyDescent="0.3">
      <c r="A123" t="s">
        <v>901</v>
      </c>
      <c r="B123" t="s">
        <v>902</v>
      </c>
      <c r="C123" t="s">
        <v>2913</v>
      </c>
      <c r="D123" t="s">
        <v>212</v>
      </c>
      <c r="E123">
        <v>14646.076306595</v>
      </c>
      <c r="F123">
        <v>1737.95</v>
      </c>
      <c r="G123">
        <v>60.092122414496799</v>
      </c>
      <c r="H123">
        <f>(Table2[[#This Row],[1Y Return vs Nifty]]-AVERAGE(Table2[1Y Return vs Nifty]))/_xlfn.STDEV.P(Table2[1Y Return vs Nifty])</f>
        <v>0.16555050774687219</v>
      </c>
      <c r="I123">
        <v>-4.0313034812901103</v>
      </c>
      <c r="J123">
        <f>(Table2[[#This Row],[1M Return vs Nifty]]-AVERAGE(Table2[1M Return vs Nifty]))/_xlfn.STDEV.P(Table2[1M Return vs Nifty])</f>
        <v>-0.80188966474926815</v>
      </c>
      <c r="K123">
        <v>28.336338828431899</v>
      </c>
      <c r="L123">
        <f>(Table2[[#This Row],[6M Return vs Nifty]]-AVERAGE(Table2[6M Return vs Nifty]))/_xlfn.STDEV.P(Table2[6M Return vs Nifty])</f>
        <v>0.46100297398866164</v>
      </c>
      <c r="M123">
        <v>0.154395797112928</v>
      </c>
      <c r="N123">
        <f>(Table2[[#This Row],[1W Return vs Nifty]]-AVERAGE(Table2[1W Return vs Nifty]))/_xlfn.STDEV.P(Table2[1W Return vs Nifty])</f>
        <v>-1.1440377703379944E-3</v>
      </c>
      <c r="O123">
        <v>1752.14</v>
      </c>
      <c r="P123">
        <v>1751.8613692377901</v>
      </c>
      <c r="Q123">
        <v>1552.95456223465</v>
      </c>
      <c r="R123">
        <v>65.201905878370596</v>
      </c>
      <c r="S123">
        <f>(Table2[[#This Row],[Close Price]]-Table2[[#This Row],[20D EMA]])/Table2[[#This Row],[20D EMA]]</f>
        <v>-8.0986679146643845E-3</v>
      </c>
      <c r="T123">
        <f>(Table2[[#This Row],[Close Price]]-Table2[[#This Row],[50D EMA]])/Table2[[#This Row],[50D EMA]]</f>
        <v>-7.9409075866788935E-3</v>
      </c>
      <c r="U123">
        <f>(Table2[[#This Row],[Close Price]]-Table2[[#This Row],[200D EMA]])/Table2[[#This Row],[200D EMA]]</f>
        <v>0.11912482326536829</v>
      </c>
      <c r="V123">
        <v>0.67765128827320198</v>
      </c>
      <c r="W123">
        <v>1732.25</v>
      </c>
      <c r="X123">
        <v>1778.95</v>
      </c>
      <c r="Y123">
        <v>1745</v>
      </c>
      <c r="Z123">
        <v>1792</v>
      </c>
      <c r="AA123">
        <v>1732.25</v>
      </c>
      <c r="AB123">
        <v>1778.95</v>
      </c>
      <c r="AC123" s="1">
        <f>(Table2[[#This Row],[Close Price]]/Table2[[#This Row],[Day Low]])-1</f>
        <v>3.2905181122817595E-3</v>
      </c>
      <c r="AD123" s="1">
        <f>(Table2[[#This Row],[Day High]]/Table2[[#This Row],[Close Price]])-1</f>
        <v>2.3591012399666322E-2</v>
      </c>
      <c r="AE123" s="1">
        <f>(Table2[[#This Row],[Close Price]]/Table2[[#This Row],[Current Week Low]])-1</f>
        <v>-4.0401146131804344E-3</v>
      </c>
      <c r="AF123" s="1">
        <f>(Table2[[#This Row],[Current Week High]]/Table2[[#This Row],[Close Price]])-1</f>
        <v>3.1099859029316113E-2</v>
      </c>
      <c r="AG123" s="1">
        <f>(Table2[[#This Row],[Close Price]]/Table2[[#This Row],[Current Month Low]])-1</f>
        <v>3.2905181122817595E-3</v>
      </c>
      <c r="AH123" s="1">
        <f>(Table2[[#This Row],[Current Month High]]/Table2[[#This Row],[Close Price]])-1</f>
        <v>2.3591012399666322E-2</v>
      </c>
      <c r="AI123">
        <v>27.8489024425328</v>
      </c>
      <c r="AJ123">
        <v>91.562413888123402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-0.22</v>
      </c>
      <c r="AM123" t="s">
        <v>2950</v>
      </c>
      <c r="AN123">
        <v>6.16</v>
      </c>
      <c r="AO123" t="s">
        <v>2951</v>
      </c>
      <c r="AP123">
        <v>0.201051794666956</v>
      </c>
      <c r="AQ123">
        <f>(Table2[[#This Row],[Sharpe Ratio]]-AVERAGE(Table2[Sharpe Ratio]))/_xlfn.STDEV.P(Table2[Sharpe Ratio])</f>
        <v>1.5684642641772242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1.3919840433931518</v>
      </c>
      <c r="AS123">
        <f>_xlfn.RANK.AVG(Table2[[#This Row],[1Y Return vs Nifty Z-Score]],Table2[1Y Return vs Nifty Z-Score])</f>
        <v>235</v>
      </c>
      <c r="AT123">
        <f>_xlfn.RANK.AVG(Table2[[#This Row],[6M Return vs Nifty Z-Score]],Table2[6M Return vs Nifty Z-Score])</f>
        <v>196</v>
      </c>
      <c r="AU123">
        <f>_xlfn.RANK.AVG(Table2[[#This Row],[Sharpe Ratio Z-Score]],Table2[Sharpe Ratio Z-Score])</f>
        <v>37</v>
      </c>
      <c r="AV123">
        <f>(Table2[[#This Row],[Rank 1Y]]+Table2[[#This Row],[Rank 6M]]+Table2[[#This Row],[Rank Sharpe]])/3</f>
        <v>156</v>
      </c>
    </row>
    <row r="124" spans="1:48" x14ac:dyDescent="0.3">
      <c r="A124" t="s">
        <v>1446</v>
      </c>
      <c r="B124" t="s">
        <v>1447</v>
      </c>
      <c r="C124" t="s">
        <v>2917</v>
      </c>
      <c r="D124" t="s">
        <v>695</v>
      </c>
      <c r="E124">
        <v>6125.1841018499999</v>
      </c>
      <c r="F124">
        <v>216.96</v>
      </c>
      <c r="G124">
        <v>152.94472504209901</v>
      </c>
      <c r="H124">
        <f>(Table2[[#This Row],[1Y Return vs Nifty]]-AVERAGE(Table2[1Y Return vs Nifty]))/_xlfn.STDEV.P(Table2[1Y Return vs Nifty])</f>
        <v>1.272265501173472</v>
      </c>
      <c r="I124">
        <v>8.8175791718601104</v>
      </c>
      <c r="J124">
        <f>(Table2[[#This Row],[1M Return vs Nifty]]-AVERAGE(Table2[1M Return vs Nifty]))/_xlfn.STDEV.P(Table2[1M Return vs Nifty])</f>
        <v>0.4134510204269839</v>
      </c>
      <c r="K124">
        <v>12.3602676736555</v>
      </c>
      <c r="L124">
        <f>(Table2[[#This Row],[6M Return vs Nifty]]-AVERAGE(Table2[6M Return vs Nifty]))/_xlfn.STDEV.P(Table2[6M Return vs Nifty])</f>
        <v>-3.2471278753649094E-2</v>
      </c>
      <c r="M124">
        <v>-0.571957556983124</v>
      </c>
      <c r="N124">
        <f>(Table2[[#This Row],[1W Return vs Nifty]]-AVERAGE(Table2[1W Return vs Nifty]))/_xlfn.STDEV.P(Table2[1W Return vs Nifty])</f>
        <v>-0.14996667340736325</v>
      </c>
      <c r="O124">
        <v>202</v>
      </c>
      <c r="P124">
        <v>191.84199925045201</v>
      </c>
      <c r="Q124">
        <v>163.81076538812599</v>
      </c>
      <c r="R124">
        <v>57.358512676882</v>
      </c>
      <c r="S124">
        <f>(Table2[[#This Row],[Close Price]]-Table2[[#This Row],[20D EMA]])/Table2[[#This Row],[20D EMA]]</f>
        <v>7.4059405940594097E-2</v>
      </c>
      <c r="T124">
        <f>(Table2[[#This Row],[Close Price]]-Table2[[#This Row],[50D EMA]])/Table2[[#This Row],[50D EMA]]</f>
        <v>0.13093066610902107</v>
      </c>
      <c r="U124">
        <f>(Table2[[#This Row],[Close Price]]-Table2[[#This Row],[200D EMA]])/Table2[[#This Row],[200D EMA]]</f>
        <v>0.32445507769861509</v>
      </c>
      <c r="V124">
        <v>1.47367428657348</v>
      </c>
      <c r="W124">
        <v>211.45</v>
      </c>
      <c r="X124">
        <v>223.45</v>
      </c>
      <c r="Y124">
        <v>206</v>
      </c>
      <c r="Z124">
        <v>222.27</v>
      </c>
      <c r="AA124">
        <v>211.45</v>
      </c>
      <c r="AB124">
        <v>223.45</v>
      </c>
      <c r="AC124" s="1">
        <f>(Table2[[#This Row],[Close Price]]/Table2[[#This Row],[Day Low]])-1</f>
        <v>2.6058169780089901E-2</v>
      </c>
      <c r="AD124" s="1">
        <f>(Table2[[#This Row],[Day High]]/Table2[[#This Row],[Close Price]])-1</f>
        <v>2.9913348082595714E-2</v>
      </c>
      <c r="AE124" s="1">
        <f>(Table2[[#This Row],[Close Price]]/Table2[[#This Row],[Current Week Low]])-1</f>
        <v>5.3203883495145599E-2</v>
      </c>
      <c r="AF124" s="1">
        <f>(Table2[[#This Row],[Current Week High]]/Table2[[#This Row],[Close Price]])-1</f>
        <v>2.4474557522123908E-2</v>
      </c>
      <c r="AG124" s="1">
        <f>(Table2[[#This Row],[Close Price]]/Table2[[#This Row],[Current Month Low]])-1</f>
        <v>2.6058169780089901E-2</v>
      </c>
      <c r="AH124" s="1">
        <f>(Table2[[#This Row],[Current Month High]]/Table2[[#This Row],[Close Price]])-1</f>
        <v>2.9913348082595714E-2</v>
      </c>
      <c r="AI124">
        <v>6.8399705014749301</v>
      </c>
      <c r="AJ124">
        <v>191.22147651006699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0.09</v>
      </c>
      <c r="AM124" t="s">
        <v>2951</v>
      </c>
      <c r="AN124">
        <v>24.73</v>
      </c>
      <c r="AO124" t="s">
        <v>2951</v>
      </c>
      <c r="AP124">
        <v>0.169684273491753</v>
      </c>
      <c r="AQ124">
        <f>(Table2[[#This Row],[Sharpe Ratio]]-AVERAGE(Table2[Sharpe Ratio]))/_xlfn.STDEV.P(Table2[Sharpe Ratio])</f>
        <v>1.2222436260117906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2.7255221954512341</v>
      </c>
      <c r="AS124">
        <f>_xlfn.RANK.AVG(Table2[[#This Row],[1Y Return vs Nifty Z-Score]],Table2[1Y Return vs Nifty Z-Score])</f>
        <v>67</v>
      </c>
      <c r="AT124">
        <f>_xlfn.RANK.AVG(Table2[[#This Row],[6M Return vs Nifty Z-Score]],Table2[6M Return vs Nifty Z-Score])</f>
        <v>314</v>
      </c>
      <c r="AU124">
        <f>_xlfn.RANK.AVG(Table2[[#This Row],[Sharpe Ratio Z-Score]],Table2[Sharpe Ratio Z-Score])</f>
        <v>87</v>
      </c>
      <c r="AV124">
        <f>(Table2[[#This Row],[Rank 1Y]]+Table2[[#This Row],[Rank 6M]]+Table2[[#This Row],[Rank Sharpe]])/3</f>
        <v>156</v>
      </c>
    </row>
    <row r="125" spans="1:48" x14ac:dyDescent="0.3">
      <c r="A125" t="s">
        <v>895</v>
      </c>
      <c r="B125" t="s">
        <v>896</v>
      </c>
      <c r="C125" t="s">
        <v>2917</v>
      </c>
      <c r="D125" t="s">
        <v>239</v>
      </c>
      <c r="E125">
        <v>14819.439759999999</v>
      </c>
      <c r="F125">
        <v>4719.8999999999996</v>
      </c>
      <c r="G125">
        <v>33.825337241137902</v>
      </c>
      <c r="H125">
        <f>(Table2[[#This Row],[1Y Return vs Nifty]]-AVERAGE(Table2[1Y Return vs Nifty]))/_xlfn.STDEV.P(Table2[1Y Return vs Nifty])</f>
        <v>-0.14752466901538086</v>
      </c>
      <c r="I125">
        <v>-2.7481931058283999</v>
      </c>
      <c r="J125">
        <f>(Table2[[#This Row],[1M Return vs Nifty]]-AVERAGE(Table2[1M Return vs Nifty]))/_xlfn.STDEV.P(Table2[1M Return vs Nifty])</f>
        <v>-0.68052376197265085</v>
      </c>
      <c r="K125">
        <v>42.114787157017503</v>
      </c>
      <c r="L125">
        <f>(Table2[[#This Row],[6M Return vs Nifty]]-AVERAGE(Table2[6M Return vs Nifty]))/_xlfn.STDEV.P(Table2[6M Return vs Nifty])</f>
        <v>0.88659631461825172</v>
      </c>
      <c r="M125">
        <v>3.1861082872896298</v>
      </c>
      <c r="N125">
        <f>(Table2[[#This Row],[1W Return vs Nifty]]-AVERAGE(Table2[1W Return vs Nifty]))/_xlfn.STDEV.P(Table2[1W Return vs Nifty])</f>
        <v>0.62002393885901119</v>
      </c>
      <c r="O125">
        <v>4572.8900000000003</v>
      </c>
      <c r="P125">
        <v>4344.1260780984303</v>
      </c>
      <c r="Q125">
        <v>3615.2626852109402</v>
      </c>
      <c r="R125">
        <v>57.430598467774601</v>
      </c>
      <c r="S125">
        <f>(Table2[[#This Row],[Close Price]]-Table2[[#This Row],[20D EMA]])/Table2[[#This Row],[20D EMA]]</f>
        <v>3.2148160135056669E-2</v>
      </c>
      <c r="T125">
        <f>(Table2[[#This Row],[Close Price]]-Table2[[#This Row],[50D EMA]])/Table2[[#This Row],[50D EMA]]</f>
        <v>8.6501615088035888E-2</v>
      </c>
      <c r="U125">
        <f>(Table2[[#This Row],[Close Price]]-Table2[[#This Row],[200D EMA]])/Table2[[#This Row],[200D EMA]]</f>
        <v>0.3055482854144545</v>
      </c>
      <c r="V125">
        <v>0.78448954686115202</v>
      </c>
      <c r="W125">
        <v>4680.8500000000004</v>
      </c>
      <c r="X125">
        <v>4848.55</v>
      </c>
      <c r="Y125">
        <v>4750</v>
      </c>
      <c r="Z125">
        <v>4980</v>
      </c>
      <c r="AA125">
        <v>4680.8500000000004</v>
      </c>
      <c r="AB125">
        <v>4848.55</v>
      </c>
      <c r="AC125" s="1">
        <f>(Table2[[#This Row],[Close Price]]/Table2[[#This Row],[Day Low]])-1</f>
        <v>8.3425018960230357E-3</v>
      </c>
      <c r="AD125" s="1">
        <f>(Table2[[#This Row],[Day High]]/Table2[[#This Row],[Close Price]])-1</f>
        <v>2.7256933409606221E-2</v>
      </c>
      <c r="AE125" s="1">
        <f>(Table2[[#This Row],[Close Price]]/Table2[[#This Row],[Current Week Low]])-1</f>
        <v>-6.3368421052631962E-3</v>
      </c>
      <c r="AF125" s="1">
        <f>(Table2[[#This Row],[Current Week High]]/Table2[[#This Row],[Close Price]])-1</f>
        <v>5.5107099726689146E-2</v>
      </c>
      <c r="AG125" s="1">
        <f>(Table2[[#This Row],[Close Price]]/Table2[[#This Row],[Current Month Low]])-1</f>
        <v>8.3425018960230357E-3</v>
      </c>
      <c r="AH125" s="1">
        <f>(Table2[[#This Row],[Current Month High]]/Table2[[#This Row],[Close Price]])-1</f>
        <v>2.7256933409606221E-2</v>
      </c>
      <c r="AI125">
        <v>5.9344477637238198</v>
      </c>
      <c r="AJ125">
        <v>73.650227184930301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</v>
      </c>
      <c r="AM125" t="s">
        <v>2951</v>
      </c>
      <c r="AN125">
        <v>13.45</v>
      </c>
      <c r="AO125" t="s">
        <v>2951</v>
      </c>
      <c r="AP125">
        <v>0.203582100962724</v>
      </c>
      <c r="AQ125">
        <f>(Table2[[#This Row],[Sharpe Ratio]]-AVERAGE(Table2[Sharpe Ratio]))/_xlfn.STDEV.P(Table2[Sharpe Ratio])</f>
        <v>1.5963926508540571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2.2749644733432883</v>
      </c>
      <c r="AS125">
        <f>_xlfn.RANK.AVG(Table2[[#This Row],[1Y Return vs Nifty Z-Score]],Table2[1Y Return vs Nifty Z-Score])</f>
        <v>327</v>
      </c>
      <c r="AT125">
        <f>_xlfn.RANK.AVG(Table2[[#This Row],[6M Return vs Nifty Z-Score]],Table2[6M Return vs Nifty Z-Score])</f>
        <v>110</v>
      </c>
      <c r="AU125">
        <f>_xlfn.RANK.AVG(Table2[[#This Row],[Sharpe Ratio Z-Score]],Table2[Sharpe Ratio Z-Score])</f>
        <v>35</v>
      </c>
      <c r="AV125">
        <f>(Table2[[#This Row],[Rank 1Y]]+Table2[[#This Row],[Rank 6M]]+Table2[[#This Row],[Rank Sharpe]])/3</f>
        <v>157.33333333333334</v>
      </c>
    </row>
    <row r="126" spans="1:48" x14ac:dyDescent="0.3">
      <c r="A126" t="s">
        <v>246</v>
      </c>
      <c r="B126" t="s">
        <v>247</v>
      </c>
      <c r="C126" t="s">
        <v>2917</v>
      </c>
      <c r="D126" t="s">
        <v>212</v>
      </c>
      <c r="E126">
        <v>100431.328916325</v>
      </c>
      <c r="F126">
        <v>7260.6</v>
      </c>
      <c r="G126">
        <v>83.356011467580302</v>
      </c>
      <c r="H126">
        <f>(Table2[[#This Row],[1Y Return vs Nifty]]-AVERAGE(Table2[1Y Return vs Nifty]))/_xlfn.STDEV.P(Table2[1Y Return vs Nifty])</f>
        <v>0.44283400968294845</v>
      </c>
      <c r="I126">
        <v>4.1919778636508802</v>
      </c>
      <c r="J126">
        <f>(Table2[[#This Row],[1M Return vs Nifty]]-AVERAGE(Table2[1M Return vs Nifty]))/_xlfn.STDEV.P(Table2[1M Return vs Nifty])</f>
        <v>-2.4071962312132274E-2</v>
      </c>
      <c r="K126">
        <v>24.335764085566101</v>
      </c>
      <c r="L126">
        <f>(Table2[[#This Row],[6M Return vs Nifty]]-AVERAGE(Table2[6M Return vs Nifty]))/_xlfn.STDEV.P(Table2[6M Return vs Nifty])</f>
        <v>0.33743187739992142</v>
      </c>
      <c r="M126">
        <v>-0.45011798795979502</v>
      </c>
      <c r="N126">
        <f>(Table2[[#This Row],[1W Return vs Nifty]]-AVERAGE(Table2[1W Return vs Nifty]))/_xlfn.STDEV.P(Table2[1W Return vs Nifty])</f>
        <v>-0.12500294785329463</v>
      </c>
      <c r="O126">
        <v>6876.47</v>
      </c>
      <c r="P126">
        <v>6388.6983743144701</v>
      </c>
      <c r="Q126">
        <v>5329.1776908997999</v>
      </c>
      <c r="R126">
        <v>75.168678941326306</v>
      </c>
      <c r="S126">
        <f>(Table2[[#This Row],[Close Price]]-Table2[[#This Row],[20D EMA]])/Table2[[#This Row],[20D EMA]]</f>
        <v>5.5861510338880281E-2</v>
      </c>
      <c r="T126">
        <f>(Table2[[#This Row],[Close Price]]-Table2[[#This Row],[50D EMA]])/Table2[[#This Row],[50D EMA]]</f>
        <v>0.13647562846149994</v>
      </c>
      <c r="U126">
        <f>(Table2[[#This Row],[Close Price]]-Table2[[#This Row],[200D EMA]])/Table2[[#This Row],[200D EMA]]</f>
        <v>0.3624240776205177</v>
      </c>
      <c r="V126">
        <v>0.86102609798861696</v>
      </c>
      <c r="W126">
        <v>6985</v>
      </c>
      <c r="X126">
        <v>7293.3</v>
      </c>
      <c r="Y126">
        <v>6947.15</v>
      </c>
      <c r="Z126">
        <v>7215</v>
      </c>
      <c r="AA126">
        <v>6985</v>
      </c>
      <c r="AB126">
        <v>7293.3</v>
      </c>
      <c r="AC126" s="1">
        <f>(Table2[[#This Row],[Close Price]]/Table2[[#This Row],[Day Low]])-1</f>
        <v>3.9455977093772354E-2</v>
      </c>
      <c r="AD126" s="1">
        <f>(Table2[[#This Row],[Day High]]/Table2[[#This Row],[Close Price]])-1</f>
        <v>4.5037600198329919E-3</v>
      </c>
      <c r="AE126" s="1">
        <f>(Table2[[#This Row],[Close Price]]/Table2[[#This Row],[Current Week Low]])-1</f>
        <v>4.5119221551283673E-2</v>
      </c>
      <c r="AF126" s="1">
        <f>(Table2[[#This Row],[Current Week High]]/Table2[[#This Row],[Close Price]])-1</f>
        <v>-6.2804726882076389E-3</v>
      </c>
      <c r="AG126" s="1">
        <f>(Table2[[#This Row],[Close Price]]/Table2[[#This Row],[Current Month Low]])-1</f>
        <v>3.9455977093772354E-2</v>
      </c>
      <c r="AH126" s="1">
        <f>(Table2[[#This Row],[Current Month High]]/Table2[[#This Row],[Close Price]])-1</f>
        <v>4.5037600198329919E-3</v>
      </c>
      <c r="AI126">
        <v>0.45037600198329902</v>
      </c>
      <c r="AJ126">
        <v>112.54683840749399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0.27</v>
      </c>
      <c r="AM126" t="s">
        <v>2951</v>
      </c>
      <c r="AN126">
        <v>6.96</v>
      </c>
      <c r="AO126" t="s">
        <v>2951</v>
      </c>
      <c r="AP126">
        <v>0.17241885259188799</v>
      </c>
      <c r="AQ126">
        <f>(Table2[[#This Row],[Sharpe Ratio]]-AVERAGE(Table2[Sharpe Ratio]))/_xlfn.STDEV.P(Table2[Sharpe Ratio])</f>
        <v>1.2524266843374527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1.8836176612548956</v>
      </c>
      <c r="AS126">
        <f>_xlfn.RANK.AVG(Table2[[#This Row],[1Y Return vs Nifty Z-Score]],Table2[1Y Return vs Nifty Z-Score])</f>
        <v>167</v>
      </c>
      <c r="AT126">
        <f>_xlfn.RANK.AVG(Table2[[#This Row],[6M Return vs Nifty Z-Score]],Table2[6M Return vs Nifty Z-Score])</f>
        <v>226</v>
      </c>
      <c r="AU126">
        <f>_xlfn.RANK.AVG(Table2[[#This Row],[Sharpe Ratio Z-Score]],Table2[Sharpe Ratio Z-Score])</f>
        <v>82</v>
      </c>
      <c r="AV126">
        <f>(Table2[[#This Row],[Rank 1Y]]+Table2[[#This Row],[Rank 6M]]+Table2[[#This Row],[Rank Sharpe]])/3</f>
        <v>158.33333333333334</v>
      </c>
    </row>
    <row r="127" spans="1:48" x14ac:dyDescent="0.3">
      <c r="A127" t="s">
        <v>825</v>
      </c>
      <c r="B127" t="s">
        <v>826</v>
      </c>
      <c r="C127" t="s">
        <v>2917</v>
      </c>
      <c r="D127" t="s">
        <v>74</v>
      </c>
      <c r="E127">
        <v>17017.726976775</v>
      </c>
      <c r="F127">
        <v>2992.6</v>
      </c>
      <c r="G127">
        <v>39.540088028949903</v>
      </c>
      <c r="H127">
        <f>(Table2[[#This Row],[1Y Return vs Nifty]]-AVERAGE(Table2[1Y Return vs Nifty]))/_xlfn.STDEV.P(Table2[1Y Return vs Nifty])</f>
        <v>-7.9410257554738531E-2</v>
      </c>
      <c r="I127">
        <v>-7.3983965384003598</v>
      </c>
      <c r="J127">
        <f>(Table2[[#This Row],[1M Return vs Nifty]]-AVERAGE(Table2[1M Return vs Nifty]))/_xlfn.STDEV.P(Table2[1M Return vs Nifty])</f>
        <v>-1.1203737924004205</v>
      </c>
      <c r="K127">
        <v>45.172768152895998</v>
      </c>
      <c r="L127">
        <f>(Table2[[#This Row],[6M Return vs Nifty]]-AVERAGE(Table2[6M Return vs Nifty]))/_xlfn.STDEV.P(Table2[6M Return vs Nifty])</f>
        <v>0.98105225890028303</v>
      </c>
      <c r="M127">
        <v>-1.2974808514023299</v>
      </c>
      <c r="N127">
        <f>(Table2[[#This Row],[1W Return vs Nifty]]-AVERAGE(Table2[1W Return vs Nifty]))/_xlfn.STDEV.P(Table2[1W Return vs Nifty])</f>
        <v>-0.29861923800644585</v>
      </c>
      <c r="O127">
        <v>2874.67</v>
      </c>
      <c r="P127">
        <v>2807.7414946156</v>
      </c>
      <c r="Q127">
        <v>2371.6156137541102</v>
      </c>
      <c r="R127">
        <v>51.56314820483</v>
      </c>
      <c r="S127">
        <f>(Table2[[#This Row],[Close Price]]-Table2[[#This Row],[20D EMA]])/Table2[[#This Row],[20D EMA]]</f>
        <v>4.10238392580713E-2</v>
      </c>
      <c r="T127">
        <f>(Table2[[#This Row],[Close Price]]-Table2[[#This Row],[50D EMA]])/Table2[[#This Row],[50D EMA]]</f>
        <v>6.5838862209680868E-2</v>
      </c>
      <c r="U127">
        <f>(Table2[[#This Row],[Close Price]]-Table2[[#This Row],[200D EMA]])/Table2[[#This Row],[200D EMA]]</f>
        <v>0.26184023357095065</v>
      </c>
      <c r="V127">
        <v>1.24287585423336</v>
      </c>
      <c r="W127">
        <v>2898</v>
      </c>
      <c r="X127">
        <v>3010</v>
      </c>
      <c r="Y127">
        <v>2863</v>
      </c>
      <c r="Z127">
        <v>3040</v>
      </c>
      <c r="AA127">
        <v>2898</v>
      </c>
      <c r="AB127">
        <v>3010</v>
      </c>
      <c r="AC127" s="1">
        <f>(Table2[[#This Row],[Close Price]]/Table2[[#This Row],[Day Low]])-1</f>
        <v>3.2643202208419542E-2</v>
      </c>
      <c r="AD127" s="1">
        <f>(Table2[[#This Row],[Day High]]/Table2[[#This Row],[Close Price]])-1</f>
        <v>5.8143420437077875E-3</v>
      </c>
      <c r="AE127" s="1">
        <f>(Table2[[#This Row],[Close Price]]/Table2[[#This Row],[Current Week Low]])-1</f>
        <v>4.526720223541747E-2</v>
      </c>
      <c r="AF127" s="1">
        <f>(Table2[[#This Row],[Current Week High]]/Table2[[#This Row],[Close Price]])-1</f>
        <v>1.5839069705273046E-2</v>
      </c>
      <c r="AG127" s="1">
        <f>(Table2[[#This Row],[Close Price]]/Table2[[#This Row],[Current Month Low]])-1</f>
        <v>3.2643202208419542E-2</v>
      </c>
      <c r="AH127" s="1">
        <f>(Table2[[#This Row],[Current Month High]]/Table2[[#This Row],[Close Price]])-1</f>
        <v>5.8143420437077875E-3</v>
      </c>
      <c r="AI127">
        <v>15.080531978881201</v>
      </c>
      <c r="AJ127">
        <v>72.484149855907702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</v>
      </c>
      <c r="AM127">
        <v>0</v>
      </c>
      <c r="AN127">
        <v>20.87</v>
      </c>
      <c r="AO127" t="s">
        <v>2951</v>
      </c>
      <c r="AP127">
        <v>0.177144395378345</v>
      </c>
      <c r="AQ127">
        <f>(Table2[[#This Row],[Sharpe Ratio]]-AVERAGE(Table2[Sharpe Ratio]))/_xlfn.STDEV.P(Table2[Sharpe Ratio])</f>
        <v>1.3045851073784989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0.78723407831717696</v>
      </c>
      <c r="AS127">
        <f>_xlfn.RANK.AVG(Table2[[#This Row],[1Y Return vs Nifty Z-Score]],Table2[1Y Return vs Nifty Z-Score])</f>
        <v>306</v>
      </c>
      <c r="AT127">
        <f>_xlfn.RANK.AVG(Table2[[#This Row],[6M Return vs Nifty Z-Score]],Table2[6M Return vs Nifty Z-Score])</f>
        <v>100</v>
      </c>
      <c r="AU127">
        <f>_xlfn.RANK.AVG(Table2[[#This Row],[Sharpe Ratio Z-Score]],Table2[Sharpe Ratio Z-Score])</f>
        <v>70</v>
      </c>
      <c r="AV127">
        <f>(Table2[[#This Row],[Rank 1Y]]+Table2[[#This Row],[Rank 6M]]+Table2[[#This Row],[Rank Sharpe]])/3</f>
        <v>158.66666666666666</v>
      </c>
    </row>
    <row r="128" spans="1:48" x14ac:dyDescent="0.3">
      <c r="A128" t="s">
        <v>1384</v>
      </c>
      <c r="B128" t="s">
        <v>1385</v>
      </c>
      <c r="C128" t="s">
        <v>2918</v>
      </c>
      <c r="D128" t="s">
        <v>56</v>
      </c>
      <c r="E128">
        <v>6712.64</v>
      </c>
      <c r="F128">
        <v>885.05</v>
      </c>
      <c r="G128">
        <v>130.73050397774</v>
      </c>
      <c r="H128">
        <f>(Table2[[#This Row],[1Y Return vs Nifty]]-AVERAGE(Table2[1Y Return vs Nifty]))/_xlfn.STDEV.P(Table2[1Y Return vs Nifty])</f>
        <v>1.0074930465141256</v>
      </c>
      <c r="I128">
        <v>-9.7898559139124597</v>
      </c>
      <c r="J128">
        <f>(Table2[[#This Row],[1M Return vs Nifty]]-AVERAGE(Table2[1M Return vs Nifty]))/_xlfn.STDEV.P(Table2[1M Return vs Nifty])</f>
        <v>-1.3465753971985981</v>
      </c>
      <c r="K128">
        <v>27.296955633495799</v>
      </c>
      <c r="L128">
        <f>(Table2[[#This Row],[6M Return vs Nifty]]-AVERAGE(Table2[6M Return vs Nifty]))/_xlfn.STDEV.P(Table2[6M Return vs Nifty])</f>
        <v>0.42889815669879489</v>
      </c>
      <c r="M128">
        <v>-1.321335368013</v>
      </c>
      <c r="N128">
        <f>(Table2[[#This Row],[1W Return vs Nifty]]-AVERAGE(Table2[1W Return vs Nifty]))/_xlfn.STDEV.P(Table2[1W Return vs Nifty])</f>
        <v>-0.30350679309767997</v>
      </c>
      <c r="O128">
        <v>882.25</v>
      </c>
      <c r="P128">
        <v>882.63455398228098</v>
      </c>
      <c r="Q128">
        <v>742.87688556519095</v>
      </c>
      <c r="R128">
        <v>59.097490641645599</v>
      </c>
      <c r="S128">
        <f>(Table2[[#This Row],[Close Price]]-Table2[[#This Row],[20D EMA]])/Table2[[#This Row],[20D EMA]]</f>
        <v>3.1737035987531364E-3</v>
      </c>
      <c r="T128">
        <f>(Table2[[#This Row],[Close Price]]-Table2[[#This Row],[50D EMA]])/Table2[[#This Row],[50D EMA]]</f>
        <v>2.7366320600308927E-3</v>
      </c>
      <c r="U128">
        <f>(Table2[[#This Row],[Close Price]]-Table2[[#This Row],[200D EMA]])/Table2[[#This Row],[200D EMA]]</f>
        <v>0.19138179851516277</v>
      </c>
      <c r="V128">
        <v>0.87944693862590695</v>
      </c>
      <c r="W128">
        <v>872.95</v>
      </c>
      <c r="X128">
        <v>911</v>
      </c>
      <c r="Y128">
        <v>880.55</v>
      </c>
      <c r="Z128">
        <v>904</v>
      </c>
      <c r="AA128">
        <v>872.95</v>
      </c>
      <c r="AB128">
        <v>911</v>
      </c>
      <c r="AC128" s="1">
        <f>(Table2[[#This Row],[Close Price]]/Table2[[#This Row],[Day Low]])-1</f>
        <v>1.3861045878916123E-2</v>
      </c>
      <c r="AD128" s="1">
        <f>(Table2[[#This Row],[Day High]]/Table2[[#This Row],[Close Price]])-1</f>
        <v>2.9320377379809193E-2</v>
      </c>
      <c r="AE128" s="1">
        <f>(Table2[[#This Row],[Close Price]]/Table2[[#This Row],[Current Week Low]])-1</f>
        <v>5.1104423371757246E-3</v>
      </c>
      <c r="AF128" s="1">
        <f>(Table2[[#This Row],[Current Week High]]/Table2[[#This Row],[Close Price]])-1</f>
        <v>2.1411219705101514E-2</v>
      </c>
      <c r="AG128" s="1">
        <f>(Table2[[#This Row],[Close Price]]/Table2[[#This Row],[Current Month Low]])-1</f>
        <v>1.3861045878916123E-2</v>
      </c>
      <c r="AH128" s="1">
        <f>(Table2[[#This Row],[Current Month High]]/Table2[[#This Row],[Close Price]])-1</f>
        <v>2.9320377379809193E-2</v>
      </c>
      <c r="AI128">
        <v>31.630981300491499</v>
      </c>
      <c r="AJ128">
        <v>163.997017151379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-0.03</v>
      </c>
      <c r="AM128" t="s">
        <v>2950</v>
      </c>
      <c r="AN128">
        <v>17.86</v>
      </c>
      <c r="AO128" t="s">
        <v>2951</v>
      </c>
      <c r="AP128">
        <v>0.116226176954338</v>
      </c>
      <c r="AQ128">
        <f>(Table2[[#This Row],[Sharpe Ratio]]-AVERAGE(Table2[Sharpe Ratio]))/_xlfn.STDEV.P(Table2[Sharpe Ratio])</f>
        <v>0.63219711915154952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86</v>
      </c>
      <c r="AT128">
        <f>_xlfn.RANK.AVG(Table2[[#This Row],[6M Return vs Nifty Z-Score]],Table2[6M Return vs Nifty Z-Score])</f>
        <v>202</v>
      </c>
      <c r="AU128">
        <f>_xlfn.RANK.AVG(Table2[[#This Row],[Sharpe Ratio Z-Score]],Table2[Sharpe Ratio Z-Score])</f>
        <v>190</v>
      </c>
      <c r="AV128">
        <f>(Table2[[#This Row],[Rank 1Y]]+Table2[[#This Row],[Rank 6M]]+Table2[[#This Row],[Rank Sharpe]])/3</f>
        <v>159.33333333333334</v>
      </c>
    </row>
    <row r="129" spans="1:48" x14ac:dyDescent="0.3">
      <c r="A129" t="s">
        <v>922</v>
      </c>
      <c r="B129" t="s">
        <v>923</v>
      </c>
      <c r="C129" t="s">
        <v>2913</v>
      </c>
      <c r="D129" t="s">
        <v>481</v>
      </c>
      <c r="E129">
        <v>14256.1360727799</v>
      </c>
      <c r="F129">
        <v>498.35</v>
      </c>
      <c r="G129">
        <v>201.65052181101601</v>
      </c>
      <c r="H129">
        <f>(Table2[[#This Row],[1Y Return vs Nifty]]-AVERAGE(Table2[1Y Return vs Nifty]))/_xlfn.STDEV.P(Table2[1Y Return vs Nifty])</f>
        <v>1.8527924226119181</v>
      </c>
      <c r="I129">
        <v>-8.2572439614560995</v>
      </c>
      <c r="J129">
        <f>(Table2[[#This Row],[1M Return vs Nifty]]-AVERAGE(Table2[1M Return vs Nifty]))/_xlfn.STDEV.P(Table2[1M Return vs Nifty])</f>
        <v>-1.2016098223164153</v>
      </c>
      <c r="K129">
        <v>1.5371578562533199</v>
      </c>
      <c r="L129">
        <f>(Table2[[#This Row],[6M Return vs Nifty]]-AVERAGE(Table2[6M Return vs Nifty]))/_xlfn.STDEV.P(Table2[6M Return vs Nifty])</f>
        <v>-0.3667791306496217</v>
      </c>
      <c r="M129">
        <v>-4.3637360391027702</v>
      </c>
      <c r="N129">
        <f>(Table2[[#This Row],[1W Return vs Nifty]]-AVERAGE(Table2[1W Return vs Nifty]))/_xlfn.STDEV.P(Table2[1W Return vs Nifty])</f>
        <v>-0.92686467254041638</v>
      </c>
      <c r="O129">
        <v>496.14</v>
      </c>
      <c r="P129">
        <v>495.62867854770002</v>
      </c>
      <c r="Q129">
        <v>420.38698161767701</v>
      </c>
      <c r="R129">
        <v>44.3498612406568</v>
      </c>
      <c r="S129">
        <f>(Table2[[#This Row],[Close Price]]-Table2[[#This Row],[20D EMA]])/Table2[[#This Row],[20D EMA]]</f>
        <v>4.4543878743903663E-3</v>
      </c>
      <c r="T129">
        <f>(Table2[[#This Row],[Close Price]]-Table2[[#This Row],[50D EMA]])/Table2[[#This Row],[50D EMA]]</f>
        <v>5.4906456589115622E-3</v>
      </c>
      <c r="U129">
        <f>(Table2[[#This Row],[Close Price]]-Table2[[#This Row],[200D EMA]])/Table2[[#This Row],[200D EMA]]</f>
        <v>0.18545535849449035</v>
      </c>
      <c r="V129">
        <v>1.14600180236122</v>
      </c>
      <c r="W129">
        <v>491.7</v>
      </c>
      <c r="X129">
        <v>509</v>
      </c>
      <c r="Y129">
        <v>507.55</v>
      </c>
      <c r="Z129">
        <v>520</v>
      </c>
      <c r="AA129">
        <v>491.7</v>
      </c>
      <c r="AB129">
        <v>509</v>
      </c>
      <c r="AC129" s="1">
        <f>(Table2[[#This Row],[Close Price]]/Table2[[#This Row],[Day Low]])-1</f>
        <v>1.3524506813097581E-2</v>
      </c>
      <c r="AD129" s="1">
        <f>(Table2[[#This Row],[Day High]]/Table2[[#This Row],[Close Price]])-1</f>
        <v>2.1370522724992513E-2</v>
      </c>
      <c r="AE129" s="1">
        <f>(Table2[[#This Row],[Close Price]]/Table2[[#This Row],[Current Week Low]])-1</f>
        <v>-1.8126292976061498E-2</v>
      </c>
      <c r="AF129" s="1">
        <f>(Table2[[#This Row],[Current Week High]]/Table2[[#This Row],[Close Price]])-1</f>
        <v>4.3443363098224053E-2</v>
      </c>
      <c r="AG129" s="1">
        <f>(Table2[[#This Row],[Close Price]]/Table2[[#This Row],[Current Month Low]])-1</f>
        <v>1.3524506813097581E-2</v>
      </c>
      <c r="AH129" s="1">
        <f>(Table2[[#This Row],[Current Month High]]/Table2[[#This Row],[Close Price]])-1</f>
        <v>2.1370522724992513E-2</v>
      </c>
      <c r="AI129">
        <v>22.8052573492525</v>
      </c>
      <c r="AJ129">
        <v>245.95626518569901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-0.08</v>
      </c>
      <c r="AM129" t="s">
        <v>2950</v>
      </c>
      <c r="AN129">
        <v>8.4499999999999993</v>
      </c>
      <c r="AO129" t="s">
        <v>2951</v>
      </c>
      <c r="AP129">
        <v>0.22649577967856699</v>
      </c>
      <c r="AQ129">
        <f>(Table2[[#This Row],[Sharpe Ratio]]-AVERAGE(Table2[Sharpe Ratio]))/_xlfn.STDEV.P(Table2[Sharpe Ratio])</f>
        <v>1.8493035654081948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1.2068423625136595</v>
      </c>
      <c r="AS129">
        <f>_xlfn.RANK.AVG(Table2[[#This Row],[1Y Return vs Nifty Z-Score]],Table2[1Y Return vs Nifty Z-Score])</f>
        <v>30</v>
      </c>
      <c r="AT129">
        <f>_xlfn.RANK.AVG(Table2[[#This Row],[6M Return vs Nifty Z-Score]],Table2[6M Return vs Nifty Z-Score])</f>
        <v>428</v>
      </c>
      <c r="AU129">
        <f>_xlfn.RANK.AVG(Table2[[#This Row],[Sharpe Ratio Z-Score]],Table2[Sharpe Ratio Z-Score])</f>
        <v>21</v>
      </c>
      <c r="AV129">
        <f>(Table2[[#This Row],[Rank 1Y]]+Table2[[#This Row],[Rank 6M]]+Table2[[#This Row],[Rank Sharpe]])/3</f>
        <v>159.66666666666666</v>
      </c>
    </row>
    <row r="130" spans="1:48" x14ac:dyDescent="0.3">
      <c r="A130" t="s">
        <v>176</v>
      </c>
      <c r="B130" t="s">
        <v>177</v>
      </c>
      <c r="C130" t="s">
        <v>2915</v>
      </c>
      <c r="D130" t="s">
        <v>99</v>
      </c>
      <c r="E130">
        <v>142895.58454183899</v>
      </c>
      <c r="F130">
        <v>435.6</v>
      </c>
      <c r="G130">
        <v>73.164563064239999</v>
      </c>
      <c r="H130">
        <f>(Table2[[#This Row],[1Y Return vs Nifty]]-AVERAGE(Table2[1Y Return vs Nifty]))/_xlfn.STDEV.P(Table2[1Y Return vs Nifty])</f>
        <v>0.32136160682584869</v>
      </c>
      <c r="I130">
        <v>-4.4742870935802097</v>
      </c>
      <c r="J130">
        <f>(Table2[[#This Row],[1M Return vs Nifty]]-AVERAGE(Table2[1M Return vs Nifty]))/_xlfn.STDEV.P(Table2[1M Return vs Nifty])</f>
        <v>-0.84379027365166981</v>
      </c>
      <c r="K130">
        <v>23.615371701076398</v>
      </c>
      <c r="L130">
        <f>(Table2[[#This Row],[6M Return vs Nifty]]-AVERAGE(Table2[6M Return vs Nifty]))/_xlfn.STDEV.P(Table2[6M Return vs Nifty])</f>
        <v>0.31518015542314337</v>
      </c>
      <c r="M130">
        <v>-3.35762127497508</v>
      </c>
      <c r="N130">
        <f>(Table2[[#This Row],[1W Return vs Nifty]]-AVERAGE(Table2[1W Return vs Nifty]))/_xlfn.STDEV.P(Table2[1W Return vs Nifty])</f>
        <v>-0.72072168427384542</v>
      </c>
      <c r="O130">
        <v>440.67</v>
      </c>
      <c r="P130">
        <v>431.64651169596198</v>
      </c>
      <c r="Q130">
        <v>364.03689896366598</v>
      </c>
      <c r="R130">
        <v>65.438536873965802</v>
      </c>
      <c r="S130">
        <f>(Table2[[#This Row],[Close Price]]-Table2[[#This Row],[20D EMA]])/Table2[[#This Row],[20D EMA]]</f>
        <v>-1.1505207978759599E-2</v>
      </c>
      <c r="T130">
        <f>(Table2[[#This Row],[Close Price]]-Table2[[#This Row],[50D EMA]])/Table2[[#This Row],[50D EMA]]</f>
        <v>9.1590878112383714E-3</v>
      </c>
      <c r="U130">
        <f>(Table2[[#This Row],[Close Price]]-Table2[[#This Row],[200D EMA]])/Table2[[#This Row],[200D EMA]]</f>
        <v>0.1965819982536349</v>
      </c>
      <c r="V130">
        <v>0.69110531277737397</v>
      </c>
      <c r="W130">
        <v>432.05</v>
      </c>
      <c r="X130">
        <v>439.5</v>
      </c>
      <c r="Y130">
        <v>437.65</v>
      </c>
      <c r="Z130">
        <v>445.2</v>
      </c>
      <c r="AA130">
        <v>432.05</v>
      </c>
      <c r="AB130">
        <v>439.5</v>
      </c>
      <c r="AC130" s="1">
        <f>(Table2[[#This Row],[Close Price]]/Table2[[#This Row],[Day Low]])-1</f>
        <v>8.2166415924083136E-3</v>
      </c>
      <c r="AD130" s="1">
        <f>(Table2[[#This Row],[Day High]]/Table2[[#This Row],[Close Price]])-1</f>
        <v>8.9531680440770867E-3</v>
      </c>
      <c r="AE130" s="1">
        <f>(Table2[[#This Row],[Close Price]]/Table2[[#This Row],[Current Week Low]])-1</f>
        <v>-4.6841083057236332E-3</v>
      </c>
      <c r="AF130" s="1">
        <f>(Table2[[#This Row],[Current Week High]]/Table2[[#This Row],[Close Price]])-1</f>
        <v>2.2038567493112948E-2</v>
      </c>
      <c r="AG130" s="1">
        <f>(Table2[[#This Row],[Close Price]]/Table2[[#This Row],[Current Month Low]])-1</f>
        <v>8.2166415924083136E-3</v>
      </c>
      <c r="AH130" s="1">
        <f>(Table2[[#This Row],[Current Month High]]/Table2[[#This Row],[Close Price]])-1</f>
        <v>8.9531680440770867E-3</v>
      </c>
      <c r="AI130">
        <v>6.5656565656565498</v>
      </c>
      <c r="AJ130">
        <v>101.386962552011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0.05</v>
      </c>
      <c r="AM130" t="s">
        <v>2951</v>
      </c>
      <c r="AN130">
        <v>3.03</v>
      </c>
      <c r="AO130" t="s">
        <v>2951</v>
      </c>
      <c r="AP130">
        <v>0.178438592207918</v>
      </c>
      <c r="AQ130">
        <f>(Table2[[#This Row],[Sharpe Ratio]]-AVERAGE(Table2[Sharpe Ratio]))/_xlfn.STDEV.P(Table2[Sharpe Ratio])</f>
        <v>1.3188698718564984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0.39089967617997512</v>
      </c>
      <c r="AS130">
        <f>_xlfn.RANK.AVG(Table2[[#This Row],[1Y Return vs Nifty Z-Score]],Table2[1Y Return vs Nifty Z-Score])</f>
        <v>188</v>
      </c>
      <c r="AT130">
        <f>_xlfn.RANK.AVG(Table2[[#This Row],[6M Return vs Nifty Z-Score]],Table2[6M Return vs Nifty Z-Score])</f>
        <v>230</v>
      </c>
      <c r="AU130">
        <f>_xlfn.RANK.AVG(Table2[[#This Row],[Sharpe Ratio Z-Score]],Table2[Sharpe Ratio Z-Score])</f>
        <v>68</v>
      </c>
      <c r="AV130">
        <f>(Table2[[#This Row],[Rank 1Y]]+Table2[[#This Row],[Rank 6M]]+Table2[[#This Row],[Rank Sharpe]])/3</f>
        <v>162</v>
      </c>
    </row>
    <row r="131" spans="1:48" x14ac:dyDescent="0.3">
      <c r="A131" t="s">
        <v>228</v>
      </c>
      <c r="B131" t="s">
        <v>229</v>
      </c>
      <c r="C131" t="s">
        <v>2909</v>
      </c>
      <c r="D131" t="s">
        <v>33</v>
      </c>
      <c r="E131">
        <v>106308.0327672</v>
      </c>
      <c r="F131">
        <v>118.27</v>
      </c>
      <c r="G131">
        <v>75.207131828718005</v>
      </c>
      <c r="H131">
        <f>(Table2[[#This Row],[1Y Return vs Nifty]]-AVERAGE(Table2[1Y Return vs Nifty]))/_xlfn.STDEV.P(Table2[1Y Return vs Nifty])</f>
        <v>0.34570709001945243</v>
      </c>
      <c r="I131">
        <v>-1.6660436230739699</v>
      </c>
      <c r="J131">
        <f>(Table2[[#This Row],[1M Return vs Nifty]]-AVERAGE(Table2[1M Return vs Nifty]))/_xlfn.STDEV.P(Table2[1M Return vs Nifty])</f>
        <v>-0.5781662006705055</v>
      </c>
      <c r="K131">
        <v>28.759703844163599</v>
      </c>
      <c r="L131">
        <f>(Table2[[#This Row],[6M Return vs Nifty]]-AVERAGE(Table2[6M Return vs Nifty]))/_xlfn.STDEV.P(Table2[6M Return vs Nifty])</f>
        <v>0.47408001481750001</v>
      </c>
      <c r="M131">
        <v>-2.62852072430106</v>
      </c>
      <c r="N131">
        <f>(Table2[[#This Row],[1W Return vs Nifty]]-AVERAGE(Table2[1W Return vs Nifty]))/_xlfn.STDEV.P(Table2[1W Return vs Nifty])</f>
        <v>-0.57133617516340585</v>
      </c>
      <c r="O131">
        <v>119.32</v>
      </c>
      <c r="P131">
        <v>117.59390734446001</v>
      </c>
      <c r="Q131">
        <v>101.084211555747</v>
      </c>
      <c r="R131">
        <v>55.195363077823401</v>
      </c>
      <c r="S131">
        <f>(Table2[[#This Row],[Close Price]]-Table2[[#This Row],[20D EMA]])/Table2[[#This Row],[20D EMA]]</f>
        <v>-8.799865906805206E-3</v>
      </c>
      <c r="T131">
        <f>(Table2[[#This Row],[Close Price]]-Table2[[#This Row],[50D EMA]])/Table2[[#This Row],[50D EMA]]</f>
        <v>5.7493850728129632E-3</v>
      </c>
      <c r="U131">
        <f>(Table2[[#This Row],[Close Price]]-Table2[[#This Row],[200D EMA]])/Table2[[#This Row],[200D EMA]]</f>
        <v>0.17001456686215718</v>
      </c>
      <c r="V131">
        <v>1.26840358570527</v>
      </c>
      <c r="W131">
        <v>116.21</v>
      </c>
      <c r="X131">
        <v>121.57</v>
      </c>
      <c r="Y131">
        <v>118.5</v>
      </c>
      <c r="Z131">
        <v>121.79</v>
      </c>
      <c r="AA131">
        <v>116.21</v>
      </c>
      <c r="AB131">
        <v>121.57</v>
      </c>
      <c r="AC131" s="1">
        <f>(Table2[[#This Row],[Close Price]]/Table2[[#This Row],[Day Low]])-1</f>
        <v>1.7726529558557802E-2</v>
      </c>
      <c r="AD131" s="1">
        <f>(Table2[[#This Row],[Day High]]/Table2[[#This Row],[Close Price]])-1</f>
        <v>2.7902257546292386E-2</v>
      </c>
      <c r="AE131" s="1">
        <f>(Table2[[#This Row],[Close Price]]/Table2[[#This Row],[Current Week Low]])-1</f>
        <v>-1.9409282700422192E-3</v>
      </c>
      <c r="AF131" s="1">
        <f>(Table2[[#This Row],[Current Week High]]/Table2[[#This Row],[Close Price]])-1</f>
        <v>2.9762408049378575E-2</v>
      </c>
      <c r="AG131" s="1">
        <f>(Table2[[#This Row],[Close Price]]/Table2[[#This Row],[Current Month Low]])-1</f>
        <v>1.7726529558557802E-2</v>
      </c>
      <c r="AH131" s="1">
        <f>(Table2[[#This Row],[Current Month High]]/Table2[[#This Row],[Close Price]])-1</f>
        <v>2.7902257546292386E-2</v>
      </c>
      <c r="AI131">
        <v>8.9879090217299407</v>
      </c>
      <c r="AJ131">
        <v>102.76015772329799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-0.09</v>
      </c>
      <c r="AM131" t="s">
        <v>2950</v>
      </c>
      <c r="AN131">
        <v>2.66</v>
      </c>
      <c r="AO131" t="s">
        <v>2951</v>
      </c>
      <c r="AP131">
        <v>0.156041349046595</v>
      </c>
      <c r="AQ131">
        <f>(Table2[[#This Row],[Sharpe Ratio]]-AVERAGE(Table2[Sharpe Ratio]))/_xlfn.STDEV.P(Table2[Sharpe Ratio])</f>
        <v>1.071659141459679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0.74194387046271992</v>
      </c>
      <c r="AS131">
        <f>_xlfn.RANK.AVG(Table2[[#This Row],[1Y Return vs Nifty Z-Score]],Table2[1Y Return vs Nifty Z-Score])</f>
        <v>186</v>
      </c>
      <c r="AT131">
        <f>_xlfn.RANK.AVG(Table2[[#This Row],[6M Return vs Nifty Z-Score]],Table2[6M Return vs Nifty Z-Score])</f>
        <v>193</v>
      </c>
      <c r="AU131">
        <f>_xlfn.RANK.AVG(Table2[[#This Row],[Sharpe Ratio Z-Score]],Table2[Sharpe Ratio Z-Score])</f>
        <v>108</v>
      </c>
      <c r="AV131">
        <f>(Table2[[#This Row],[Rank 1Y]]+Table2[[#This Row],[Rank 6M]]+Table2[[#This Row],[Rank Sharpe]])/3</f>
        <v>162.33333333333334</v>
      </c>
    </row>
    <row r="132" spans="1:48" x14ac:dyDescent="0.3">
      <c r="A132" t="s">
        <v>337</v>
      </c>
      <c r="B132" t="s">
        <v>338</v>
      </c>
      <c r="C132" t="s">
        <v>2909</v>
      </c>
      <c r="D132" t="s">
        <v>33</v>
      </c>
      <c r="E132">
        <v>68089.181812319905</v>
      </c>
      <c r="F132">
        <v>56.2</v>
      </c>
      <c r="G132">
        <v>85.174689019567396</v>
      </c>
      <c r="H132">
        <f>(Table2[[#This Row],[1Y Return vs Nifty]]-AVERAGE(Table2[1Y Return vs Nifty]))/_xlfn.STDEV.P(Table2[1Y Return vs Nifty])</f>
        <v>0.46451092188609838</v>
      </c>
      <c r="I132">
        <v>-3.40308092030932</v>
      </c>
      <c r="J132">
        <f>(Table2[[#This Row],[1M Return vs Nifty]]-AVERAGE(Table2[1M Return vs Nifty]))/_xlfn.STDEV.P(Table2[1M Return vs Nifty])</f>
        <v>-0.74246781007785179</v>
      </c>
      <c r="K132">
        <v>33.116707576545103</v>
      </c>
      <c r="L132">
        <f>(Table2[[#This Row],[6M Return vs Nifty]]-AVERAGE(Table2[6M Return vs Nifty]))/_xlfn.STDEV.P(Table2[6M Return vs Nifty])</f>
        <v>0.60866060977119796</v>
      </c>
      <c r="M132">
        <v>-0.64158209832892199</v>
      </c>
      <c r="N132">
        <f>(Table2[[#This Row],[1W Return vs Nifty]]-AVERAGE(Table2[1W Return vs Nifty]))/_xlfn.STDEV.P(Table2[1W Return vs Nifty])</f>
        <v>-0.16423205497360638</v>
      </c>
      <c r="O132">
        <v>56.46</v>
      </c>
      <c r="P132">
        <v>55.516954805982401</v>
      </c>
      <c r="Q132">
        <v>47.630002216483199</v>
      </c>
      <c r="R132">
        <v>67.626337244523199</v>
      </c>
      <c r="S132">
        <f>(Table2[[#This Row],[Close Price]]-Table2[[#This Row],[20D EMA]])/Table2[[#This Row],[20D EMA]]</f>
        <v>-4.6050301098122214E-3</v>
      </c>
      <c r="T132">
        <f>(Table2[[#This Row],[Close Price]]-Table2[[#This Row],[50D EMA]])/Table2[[#This Row],[50D EMA]]</f>
        <v>1.2303362034259096E-2</v>
      </c>
      <c r="U132">
        <f>(Table2[[#This Row],[Close Price]]-Table2[[#This Row],[200D EMA]])/Table2[[#This Row],[200D EMA]]</f>
        <v>0.17992856150972436</v>
      </c>
      <c r="V132">
        <v>0.79993524327855103</v>
      </c>
      <c r="W132">
        <v>55.92</v>
      </c>
      <c r="X132">
        <v>57.08</v>
      </c>
      <c r="Y132">
        <v>56.4</v>
      </c>
      <c r="Z132">
        <v>57.85</v>
      </c>
      <c r="AA132">
        <v>55.92</v>
      </c>
      <c r="AB132">
        <v>57.08</v>
      </c>
      <c r="AC132" s="1">
        <f>(Table2[[#This Row],[Close Price]]/Table2[[#This Row],[Day Low]])-1</f>
        <v>5.0071530758226679E-3</v>
      </c>
      <c r="AD132" s="1">
        <f>(Table2[[#This Row],[Day High]]/Table2[[#This Row],[Close Price]])-1</f>
        <v>1.565836298932366E-2</v>
      </c>
      <c r="AE132" s="1">
        <f>(Table2[[#This Row],[Close Price]]/Table2[[#This Row],[Current Week Low]])-1</f>
        <v>-3.5460992907800915E-3</v>
      </c>
      <c r="AF132" s="1">
        <f>(Table2[[#This Row],[Current Week High]]/Table2[[#This Row],[Close Price]])-1</f>
        <v>2.9359430604982251E-2</v>
      </c>
      <c r="AG132" s="1">
        <f>(Table2[[#This Row],[Close Price]]/Table2[[#This Row],[Current Month Low]])-1</f>
        <v>5.0071530758226679E-3</v>
      </c>
      <c r="AH132" s="1">
        <f>(Table2[[#This Row],[Current Month High]]/Table2[[#This Row],[Close Price]])-1</f>
        <v>1.565836298932366E-2</v>
      </c>
      <c r="AI132">
        <v>25.711743772241899</v>
      </c>
      <c r="AJ132">
        <v>115.32567049808399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-0.06</v>
      </c>
      <c r="AM132" t="s">
        <v>2950</v>
      </c>
      <c r="AN132">
        <v>3.21</v>
      </c>
      <c r="AO132" t="s">
        <v>2951</v>
      </c>
      <c r="AP132">
        <v>0.125405133000414</v>
      </c>
      <c r="AQ132">
        <f>(Table2[[#This Row],[Sharpe Ratio]]-AVERAGE(Table2[Sharpe Ratio]))/_xlfn.STDEV.P(Table2[Sharpe Ratio])</f>
        <v>0.73351032149911544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0.89998198810495367</v>
      </c>
      <c r="AS132">
        <f>_xlfn.RANK.AVG(Table2[[#This Row],[1Y Return vs Nifty Z-Score]],Table2[1Y Return vs Nifty Z-Score])</f>
        <v>158</v>
      </c>
      <c r="AT132">
        <f>_xlfn.RANK.AVG(Table2[[#This Row],[6M Return vs Nifty Z-Score]],Table2[6M Return vs Nifty Z-Score])</f>
        <v>164</v>
      </c>
      <c r="AU132">
        <f>_xlfn.RANK.AVG(Table2[[#This Row],[Sharpe Ratio Z-Score]],Table2[Sharpe Ratio Z-Score])</f>
        <v>170</v>
      </c>
      <c r="AV132">
        <f>(Table2[[#This Row],[Rank 1Y]]+Table2[[#This Row],[Rank 6M]]+Table2[[#This Row],[Rank Sharpe]])/3</f>
        <v>164</v>
      </c>
    </row>
    <row r="133" spans="1:48" x14ac:dyDescent="0.3">
      <c r="A133" t="s">
        <v>410</v>
      </c>
      <c r="B133" t="s">
        <v>411</v>
      </c>
      <c r="C133" t="s">
        <v>2918</v>
      </c>
      <c r="D133" t="s">
        <v>47</v>
      </c>
      <c r="E133">
        <v>52482.544166125001</v>
      </c>
      <c r="F133">
        <v>96.91</v>
      </c>
      <c r="G133">
        <v>102.727662362014</v>
      </c>
      <c r="H133">
        <f>(Table2[[#This Row],[1Y Return vs Nifty]]-AVERAGE(Table2[1Y Return vs Nifty]))/_xlfn.STDEV.P(Table2[1Y Return vs Nifty])</f>
        <v>0.67372572284557397</v>
      </c>
      <c r="I133">
        <v>10.5996117791471</v>
      </c>
      <c r="J133">
        <f>(Table2[[#This Row],[1M Return vs Nifty]]-AVERAGE(Table2[1M Return vs Nifty]))/_xlfn.STDEV.P(Table2[1M Return vs Nifty])</f>
        <v>0.58200861320845421</v>
      </c>
      <c r="K133">
        <v>20.797366046829801</v>
      </c>
      <c r="L133">
        <f>(Table2[[#This Row],[6M Return vs Nifty]]-AVERAGE(Table2[6M Return vs Nifty]))/_xlfn.STDEV.P(Table2[6M Return vs Nifty])</f>
        <v>0.22813665010943601</v>
      </c>
      <c r="M133">
        <v>2.4829953578096999</v>
      </c>
      <c r="N133">
        <f>(Table2[[#This Row],[1W Return vs Nifty]]-AVERAGE(Table2[1W Return vs Nifty]))/_xlfn.STDEV.P(Table2[1W Return vs Nifty])</f>
        <v>0.47596303692251968</v>
      </c>
      <c r="O133">
        <v>91.13</v>
      </c>
      <c r="P133">
        <v>87.3154497309758</v>
      </c>
      <c r="Q133">
        <v>75.898038637385199</v>
      </c>
      <c r="R133">
        <v>62.204077738756602</v>
      </c>
      <c r="S133">
        <f>(Table2[[#This Row],[Close Price]]-Table2[[#This Row],[20D EMA]])/Table2[[#This Row],[20D EMA]]</f>
        <v>6.3425875123450035E-2</v>
      </c>
      <c r="T133">
        <f>(Table2[[#This Row],[Close Price]]-Table2[[#This Row],[50D EMA]])/Table2[[#This Row],[50D EMA]]</f>
        <v>0.10988376396829642</v>
      </c>
      <c r="U133">
        <f>(Table2[[#This Row],[Close Price]]-Table2[[#This Row],[200D EMA]])/Table2[[#This Row],[200D EMA]]</f>
        <v>0.27684458966064651</v>
      </c>
      <c r="V133">
        <v>1.74960180182328</v>
      </c>
      <c r="W133">
        <v>95.95</v>
      </c>
      <c r="X133">
        <v>98.87</v>
      </c>
      <c r="Y133">
        <v>96.1</v>
      </c>
      <c r="Z133">
        <v>99.68</v>
      </c>
      <c r="AA133">
        <v>95.95</v>
      </c>
      <c r="AB133">
        <v>98.87</v>
      </c>
      <c r="AC133" s="1">
        <f>(Table2[[#This Row],[Close Price]]/Table2[[#This Row],[Day Low]])-1</f>
        <v>1.000521104742047E-2</v>
      </c>
      <c r="AD133" s="1">
        <f>(Table2[[#This Row],[Day High]]/Table2[[#This Row],[Close Price]])-1</f>
        <v>2.0224950985450407E-2</v>
      </c>
      <c r="AE133" s="1">
        <f>(Table2[[#This Row],[Close Price]]/Table2[[#This Row],[Current Week Low]])-1</f>
        <v>8.428720083246688E-3</v>
      </c>
      <c r="AF133" s="1">
        <f>(Table2[[#This Row],[Current Week High]]/Table2[[#This Row],[Close Price]])-1</f>
        <v>2.8583221545764204E-2</v>
      </c>
      <c r="AG133" s="1">
        <f>(Table2[[#This Row],[Close Price]]/Table2[[#This Row],[Current Month Low]])-1</f>
        <v>1.000521104742047E-2</v>
      </c>
      <c r="AH133" s="1">
        <f>(Table2[[#This Row],[Current Month High]]/Table2[[#This Row],[Close Price]])-1</f>
        <v>2.0224950985450407E-2</v>
      </c>
      <c r="AI133">
        <v>3.91084511402333</v>
      </c>
      <c r="AJ133">
        <v>132.11976047904099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0.08</v>
      </c>
      <c r="AM133" t="s">
        <v>2951</v>
      </c>
      <c r="AN133">
        <v>18.54</v>
      </c>
      <c r="AO133" t="s">
        <v>2951</v>
      </c>
      <c r="AP133">
        <v>0.15027479420694501</v>
      </c>
      <c r="AQ133">
        <f>(Table2[[#This Row],[Sharpe Ratio]]-AVERAGE(Table2[Sharpe Ratio]))/_xlfn.STDEV.P(Table2[Sharpe Ratio])</f>
        <v>1.0080104940116337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2.967844517097618</v>
      </c>
      <c r="AS133">
        <f>_xlfn.RANK.AVG(Table2[[#This Row],[1Y Return vs Nifty Z-Score]],Table2[1Y Return vs Nifty Z-Score])</f>
        <v>131</v>
      </c>
      <c r="AT133">
        <f>_xlfn.RANK.AVG(Table2[[#This Row],[6M Return vs Nifty Z-Score]],Table2[6M Return vs Nifty Z-Score])</f>
        <v>246</v>
      </c>
      <c r="AU133">
        <f>_xlfn.RANK.AVG(Table2[[#This Row],[Sharpe Ratio Z-Score]],Table2[Sharpe Ratio Z-Score])</f>
        <v>116</v>
      </c>
      <c r="AV133">
        <f>(Table2[[#This Row],[Rank 1Y]]+Table2[[#This Row],[Rank 6M]]+Table2[[#This Row],[Rank Sharpe]])/3</f>
        <v>164.33333333333334</v>
      </c>
    </row>
    <row r="134" spans="1:48" x14ac:dyDescent="0.3">
      <c r="A134" t="s">
        <v>738</v>
      </c>
      <c r="B134" t="s">
        <v>739</v>
      </c>
      <c r="C134" t="s">
        <v>2917</v>
      </c>
      <c r="D134" t="s">
        <v>495</v>
      </c>
      <c r="E134">
        <v>19616.000389699999</v>
      </c>
      <c r="F134">
        <v>1611.75</v>
      </c>
      <c r="G134">
        <v>75.491240247543601</v>
      </c>
      <c r="H134">
        <f>(Table2[[#This Row],[1Y Return vs Nifty]]-AVERAGE(Table2[1Y Return vs Nifty]))/_xlfn.STDEV.P(Table2[1Y Return vs Nifty])</f>
        <v>0.3490933930198547</v>
      </c>
      <c r="I134">
        <v>26.732242212458701</v>
      </c>
      <c r="J134">
        <f>(Table2[[#This Row],[1M Return vs Nifty]]-AVERAGE(Table2[1M Return vs Nifty]))/_xlfn.STDEV.P(Table2[1M Return vs Nifty])</f>
        <v>2.107950024130214</v>
      </c>
      <c r="K134">
        <v>41.229623795664402</v>
      </c>
      <c r="L134">
        <f>(Table2[[#This Row],[6M Return vs Nifty]]-AVERAGE(Table2[6M Return vs Nifty]))/_xlfn.STDEV.P(Table2[6M Return vs Nifty])</f>
        <v>0.85925509135586031</v>
      </c>
      <c r="M134">
        <v>-3.4900944994573102</v>
      </c>
      <c r="N134">
        <f>(Table2[[#This Row],[1W Return vs Nifty]]-AVERAGE(Table2[1W Return vs Nifty]))/_xlfn.STDEV.P(Table2[1W Return vs Nifty])</f>
        <v>-0.74786414091372166</v>
      </c>
      <c r="O134">
        <v>1479.08</v>
      </c>
      <c r="P134">
        <v>1302.87005147424</v>
      </c>
      <c r="Q134">
        <v>1075.8385023748799</v>
      </c>
      <c r="R134">
        <v>87.898054447536595</v>
      </c>
      <c r="S134">
        <f>(Table2[[#This Row],[Close Price]]-Table2[[#This Row],[20D EMA]])/Table2[[#This Row],[20D EMA]]</f>
        <v>8.9697649890472506E-2</v>
      </c>
      <c r="T134">
        <f>(Table2[[#This Row],[Close Price]]-Table2[[#This Row],[50D EMA]])/Table2[[#This Row],[50D EMA]]</f>
        <v>0.2370765589217837</v>
      </c>
      <c r="U134">
        <f>(Table2[[#This Row],[Close Price]]-Table2[[#This Row],[200D EMA]])/Table2[[#This Row],[200D EMA]]</f>
        <v>0.49813377792495078</v>
      </c>
      <c r="V134">
        <v>0.47901098911418299</v>
      </c>
      <c r="W134">
        <v>1545.4</v>
      </c>
      <c r="X134">
        <v>1635</v>
      </c>
      <c r="Y134">
        <v>1540</v>
      </c>
      <c r="Z134">
        <v>1620</v>
      </c>
      <c r="AA134">
        <v>1545.4</v>
      </c>
      <c r="AB134">
        <v>1635</v>
      </c>
      <c r="AC134" s="1">
        <f>(Table2[[#This Row],[Close Price]]/Table2[[#This Row],[Day Low]])-1</f>
        <v>4.2933868254173557E-2</v>
      </c>
      <c r="AD134" s="1">
        <f>(Table2[[#This Row],[Day High]]/Table2[[#This Row],[Close Price]])-1</f>
        <v>1.4425314099581144E-2</v>
      </c>
      <c r="AE134" s="1">
        <f>(Table2[[#This Row],[Close Price]]/Table2[[#This Row],[Current Week Low]])-1</f>
        <v>4.6590909090909127E-2</v>
      </c>
      <c r="AF134" s="1">
        <f>(Table2[[#This Row],[Current Week High]]/Table2[[#This Row],[Close Price]])-1</f>
        <v>5.1186598417869433E-3</v>
      </c>
      <c r="AG134" s="1">
        <f>(Table2[[#This Row],[Close Price]]/Table2[[#This Row],[Current Month Low]])-1</f>
        <v>4.2933868254173557E-2</v>
      </c>
      <c r="AH134" s="1">
        <f>(Table2[[#This Row],[Current Month High]]/Table2[[#This Row],[Close Price]])-1</f>
        <v>1.4425314099581144E-2</v>
      </c>
      <c r="AI134">
        <v>1.4425314099581099</v>
      </c>
      <c r="AJ134">
        <v>106.502242152466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0.51</v>
      </c>
      <c r="AM134" t="s">
        <v>2951</v>
      </c>
      <c r="AN134">
        <v>15.19</v>
      </c>
      <c r="AO134" t="s">
        <v>2951</v>
      </c>
      <c r="AP134">
        <v>0.113893507202269</v>
      </c>
      <c r="AQ134">
        <f>(Table2[[#This Row],[Sharpe Ratio]]-AVERAGE(Table2[Sharpe Ratio]))/_xlfn.STDEV.P(Table2[Sharpe Ratio])</f>
        <v>0.60645015605301233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3.1748845236452192</v>
      </c>
      <c r="AS134">
        <f>_xlfn.RANK.AVG(Table2[[#This Row],[1Y Return vs Nifty Z-Score]],Table2[1Y Return vs Nifty Z-Score])</f>
        <v>182</v>
      </c>
      <c r="AT134">
        <f>_xlfn.RANK.AVG(Table2[[#This Row],[6M Return vs Nifty Z-Score]],Table2[6M Return vs Nifty Z-Score])</f>
        <v>115</v>
      </c>
      <c r="AU134">
        <f>_xlfn.RANK.AVG(Table2[[#This Row],[Sharpe Ratio Z-Score]],Table2[Sharpe Ratio Z-Score])</f>
        <v>196</v>
      </c>
      <c r="AV134">
        <f>(Table2[[#This Row],[Rank 1Y]]+Table2[[#This Row],[Rank 6M]]+Table2[[#This Row],[Rank Sharpe]])/3</f>
        <v>164.33333333333334</v>
      </c>
    </row>
    <row r="135" spans="1:48" x14ac:dyDescent="0.3">
      <c r="A135" t="s">
        <v>1743</v>
      </c>
      <c r="B135" t="s">
        <v>1744</v>
      </c>
      <c r="C135" t="s">
        <v>2917</v>
      </c>
      <c r="D135" t="s">
        <v>269</v>
      </c>
      <c r="E135">
        <v>3826.7237777099999</v>
      </c>
      <c r="F135">
        <v>2139.3000000000002</v>
      </c>
      <c r="G135">
        <v>121.228709265859</v>
      </c>
      <c r="H135">
        <f>(Table2[[#This Row],[1Y Return vs Nifty]]-AVERAGE(Table2[1Y Return vs Nifty]))/_xlfn.STDEV.P(Table2[1Y Return vs Nifty])</f>
        <v>0.89424066182572626</v>
      </c>
      <c r="I135">
        <v>20.912133354034101</v>
      </c>
      <c r="J135">
        <f>(Table2[[#This Row],[1M Return vs Nifty]]-AVERAGE(Table2[1M Return vs Nifty]))/_xlfn.STDEV.P(Table2[1M Return vs Nifty])</f>
        <v>1.5574418376410255</v>
      </c>
      <c r="K135">
        <v>39.4606871362476</v>
      </c>
      <c r="L135">
        <f>(Table2[[#This Row],[6M Return vs Nifty]]-AVERAGE(Table2[6M Return vs Nifty]))/_xlfn.STDEV.P(Table2[6M Return vs Nifty])</f>
        <v>0.80461558157293056</v>
      </c>
      <c r="M135">
        <v>-8.2620234180136194</v>
      </c>
      <c r="N135">
        <f>(Table2[[#This Row],[1W Return vs Nifty]]-AVERAGE(Table2[1W Return vs Nifty]))/_xlfn.STDEV.P(Table2[1W Return vs Nifty])</f>
        <v>-1.7255852937483482</v>
      </c>
      <c r="O135">
        <v>1957.03</v>
      </c>
      <c r="P135">
        <v>1844.91852550147</v>
      </c>
      <c r="Q135">
        <v>1584.9615243503999</v>
      </c>
      <c r="R135">
        <v>45.212986797120102</v>
      </c>
      <c r="S135">
        <f>(Table2[[#This Row],[Close Price]]-Table2[[#This Row],[20D EMA]])/Table2[[#This Row],[20D EMA]]</f>
        <v>9.313602755195384E-2</v>
      </c>
      <c r="T135">
        <f>(Table2[[#This Row],[Close Price]]-Table2[[#This Row],[50D EMA]])/Table2[[#This Row],[50D EMA]]</f>
        <v>0.15956340100087291</v>
      </c>
      <c r="U135">
        <f>(Table2[[#This Row],[Close Price]]-Table2[[#This Row],[200D EMA]])/Table2[[#This Row],[200D EMA]]</f>
        <v>0.34974885328954414</v>
      </c>
      <c r="V135">
        <v>1.85904590655696</v>
      </c>
      <c r="W135">
        <v>1957.5</v>
      </c>
      <c r="X135">
        <v>2150</v>
      </c>
      <c r="Y135">
        <v>1990.6</v>
      </c>
      <c r="Z135">
        <v>2073.9</v>
      </c>
      <c r="AA135">
        <v>1957.5</v>
      </c>
      <c r="AB135">
        <v>2150</v>
      </c>
      <c r="AC135" s="1">
        <f>(Table2[[#This Row],[Close Price]]/Table2[[#This Row],[Day Low]])-1</f>
        <v>9.2873563218390798E-2</v>
      </c>
      <c r="AD135" s="1">
        <f>(Table2[[#This Row],[Day High]]/Table2[[#This Row],[Close Price]])-1</f>
        <v>5.0016360491749179E-3</v>
      </c>
      <c r="AE135" s="1">
        <f>(Table2[[#This Row],[Close Price]]/Table2[[#This Row],[Current Week Low]])-1</f>
        <v>7.4701095147192031E-2</v>
      </c>
      <c r="AF135" s="1">
        <f>(Table2[[#This Row],[Current Week High]]/Table2[[#This Row],[Close Price]])-1</f>
        <v>-3.0570747440751722E-2</v>
      </c>
      <c r="AG135" s="1">
        <f>(Table2[[#This Row],[Close Price]]/Table2[[#This Row],[Current Month Low]])-1</f>
        <v>9.2873563218390798E-2</v>
      </c>
      <c r="AH135" s="1">
        <f>(Table2[[#This Row],[Current Month High]]/Table2[[#This Row],[Close Price]])-1</f>
        <v>5.0016360491749179E-3</v>
      </c>
      <c r="AI135">
        <v>2.83737671200858</v>
      </c>
      <c r="AJ135">
        <v>161.608070926322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</v>
      </c>
      <c r="AM135" t="s">
        <v>2951</v>
      </c>
      <c r="AN135">
        <v>23.4</v>
      </c>
      <c r="AO135" t="s">
        <v>2951</v>
      </c>
      <c r="AP135">
        <v>7.9081736614424997E-2</v>
      </c>
      <c r="AQ135">
        <f>(Table2[[#This Row],[Sharpe Ratio]]-AVERAGE(Table2[Sharpe Ratio]))/_xlfn.STDEV.P(Table2[Sharpe Ratio])</f>
        <v>0.22221343676389183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1.7529262240552261</v>
      </c>
      <c r="AS135">
        <f>_xlfn.RANK.AVG(Table2[[#This Row],[1Y Return vs Nifty Z-Score]],Table2[1Y Return vs Nifty Z-Score])</f>
        <v>100</v>
      </c>
      <c r="AT135">
        <f>_xlfn.RANK.AVG(Table2[[#This Row],[6M Return vs Nifty Z-Score]],Table2[6M Return vs Nifty Z-Score])</f>
        <v>125</v>
      </c>
      <c r="AU135">
        <f>_xlfn.RANK.AVG(Table2[[#This Row],[Sharpe Ratio Z-Score]],Table2[Sharpe Ratio Z-Score])</f>
        <v>277</v>
      </c>
      <c r="AV135">
        <f>(Table2[[#This Row],[Rank 1Y]]+Table2[[#This Row],[Rank 6M]]+Table2[[#This Row],[Rank Sharpe]])/3</f>
        <v>167.33333333333334</v>
      </c>
    </row>
    <row r="136" spans="1:48" x14ac:dyDescent="0.3">
      <c r="A136" t="s">
        <v>1517</v>
      </c>
      <c r="B136" t="s">
        <v>1518</v>
      </c>
      <c r="C136" t="s">
        <v>2913</v>
      </c>
      <c r="D136" t="s">
        <v>256</v>
      </c>
      <c r="E136">
        <v>5514.5283770099904</v>
      </c>
      <c r="F136">
        <v>487.8</v>
      </c>
      <c r="G136">
        <v>83.657835177803307</v>
      </c>
      <c r="H136">
        <f>(Table2[[#This Row],[1Y Return vs Nifty]]-AVERAGE(Table2[1Y Return vs Nifty]))/_xlfn.STDEV.P(Table2[1Y Return vs Nifty])</f>
        <v>0.44643146216163804</v>
      </c>
      <c r="I136">
        <v>7.2072399689605202</v>
      </c>
      <c r="J136">
        <f>(Table2[[#This Row],[1M Return vs Nifty]]-AVERAGE(Table2[1M Return vs Nifty]))/_xlfn.STDEV.P(Table2[1M Return vs Nifty])</f>
        <v>0.26113343740832873</v>
      </c>
      <c r="K136">
        <v>15.714499436995</v>
      </c>
      <c r="L136">
        <f>(Table2[[#This Row],[6M Return vs Nifty]]-AVERAGE(Table2[6M Return vs Nifty]))/_xlfn.STDEV.P(Table2[6M Return vs Nifty])</f>
        <v>7.1135358754573108E-2</v>
      </c>
      <c r="M136">
        <v>7.5339619366936601</v>
      </c>
      <c r="N136">
        <f>(Table2[[#This Row],[1W Return vs Nifty]]-AVERAGE(Table2[1W Return vs Nifty]))/_xlfn.STDEV.P(Table2[1W Return vs Nifty])</f>
        <v>1.5108562532132728</v>
      </c>
      <c r="O136">
        <v>463.33</v>
      </c>
      <c r="P136">
        <v>441.94951141983398</v>
      </c>
      <c r="Q136">
        <v>380.45923858057603</v>
      </c>
      <c r="R136">
        <v>62.323166507733703</v>
      </c>
      <c r="S136">
        <f>(Table2[[#This Row],[Close Price]]-Table2[[#This Row],[20D EMA]])/Table2[[#This Row],[20D EMA]]</f>
        <v>5.2813329592299285E-2</v>
      </c>
      <c r="T136">
        <f>(Table2[[#This Row],[Close Price]]-Table2[[#This Row],[50D EMA]])/Table2[[#This Row],[50D EMA]]</f>
        <v>0.10374598770991725</v>
      </c>
      <c r="U136">
        <f>(Table2[[#This Row],[Close Price]]-Table2[[#This Row],[200D EMA]])/Table2[[#This Row],[200D EMA]]</f>
        <v>0.28213472176386822</v>
      </c>
      <c r="V136">
        <v>1.42447982668369</v>
      </c>
      <c r="W136">
        <v>485.7</v>
      </c>
      <c r="X136">
        <v>499.65</v>
      </c>
      <c r="Y136">
        <v>490.15</v>
      </c>
      <c r="Z136">
        <v>505.45</v>
      </c>
      <c r="AA136">
        <v>485.7</v>
      </c>
      <c r="AB136">
        <v>499.65</v>
      </c>
      <c r="AC136" s="1">
        <f>(Table2[[#This Row],[Close Price]]/Table2[[#This Row],[Day Low]])-1</f>
        <v>4.3236565781346048E-3</v>
      </c>
      <c r="AD136" s="1">
        <f>(Table2[[#This Row],[Day High]]/Table2[[#This Row],[Close Price]])-1</f>
        <v>2.4292742927429112E-2</v>
      </c>
      <c r="AE136" s="1">
        <f>(Table2[[#This Row],[Close Price]]/Table2[[#This Row],[Current Week Low]])-1</f>
        <v>-4.7944506783637042E-3</v>
      </c>
      <c r="AF136" s="1">
        <f>(Table2[[#This Row],[Current Week High]]/Table2[[#This Row],[Close Price]])-1</f>
        <v>3.6182861828618185E-2</v>
      </c>
      <c r="AG136" s="1">
        <f>(Table2[[#This Row],[Close Price]]/Table2[[#This Row],[Current Month Low]])-1</f>
        <v>4.3236565781346048E-3</v>
      </c>
      <c r="AH136" s="1">
        <f>(Table2[[#This Row],[Current Month High]]/Table2[[#This Row],[Close Price]])-1</f>
        <v>2.4292742927429112E-2</v>
      </c>
      <c r="AI136">
        <v>5.5760557605575896</v>
      </c>
      <c r="AJ136">
        <v>131.184834123222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0.04</v>
      </c>
      <c r="AM136" t="s">
        <v>2951</v>
      </c>
      <c r="AN136">
        <v>15.29</v>
      </c>
      <c r="AO136" t="s">
        <v>2951</v>
      </c>
      <c r="AP136">
        <v>0.18891614766360601</v>
      </c>
      <c r="AQ136">
        <f>(Table2[[#This Row],[Sharpe Ratio]]-AVERAGE(Table2[Sharpe Ratio]))/_xlfn.STDEV.P(Table2[Sharpe Ratio])</f>
        <v>1.4345164323870676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3.7240729439248801</v>
      </c>
      <c r="AS136">
        <f>_xlfn.RANK.AVG(Table2[[#This Row],[1Y Return vs Nifty Z-Score]],Table2[1Y Return vs Nifty Z-Score])</f>
        <v>166</v>
      </c>
      <c r="AT136">
        <f>_xlfn.RANK.AVG(Table2[[#This Row],[6M Return vs Nifty Z-Score]],Table2[6M Return vs Nifty Z-Score])</f>
        <v>285</v>
      </c>
      <c r="AU136">
        <f>_xlfn.RANK.AVG(Table2[[#This Row],[Sharpe Ratio Z-Score]],Table2[Sharpe Ratio Z-Score])</f>
        <v>53</v>
      </c>
      <c r="AV136">
        <f>(Table2[[#This Row],[Rank 1Y]]+Table2[[#This Row],[Rank 6M]]+Table2[[#This Row],[Rank Sharpe]])/3</f>
        <v>168</v>
      </c>
    </row>
    <row r="137" spans="1:48" x14ac:dyDescent="0.3">
      <c r="A137" t="s">
        <v>1826</v>
      </c>
      <c r="B137" t="s">
        <v>1827</v>
      </c>
      <c r="C137" t="s">
        <v>2917</v>
      </c>
      <c r="D137" t="s">
        <v>74</v>
      </c>
      <c r="E137">
        <v>3350.6902408149999</v>
      </c>
      <c r="F137">
        <v>1402.35</v>
      </c>
      <c r="G137">
        <v>98.632070453922594</v>
      </c>
      <c r="H137">
        <f>(Table2[[#This Row],[1Y Return vs Nifty]]-AVERAGE(Table2[1Y Return vs Nifty]))/_xlfn.STDEV.P(Table2[1Y Return vs Nifty])</f>
        <v>0.62491015017045759</v>
      </c>
      <c r="I137">
        <v>72.463897459732607</v>
      </c>
      <c r="J137">
        <f>(Table2[[#This Row],[1M Return vs Nifty]]-AVERAGE(Table2[1M Return vs Nifty]))/_xlfn.STDEV.P(Table2[1M Return vs Nifty])</f>
        <v>6.4335822773627012</v>
      </c>
      <c r="K137">
        <v>79.0003727835186</v>
      </c>
      <c r="L137">
        <f>(Table2[[#This Row],[6M Return vs Nifty]]-AVERAGE(Table2[6M Return vs Nifty]))/_xlfn.STDEV.P(Table2[6M Return vs Nifty])</f>
        <v>2.0259306745906178</v>
      </c>
      <c r="M137">
        <v>7.4101046039886098</v>
      </c>
      <c r="N137">
        <f>(Table2[[#This Row],[1W Return vs Nifty]]-AVERAGE(Table2[1W Return vs Nifty]))/_xlfn.STDEV.P(Table2[1W Return vs Nifty])</f>
        <v>1.4854791077892289</v>
      </c>
      <c r="O137">
        <v>1092.99</v>
      </c>
      <c r="P137">
        <v>920.94008793552098</v>
      </c>
      <c r="Q137">
        <v>766.35777333750605</v>
      </c>
      <c r="R137">
        <v>89.171841007914594</v>
      </c>
      <c r="S137">
        <f>(Table2[[#This Row],[Close Price]]-Table2[[#This Row],[20D EMA]])/Table2[[#This Row],[20D EMA]]</f>
        <v>0.2830401010073284</v>
      </c>
      <c r="T137">
        <f>(Table2[[#This Row],[Close Price]]-Table2[[#This Row],[50D EMA]])/Table2[[#This Row],[50D EMA]]</f>
        <v>0.52273749223324562</v>
      </c>
      <c r="U137">
        <f>(Table2[[#This Row],[Close Price]]-Table2[[#This Row],[200D EMA]])/Table2[[#This Row],[200D EMA]]</f>
        <v>0.8298894443162399</v>
      </c>
      <c r="V137">
        <v>2.8902429232566198</v>
      </c>
      <c r="W137">
        <v>1351.4</v>
      </c>
      <c r="X137">
        <v>1420</v>
      </c>
      <c r="Y137">
        <v>1345</v>
      </c>
      <c r="Z137">
        <v>1439</v>
      </c>
      <c r="AA137">
        <v>1351.4</v>
      </c>
      <c r="AB137">
        <v>1420</v>
      </c>
      <c r="AC137" s="1">
        <f>(Table2[[#This Row],[Close Price]]/Table2[[#This Row],[Day Low]])-1</f>
        <v>3.7701642740861185E-2</v>
      </c>
      <c r="AD137" s="1">
        <f>(Table2[[#This Row],[Day High]]/Table2[[#This Row],[Close Price]])-1</f>
        <v>1.2586016329732219E-2</v>
      </c>
      <c r="AE137" s="1">
        <f>(Table2[[#This Row],[Close Price]]/Table2[[#This Row],[Current Week Low]])-1</f>
        <v>4.2639405204460967E-2</v>
      </c>
      <c r="AF137" s="1">
        <f>(Table2[[#This Row],[Current Week High]]/Table2[[#This Row],[Close Price]])-1</f>
        <v>2.6134702463721737E-2</v>
      </c>
      <c r="AG137" s="1">
        <f>(Table2[[#This Row],[Close Price]]/Table2[[#This Row],[Current Month Low]])-1</f>
        <v>3.7701642740861185E-2</v>
      </c>
      <c r="AH137" s="1">
        <f>(Table2[[#This Row],[Current Month High]]/Table2[[#This Row],[Close Price]])-1</f>
        <v>1.2586016329732219E-2</v>
      </c>
      <c r="AI137">
        <v>8.8922166363603896</v>
      </c>
      <c r="AJ137">
        <v>132.004301431052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</v>
      </c>
      <c r="AM137">
        <v>0</v>
      </c>
      <c r="AN137">
        <v>68.989999999999995</v>
      </c>
      <c r="AO137" t="s">
        <v>2951</v>
      </c>
      <c r="AP137">
        <v>5.8970774747373E-2</v>
      </c>
      <c r="AQ137">
        <f>(Table2[[#This Row],[Sharpe Ratio]]-AVERAGE(Table2[Sharpe Ratio]))/_xlfn.STDEV.P(Table2[Sharpe Ratio])</f>
        <v>2.3765446217223062E-4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10.570139864375179</v>
      </c>
      <c r="AS137">
        <f>_xlfn.RANK.AVG(Table2[[#This Row],[1Y Return vs Nifty Z-Score]],Table2[1Y Return vs Nifty Z-Score])</f>
        <v>136</v>
      </c>
      <c r="AT137">
        <f>_xlfn.RANK.AVG(Table2[[#This Row],[6M Return vs Nifty Z-Score]],Table2[6M Return vs Nifty Z-Score])</f>
        <v>32</v>
      </c>
      <c r="AU137">
        <f>_xlfn.RANK.AVG(Table2[[#This Row],[Sharpe Ratio Z-Score]],Table2[Sharpe Ratio Z-Score])</f>
        <v>342</v>
      </c>
      <c r="AV137">
        <f>(Table2[[#This Row],[Rank 1Y]]+Table2[[#This Row],[Rank 6M]]+Table2[[#This Row],[Rank Sharpe]])/3</f>
        <v>170</v>
      </c>
    </row>
    <row r="138" spans="1:48" x14ac:dyDescent="0.3">
      <c r="A138" t="s">
        <v>507</v>
      </c>
      <c r="B138" t="s">
        <v>508</v>
      </c>
      <c r="C138" t="s">
        <v>2909</v>
      </c>
      <c r="D138" t="s">
        <v>509</v>
      </c>
      <c r="E138">
        <v>36959.099770590001</v>
      </c>
      <c r="F138">
        <v>2497.9499999999998</v>
      </c>
      <c r="G138">
        <v>292.48886889741402</v>
      </c>
      <c r="H138">
        <f>(Table2[[#This Row],[1Y Return vs Nifty]]-AVERAGE(Table2[1Y Return vs Nifty]))/_xlfn.STDEV.P(Table2[1Y Return vs Nifty])</f>
        <v>2.9354993996236867</v>
      </c>
      <c r="I138">
        <v>-4.9611209139188697</v>
      </c>
      <c r="J138">
        <f>(Table2[[#This Row],[1M Return vs Nifty]]-AVERAGE(Table2[1M Return vs Nifty]))/_xlfn.STDEV.P(Table2[1M Return vs Nifty])</f>
        <v>-0.88983855386008914</v>
      </c>
      <c r="K138">
        <v>-2.1423557995193199</v>
      </c>
      <c r="L138">
        <f>(Table2[[#This Row],[6M Return vs Nifty]]-AVERAGE(Table2[6M Return vs Nifty]))/_xlfn.STDEV.P(Table2[6M Return vs Nifty])</f>
        <v>-0.48043318452473066</v>
      </c>
      <c r="M138">
        <v>-7.5100433008085101</v>
      </c>
      <c r="N138">
        <f>(Table2[[#This Row],[1W Return vs Nifty]]-AVERAGE(Table2[1W Return vs Nifty]))/_xlfn.STDEV.P(Table2[1W Return vs Nifty])</f>
        <v>-1.5715119871985659</v>
      </c>
      <c r="O138">
        <v>2667.52</v>
      </c>
      <c r="P138">
        <v>2666.9825561565899</v>
      </c>
      <c r="Q138">
        <v>2209.40639850976</v>
      </c>
      <c r="R138">
        <v>48.755230634660201</v>
      </c>
      <c r="S138">
        <f>(Table2[[#This Row],[Close Price]]-Table2[[#This Row],[20D EMA]])/Table2[[#This Row],[20D EMA]]</f>
        <v>-6.3568408109405047E-2</v>
      </c>
      <c r="T138">
        <f>(Table2[[#This Row],[Close Price]]-Table2[[#This Row],[50D EMA]])/Table2[[#This Row],[50D EMA]]</f>
        <v>-6.337970069072528E-2</v>
      </c>
      <c r="U138">
        <f>(Table2[[#This Row],[Close Price]]-Table2[[#This Row],[200D EMA]])/Table2[[#This Row],[200D EMA]]</f>
        <v>0.13059779390738699</v>
      </c>
      <c r="V138">
        <v>0.519753010886432</v>
      </c>
      <c r="W138">
        <v>2492</v>
      </c>
      <c r="X138">
        <v>2550</v>
      </c>
      <c r="Y138">
        <v>2547</v>
      </c>
      <c r="Z138">
        <v>2670</v>
      </c>
      <c r="AA138">
        <v>2492</v>
      </c>
      <c r="AB138">
        <v>2550</v>
      </c>
      <c r="AC138" s="1">
        <f>(Table2[[#This Row],[Close Price]]/Table2[[#This Row],[Day Low]])-1</f>
        <v>2.3876404494380665E-3</v>
      </c>
      <c r="AD138" s="1">
        <f>(Table2[[#This Row],[Day High]]/Table2[[#This Row],[Close Price]])-1</f>
        <v>2.0837086410856909E-2</v>
      </c>
      <c r="AE138" s="1">
        <f>(Table2[[#This Row],[Close Price]]/Table2[[#This Row],[Current Week Low]])-1</f>
        <v>-1.9257950530035428E-2</v>
      </c>
      <c r="AF138" s="1">
        <f>(Table2[[#This Row],[Current Week High]]/Table2[[#This Row],[Close Price]])-1</f>
        <v>6.8876478712544431E-2</v>
      </c>
      <c r="AG138" s="1">
        <f>(Table2[[#This Row],[Close Price]]/Table2[[#This Row],[Current Month Low]])-1</f>
        <v>2.3876404494380665E-3</v>
      </c>
      <c r="AH138" s="1">
        <f>(Table2[[#This Row],[Current Month High]]/Table2[[#This Row],[Close Price]])-1</f>
        <v>2.0837086410856909E-2</v>
      </c>
      <c r="AI138">
        <v>30.695170039432298</v>
      </c>
      <c r="AJ138">
        <v>324.10016977928598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-0.17</v>
      </c>
      <c r="AM138" t="s">
        <v>2950</v>
      </c>
      <c r="AN138">
        <v>-6.19</v>
      </c>
      <c r="AO138" t="s">
        <v>2950</v>
      </c>
      <c r="AP138">
        <v>0.19818571403298599</v>
      </c>
      <c r="AQ138">
        <f>(Table2[[#This Row],[Sharpe Ratio]]-AVERAGE(Table2[Sharpe Ratio]))/_xlfn.STDEV.P(Table2[Sharpe Ratio])</f>
        <v>1.5368297508669684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1.5305454249072692</v>
      </c>
      <c r="AS138">
        <f>_xlfn.RANK.AVG(Table2[[#This Row],[1Y Return vs Nifty Z-Score]],Table2[1Y Return vs Nifty Z-Score])</f>
        <v>9</v>
      </c>
      <c r="AT138">
        <f>_xlfn.RANK.AVG(Table2[[#This Row],[6M Return vs Nifty Z-Score]],Table2[6M Return vs Nifty Z-Score])</f>
        <v>463</v>
      </c>
      <c r="AU138">
        <f>_xlfn.RANK.AVG(Table2[[#This Row],[Sharpe Ratio Z-Score]],Table2[Sharpe Ratio Z-Score])</f>
        <v>41</v>
      </c>
      <c r="AV138">
        <f>(Table2[[#This Row],[Rank 1Y]]+Table2[[#This Row],[Rank 6M]]+Table2[[#This Row],[Rank Sharpe]])/3</f>
        <v>171</v>
      </c>
    </row>
    <row r="139" spans="1:48" x14ac:dyDescent="0.3">
      <c r="A139" t="s">
        <v>474</v>
      </c>
      <c r="B139" t="s">
        <v>475</v>
      </c>
      <c r="C139" t="s">
        <v>2917</v>
      </c>
      <c r="D139" t="s">
        <v>476</v>
      </c>
      <c r="E139">
        <v>41350.458656265</v>
      </c>
      <c r="F139">
        <v>4249.6499999999996</v>
      </c>
      <c r="G139">
        <v>67.014123214333793</v>
      </c>
      <c r="H139">
        <f>(Table2[[#This Row],[1Y Return vs Nifty]]-AVERAGE(Table2[1Y Return vs Nifty]))/_xlfn.STDEV.P(Table2[1Y Return vs Nifty])</f>
        <v>0.2480541948046783</v>
      </c>
      <c r="I139">
        <v>12.261065423410599</v>
      </c>
      <c r="J139">
        <f>(Table2[[#This Row],[1M Return vs Nifty]]-AVERAGE(Table2[1M Return vs Nifty]))/_xlfn.STDEV.P(Table2[1M Return vs Nifty])</f>
        <v>0.73916097150419424</v>
      </c>
      <c r="K139">
        <v>32.5131594754086</v>
      </c>
      <c r="L139">
        <f>(Table2[[#This Row],[6M Return vs Nifty]]-AVERAGE(Table2[6M Return vs Nifty]))/_xlfn.STDEV.P(Table2[6M Return vs Nifty])</f>
        <v>0.59001801327066028</v>
      </c>
      <c r="M139">
        <v>0.91107359558487</v>
      </c>
      <c r="N139">
        <f>(Table2[[#This Row],[1W Return vs Nifty]]-AVERAGE(Table2[1W Return vs Nifty]))/_xlfn.STDEV.P(Table2[1W Return vs Nifty])</f>
        <v>0.15389177732101045</v>
      </c>
      <c r="O139">
        <v>4068.45</v>
      </c>
      <c r="P139">
        <v>3750.9051810321198</v>
      </c>
      <c r="Q139">
        <v>3177.65203310793</v>
      </c>
      <c r="R139">
        <v>68.367600737118096</v>
      </c>
      <c r="S139">
        <f>(Table2[[#This Row],[Close Price]]-Table2[[#This Row],[20D EMA]])/Table2[[#This Row],[20D EMA]]</f>
        <v>4.4537846108468782E-2</v>
      </c>
      <c r="T139">
        <f>(Table2[[#This Row],[Close Price]]-Table2[[#This Row],[50D EMA]])/Table2[[#This Row],[50D EMA]]</f>
        <v>0.13296652271829554</v>
      </c>
      <c r="U139">
        <f>(Table2[[#This Row],[Close Price]]-Table2[[#This Row],[200D EMA]])/Table2[[#This Row],[200D EMA]]</f>
        <v>0.3373553667056467</v>
      </c>
      <c r="V139">
        <v>0.91798261207496301</v>
      </c>
      <c r="W139">
        <v>4243.05</v>
      </c>
      <c r="X139">
        <v>4356.5</v>
      </c>
      <c r="Y139">
        <v>4180</v>
      </c>
      <c r="Z139">
        <v>4409.55</v>
      </c>
      <c r="AA139">
        <v>4243.05</v>
      </c>
      <c r="AB139">
        <v>4356.5</v>
      </c>
      <c r="AC139" s="1">
        <f>(Table2[[#This Row],[Close Price]]/Table2[[#This Row],[Day Low]])-1</f>
        <v>1.5554848516985409E-3</v>
      </c>
      <c r="AD139" s="1">
        <f>(Table2[[#This Row],[Day High]]/Table2[[#This Row],[Close Price]])-1</f>
        <v>2.514324709093696E-2</v>
      </c>
      <c r="AE139" s="1">
        <f>(Table2[[#This Row],[Close Price]]/Table2[[#This Row],[Current Week Low]])-1</f>
        <v>1.6662679425837323E-2</v>
      </c>
      <c r="AF139" s="1">
        <f>(Table2[[#This Row],[Current Week High]]/Table2[[#This Row],[Close Price]])-1</f>
        <v>3.7626628075253299E-2</v>
      </c>
      <c r="AG139" s="1">
        <f>(Table2[[#This Row],[Close Price]]/Table2[[#This Row],[Current Month Low]])-1</f>
        <v>1.5554848516985409E-3</v>
      </c>
      <c r="AH139" s="1">
        <f>(Table2[[#This Row],[Current Month High]]/Table2[[#This Row],[Close Price]])-1</f>
        <v>2.514324709093696E-2</v>
      </c>
      <c r="AI139">
        <v>3.7626628075253299</v>
      </c>
      <c r="AJ139">
        <v>97.566248256624803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0.26</v>
      </c>
      <c r="AM139" t="s">
        <v>2951</v>
      </c>
      <c r="AN139">
        <v>8.7200000000000006</v>
      </c>
      <c r="AO139" t="s">
        <v>2951</v>
      </c>
      <c r="AP139">
        <v>0.14225236811417799</v>
      </c>
      <c r="AQ139">
        <f>(Table2[[#This Row],[Sharpe Ratio]]-AVERAGE(Table2[Sharpe Ratio]))/_xlfn.STDEV.P(Table2[Sharpe Ratio])</f>
        <v>0.91946255087137219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2.6505875077719154</v>
      </c>
      <c r="AS139">
        <f>_xlfn.RANK.AVG(Table2[[#This Row],[1Y Return vs Nifty Z-Score]],Table2[1Y Return vs Nifty Z-Score])</f>
        <v>213</v>
      </c>
      <c r="AT139">
        <f>_xlfn.RANK.AVG(Table2[[#This Row],[6M Return vs Nifty Z-Score]],Table2[6M Return vs Nifty Z-Score])</f>
        <v>171</v>
      </c>
      <c r="AU139">
        <f>_xlfn.RANK.AVG(Table2[[#This Row],[Sharpe Ratio Z-Score]],Table2[Sharpe Ratio Z-Score])</f>
        <v>131</v>
      </c>
      <c r="AV139">
        <f>(Table2[[#This Row],[Rank 1Y]]+Table2[[#This Row],[Rank 6M]]+Table2[[#This Row],[Rank Sharpe]])/3</f>
        <v>171.66666666666666</v>
      </c>
    </row>
    <row r="140" spans="1:48" x14ac:dyDescent="0.3">
      <c r="A140" t="s">
        <v>829</v>
      </c>
      <c r="B140" t="s">
        <v>830</v>
      </c>
      <c r="C140" t="s">
        <v>2919</v>
      </c>
      <c r="D140" t="s">
        <v>297</v>
      </c>
      <c r="E140">
        <v>16813.34989139</v>
      </c>
      <c r="F140">
        <v>842.15</v>
      </c>
      <c r="G140">
        <v>76.848656442039797</v>
      </c>
      <c r="H140">
        <f>(Table2[[#This Row],[1Y Return vs Nifty]]-AVERAGE(Table2[1Y Return vs Nifty]))/_xlfn.STDEV.P(Table2[1Y Return vs Nifty])</f>
        <v>0.36527250714543374</v>
      </c>
      <c r="I140">
        <v>5.65521968478952</v>
      </c>
      <c r="J140">
        <f>(Table2[[#This Row],[1M Return vs Nifty]]-AVERAGE(Table2[1M Return vs Nifty]))/_xlfn.STDEV.P(Table2[1M Return vs Nifty])</f>
        <v>0.11433208148580667</v>
      </c>
      <c r="K140">
        <v>19.3408048171957</v>
      </c>
      <c r="L140">
        <f>(Table2[[#This Row],[6M Return vs Nifty]]-AVERAGE(Table2[6M Return vs Nifty]))/_xlfn.STDEV.P(Table2[6M Return vs Nifty])</f>
        <v>0.18314589753932023</v>
      </c>
      <c r="M140">
        <v>-0.28993774795406302</v>
      </c>
      <c r="N140">
        <f>(Table2[[#This Row],[1W Return vs Nifty]]-AVERAGE(Table2[1W Return vs Nifty]))/_xlfn.STDEV.P(Table2[1W Return vs Nifty])</f>
        <v>-9.2183597105900739E-2</v>
      </c>
      <c r="O140">
        <v>814.55</v>
      </c>
      <c r="P140">
        <v>812.88699482007496</v>
      </c>
      <c r="Q140">
        <v>720.05555730676895</v>
      </c>
      <c r="R140">
        <v>32.4325646113424</v>
      </c>
      <c r="S140">
        <f>(Table2[[#This Row],[Close Price]]-Table2[[#This Row],[20D EMA]])/Table2[[#This Row],[20D EMA]]</f>
        <v>3.3883739488060921E-2</v>
      </c>
      <c r="T140">
        <f>(Table2[[#This Row],[Close Price]]-Table2[[#This Row],[50D EMA]])/Table2[[#This Row],[50D EMA]]</f>
        <v>3.5998860070829544E-2</v>
      </c>
      <c r="U140">
        <f>(Table2[[#This Row],[Close Price]]-Table2[[#This Row],[200D EMA]])/Table2[[#This Row],[200D EMA]]</f>
        <v>0.16956253091067319</v>
      </c>
      <c r="V140">
        <v>0.64579191561402904</v>
      </c>
      <c r="W140">
        <v>834.5</v>
      </c>
      <c r="X140">
        <v>870</v>
      </c>
      <c r="Y140">
        <v>803</v>
      </c>
      <c r="Z140">
        <v>854.6</v>
      </c>
      <c r="AA140">
        <v>834.5</v>
      </c>
      <c r="AB140">
        <v>870</v>
      </c>
      <c r="AC140" s="1">
        <f>(Table2[[#This Row],[Close Price]]/Table2[[#This Row],[Day Low]])-1</f>
        <v>9.1671659676453299E-3</v>
      </c>
      <c r="AD140" s="1">
        <f>(Table2[[#This Row],[Day High]]/Table2[[#This Row],[Close Price]])-1</f>
        <v>3.3070118149973293E-2</v>
      </c>
      <c r="AE140" s="1">
        <f>(Table2[[#This Row],[Close Price]]/Table2[[#This Row],[Current Week Low]])-1</f>
        <v>4.8754669987546739E-2</v>
      </c>
      <c r="AF140" s="1">
        <f>(Table2[[#This Row],[Current Week High]]/Table2[[#This Row],[Close Price]])-1</f>
        <v>1.4783589621801374E-2</v>
      </c>
      <c r="AG140" s="1">
        <f>(Table2[[#This Row],[Close Price]]/Table2[[#This Row],[Current Month Low]])-1</f>
        <v>9.1671659676453299E-3</v>
      </c>
      <c r="AH140" s="1">
        <f>(Table2[[#This Row],[Current Month High]]/Table2[[#This Row],[Close Price]])-1</f>
        <v>3.3070118149973293E-2</v>
      </c>
      <c r="AI140">
        <v>13.7564566882384</v>
      </c>
      <c r="AJ140">
        <v>106.71330387825201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-0.1</v>
      </c>
      <c r="AM140" t="s">
        <v>2950</v>
      </c>
      <c r="AN140">
        <v>9.32</v>
      </c>
      <c r="AO140" t="s">
        <v>2951</v>
      </c>
      <c r="AP140">
        <v>0.17394686303856299</v>
      </c>
      <c r="AQ140">
        <f>(Table2[[#This Row],[Sharpe Ratio]]-AVERAGE(Table2[Sharpe Ratio]))/_xlfn.STDEV.P(Table2[Sharpe Ratio])</f>
        <v>1.269292178713511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1.8398590677781708</v>
      </c>
      <c r="AS140">
        <f>_xlfn.RANK.AVG(Table2[[#This Row],[1Y Return vs Nifty Z-Score]],Table2[1Y Return vs Nifty Z-Score])</f>
        <v>177</v>
      </c>
      <c r="AT140">
        <f>_xlfn.RANK.AVG(Table2[[#This Row],[6M Return vs Nifty Z-Score]],Table2[6M Return vs Nifty Z-Score])</f>
        <v>261</v>
      </c>
      <c r="AU140">
        <f>_xlfn.RANK.AVG(Table2[[#This Row],[Sharpe Ratio Z-Score]],Table2[Sharpe Ratio Z-Score])</f>
        <v>79</v>
      </c>
      <c r="AV140">
        <f>(Table2[[#This Row],[Rank 1Y]]+Table2[[#This Row],[Rank 6M]]+Table2[[#This Row],[Rank Sharpe]])/3</f>
        <v>172.33333333333334</v>
      </c>
    </row>
    <row r="141" spans="1:48" x14ac:dyDescent="0.3">
      <c r="A141" t="s">
        <v>897</v>
      </c>
      <c r="B141" t="s">
        <v>898</v>
      </c>
      <c r="C141" t="s">
        <v>622</v>
      </c>
      <c r="D141" t="s">
        <v>486</v>
      </c>
      <c r="E141">
        <v>14817.343354995</v>
      </c>
      <c r="F141">
        <v>2610.8000000000002</v>
      </c>
      <c r="G141">
        <v>26.485622695077101</v>
      </c>
      <c r="H141">
        <f>(Table2[[#This Row],[1Y Return vs Nifty]]-AVERAGE(Table2[1Y Return vs Nifty]))/_xlfn.STDEV.P(Table2[1Y Return vs Nifty])</f>
        <v>-0.23500710791022869</v>
      </c>
      <c r="I141">
        <v>10.1921222456977</v>
      </c>
      <c r="J141">
        <f>(Table2[[#This Row],[1M Return vs Nifty]]-AVERAGE(Table2[1M Return vs Nifty]))/_xlfn.STDEV.P(Table2[1M Return vs Nifty])</f>
        <v>0.54346529219344553</v>
      </c>
      <c r="K141">
        <v>41.822985987257098</v>
      </c>
      <c r="L141">
        <f>(Table2[[#This Row],[6M Return vs Nifty]]-AVERAGE(Table2[6M Return vs Nifty]))/_xlfn.STDEV.P(Table2[6M Return vs Nifty])</f>
        <v>0.87758306206061043</v>
      </c>
      <c r="M141">
        <v>0.78181915559584403</v>
      </c>
      <c r="N141">
        <f>(Table2[[#This Row],[1W Return vs Nifty]]-AVERAGE(Table2[1W Return vs Nifty]))/_xlfn.STDEV.P(Table2[1W Return vs Nifty])</f>
        <v>0.12740881786542457</v>
      </c>
      <c r="O141">
        <v>2401.14</v>
      </c>
      <c r="P141">
        <v>2236.85518248884</v>
      </c>
      <c r="Q141">
        <v>1929.01674277443</v>
      </c>
      <c r="R141">
        <v>57.6484974439906</v>
      </c>
      <c r="S141">
        <f>(Table2[[#This Row],[Close Price]]-Table2[[#This Row],[20D EMA]])/Table2[[#This Row],[20D EMA]]</f>
        <v>8.7316857825866179E-2</v>
      </c>
      <c r="T141">
        <f>(Table2[[#This Row],[Close Price]]-Table2[[#This Row],[50D EMA]])/Table2[[#This Row],[50D EMA]]</f>
        <v>0.16717435283185833</v>
      </c>
      <c r="U141">
        <f>(Table2[[#This Row],[Close Price]]-Table2[[#This Row],[200D EMA]])/Table2[[#This Row],[200D EMA]]</f>
        <v>0.35343563490537039</v>
      </c>
      <c r="V141">
        <v>1.3994186483479001</v>
      </c>
      <c r="W141">
        <v>2501.1</v>
      </c>
      <c r="X141">
        <v>2676</v>
      </c>
      <c r="Y141">
        <v>2406.25</v>
      </c>
      <c r="Z141">
        <v>2695</v>
      </c>
      <c r="AA141">
        <v>2501.1</v>
      </c>
      <c r="AB141">
        <v>2676</v>
      </c>
      <c r="AC141" s="1">
        <f>(Table2[[#This Row],[Close Price]]/Table2[[#This Row],[Day Low]])-1</f>
        <v>4.3860701291431825E-2</v>
      </c>
      <c r="AD141" s="1">
        <f>(Table2[[#This Row],[Day High]]/Table2[[#This Row],[Close Price]])-1</f>
        <v>2.4973188294775461E-2</v>
      </c>
      <c r="AE141" s="1">
        <f>(Table2[[#This Row],[Close Price]]/Table2[[#This Row],[Current Week Low]])-1</f>
        <v>8.500779220779231E-2</v>
      </c>
      <c r="AF141" s="1">
        <f>(Table2[[#This Row],[Current Week High]]/Table2[[#This Row],[Close Price]])-1</f>
        <v>3.2250651141412456E-2</v>
      </c>
      <c r="AG141" s="1">
        <f>(Table2[[#This Row],[Close Price]]/Table2[[#This Row],[Current Month Low]])-1</f>
        <v>4.3860701291431825E-2</v>
      </c>
      <c r="AH141" s="1">
        <f>(Table2[[#This Row],[Current Month High]]/Table2[[#This Row],[Close Price]])-1</f>
        <v>2.4973188294775461E-2</v>
      </c>
      <c r="AI141">
        <v>3.2250651141412399</v>
      </c>
      <c r="AJ141">
        <v>75.504167787039506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0.28999999999999998</v>
      </c>
      <c r="AM141" t="s">
        <v>2951</v>
      </c>
      <c r="AN141">
        <v>20.77</v>
      </c>
      <c r="AO141" t="s">
        <v>2951</v>
      </c>
      <c r="AP141">
        <v>0.18760517514667599</v>
      </c>
      <c r="AQ141">
        <f>(Table2[[#This Row],[Sharpe Ratio]]-AVERAGE(Table2[Sharpe Ratio]))/_xlfn.STDEV.P(Table2[Sharpe Ratio])</f>
        <v>1.4200465053917632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2.7334965696010154</v>
      </c>
      <c r="AS141">
        <f>_xlfn.RANK.AVG(Table2[[#This Row],[1Y Return vs Nifty Z-Score]],Table2[1Y Return vs Nifty Z-Score])</f>
        <v>353</v>
      </c>
      <c r="AT141">
        <f>_xlfn.RANK.AVG(Table2[[#This Row],[6M Return vs Nifty Z-Score]],Table2[6M Return vs Nifty Z-Score])</f>
        <v>113</v>
      </c>
      <c r="AU141">
        <f>_xlfn.RANK.AVG(Table2[[#This Row],[Sharpe Ratio Z-Score]],Table2[Sharpe Ratio Z-Score])</f>
        <v>55</v>
      </c>
      <c r="AV141">
        <f>(Table2[[#This Row],[Rank 1Y]]+Table2[[#This Row],[Rank 6M]]+Table2[[#This Row],[Rank Sharpe]])/3</f>
        <v>173.66666666666666</v>
      </c>
    </row>
    <row r="142" spans="1:48" x14ac:dyDescent="0.3">
      <c r="A142" t="s">
        <v>1188</v>
      </c>
      <c r="B142" t="s">
        <v>1189</v>
      </c>
      <c r="C142" t="s">
        <v>2922</v>
      </c>
      <c r="D142" t="s">
        <v>138</v>
      </c>
      <c r="E142">
        <v>8771.8170961899996</v>
      </c>
      <c r="F142">
        <v>160.35</v>
      </c>
      <c r="G142">
        <v>145.906671647894</v>
      </c>
      <c r="H142">
        <f>(Table2[[#This Row],[1Y Return vs Nifty]]-AVERAGE(Table2[1Y Return vs Nifty]))/_xlfn.STDEV.P(Table2[1Y Return vs Nifty])</f>
        <v>1.1883785772156918</v>
      </c>
      <c r="I142">
        <v>11.638164736784301</v>
      </c>
      <c r="J142">
        <f>(Table2[[#This Row],[1M Return vs Nifty]]-AVERAGE(Table2[1M Return vs Nifty]))/_xlfn.STDEV.P(Table2[1M Return vs Nifty])</f>
        <v>0.68024249837956363</v>
      </c>
      <c r="K142">
        <v>68.511902443789694</v>
      </c>
      <c r="L142">
        <f>(Table2[[#This Row],[6M Return vs Nifty]]-AVERAGE(Table2[6M Return vs Nifty]))/_xlfn.STDEV.P(Table2[6M Return vs Nifty])</f>
        <v>1.701959279297965</v>
      </c>
      <c r="M142">
        <v>11.6774966252688</v>
      </c>
      <c r="N142">
        <f>(Table2[[#This Row],[1W Return vs Nifty]]-AVERAGE(Table2[1W Return vs Nifty]))/_xlfn.STDEV.P(Table2[1W Return vs Nifty])</f>
        <v>2.3598256284213175</v>
      </c>
      <c r="O142">
        <v>139.49</v>
      </c>
      <c r="P142">
        <v>132.35800041189</v>
      </c>
      <c r="Q142">
        <v>109.688631311322</v>
      </c>
      <c r="R142">
        <v>78.143710799787598</v>
      </c>
      <c r="S142">
        <f>(Table2[[#This Row],[Close Price]]-Table2[[#This Row],[20D EMA]])/Table2[[#This Row],[20D EMA]]</f>
        <v>0.14954477023442528</v>
      </c>
      <c r="T142">
        <f>(Table2[[#This Row],[Close Price]]-Table2[[#This Row],[50D EMA]])/Table2[[#This Row],[50D EMA]]</f>
        <v>0.21148702383687121</v>
      </c>
      <c r="U142">
        <f>(Table2[[#This Row],[Close Price]]-Table2[[#This Row],[200D EMA]])/Table2[[#This Row],[200D EMA]]</f>
        <v>0.46186526427601399</v>
      </c>
      <c r="V142">
        <v>1.2163134308663801</v>
      </c>
      <c r="W142">
        <v>153.1</v>
      </c>
      <c r="X142">
        <v>164.36</v>
      </c>
      <c r="Y142">
        <v>154.21</v>
      </c>
      <c r="Z142">
        <v>162.91999999999999</v>
      </c>
      <c r="AA142">
        <v>153.1</v>
      </c>
      <c r="AB142">
        <v>164.36</v>
      </c>
      <c r="AC142" s="1">
        <f>(Table2[[#This Row],[Close Price]]/Table2[[#This Row],[Day Low]])-1</f>
        <v>4.7354670150228539E-2</v>
      </c>
      <c r="AD142" s="1">
        <f>(Table2[[#This Row],[Day High]]/Table2[[#This Row],[Close Price]])-1</f>
        <v>2.5007795447458792E-2</v>
      </c>
      <c r="AE142" s="1">
        <f>(Table2[[#This Row],[Close Price]]/Table2[[#This Row],[Current Week Low]])-1</f>
        <v>3.9815835548926648E-2</v>
      </c>
      <c r="AF142" s="1">
        <f>(Table2[[#This Row],[Current Week High]]/Table2[[#This Row],[Close Price]])-1</f>
        <v>1.6027439975054625E-2</v>
      </c>
      <c r="AG142" s="1">
        <f>(Table2[[#This Row],[Close Price]]/Table2[[#This Row],[Current Month Low]])-1</f>
        <v>4.7354670150228539E-2</v>
      </c>
      <c r="AH142" s="1">
        <f>(Table2[[#This Row],[Current Month High]]/Table2[[#This Row],[Close Price]])-1</f>
        <v>2.5007795447458792E-2</v>
      </c>
      <c r="AI142">
        <v>2.5007795447458698</v>
      </c>
      <c r="AJ142">
        <v>176.22739018087799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0.06</v>
      </c>
      <c r="AM142" t="s">
        <v>2951</v>
      </c>
      <c r="AN142">
        <v>26.46</v>
      </c>
      <c r="AO142" t="s">
        <v>2951</v>
      </c>
      <c r="AP142">
        <v>3.5013080046489002E-2</v>
      </c>
      <c r="AQ142">
        <f>(Table2[[#This Row],[Sharpe Ratio]]-AVERAGE(Table2[Sharpe Ratio]))/_xlfn.STDEV.P(Table2[Sharpe Ratio])</f>
        <v>-0.26419664055218361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5.6662093427623539</v>
      </c>
      <c r="AS142">
        <f>_xlfn.RANK.AVG(Table2[[#This Row],[1Y Return vs Nifty Z-Score]],Table2[1Y Return vs Nifty Z-Score])</f>
        <v>71</v>
      </c>
      <c r="AT142">
        <f>_xlfn.RANK.AVG(Table2[[#This Row],[6M Return vs Nifty Z-Score]],Table2[6M Return vs Nifty Z-Score])</f>
        <v>51</v>
      </c>
      <c r="AU142">
        <f>_xlfn.RANK.AVG(Table2[[#This Row],[Sharpe Ratio Z-Score]],Table2[Sharpe Ratio Z-Score])</f>
        <v>402</v>
      </c>
      <c r="AV142">
        <f>(Table2[[#This Row],[Rank 1Y]]+Table2[[#This Row],[Rank 6M]]+Table2[[#This Row],[Rank Sharpe]])/3</f>
        <v>174.66666666666666</v>
      </c>
    </row>
    <row r="143" spans="1:48" x14ac:dyDescent="0.3">
      <c r="A143" t="s">
        <v>512</v>
      </c>
      <c r="B143" t="s">
        <v>513</v>
      </c>
      <c r="C143" t="s">
        <v>2914</v>
      </c>
      <c r="D143" t="s">
        <v>514</v>
      </c>
      <c r="E143">
        <v>35934.612583200003</v>
      </c>
      <c r="F143">
        <v>332</v>
      </c>
      <c r="G143">
        <v>160.226808321703</v>
      </c>
      <c r="H143">
        <f>(Table2[[#This Row],[1Y Return vs Nifty]]-AVERAGE(Table2[1Y Return vs Nifty]))/_xlfn.STDEV.P(Table2[1Y Return vs Nifty])</f>
        <v>1.359061030010088</v>
      </c>
      <c r="I143">
        <v>-14.8907560609188</v>
      </c>
      <c r="J143">
        <f>(Table2[[#This Row],[1M Return vs Nifty]]-AVERAGE(Table2[1M Return vs Nifty]))/_xlfn.STDEV.P(Table2[1M Return vs Nifty])</f>
        <v>-1.8290555977752925</v>
      </c>
      <c r="K143">
        <v>32.085909405186598</v>
      </c>
      <c r="L143">
        <f>(Table2[[#This Row],[6M Return vs Nifty]]-AVERAGE(Table2[6M Return vs Nifty]))/_xlfn.STDEV.P(Table2[6M Return vs Nifty])</f>
        <v>0.57682096957360163</v>
      </c>
      <c r="M143">
        <v>-2.00029656795023</v>
      </c>
      <c r="N143">
        <f>(Table2[[#This Row],[1W Return vs Nifty]]-AVERAGE(Table2[1W Return vs Nifty]))/_xlfn.STDEV.P(Table2[1W Return vs Nifty])</f>
        <v>-0.44261924394563706</v>
      </c>
      <c r="O143">
        <v>341.33</v>
      </c>
      <c r="P143">
        <v>342.55361402495902</v>
      </c>
      <c r="Q143">
        <v>270.22871312511302</v>
      </c>
      <c r="R143">
        <v>43.5738909441218</v>
      </c>
      <c r="S143">
        <f>(Table2[[#This Row],[Close Price]]-Table2[[#This Row],[20D EMA]])/Table2[[#This Row],[20D EMA]]</f>
        <v>-2.7334251311047914E-2</v>
      </c>
      <c r="T143">
        <f>(Table2[[#This Row],[Close Price]]-Table2[[#This Row],[50D EMA]])/Table2[[#This Row],[50D EMA]]</f>
        <v>-3.0808648903030006E-2</v>
      </c>
      <c r="U143">
        <f>(Table2[[#This Row],[Close Price]]-Table2[[#This Row],[200D EMA]])/Table2[[#This Row],[200D EMA]]</f>
        <v>0.22858890959632233</v>
      </c>
      <c r="V143">
        <v>0.38682610703464898</v>
      </c>
      <c r="W143">
        <v>322.64999999999998</v>
      </c>
      <c r="X143">
        <v>332.8</v>
      </c>
      <c r="Y143">
        <v>330.05</v>
      </c>
      <c r="Z143">
        <v>336.85</v>
      </c>
      <c r="AA143">
        <v>322.64999999999998</v>
      </c>
      <c r="AB143">
        <v>332.8</v>
      </c>
      <c r="AC143" s="1">
        <f>(Table2[[#This Row],[Close Price]]/Table2[[#This Row],[Day Low]])-1</f>
        <v>2.8978769564543594E-2</v>
      </c>
      <c r="AD143" s="1">
        <f>(Table2[[#This Row],[Day High]]/Table2[[#This Row],[Close Price]])-1</f>
        <v>2.4096385542169418E-3</v>
      </c>
      <c r="AE143" s="1">
        <f>(Table2[[#This Row],[Close Price]]/Table2[[#This Row],[Current Week Low]])-1</f>
        <v>5.908195727919896E-3</v>
      </c>
      <c r="AF143" s="1">
        <f>(Table2[[#This Row],[Current Week High]]/Table2[[#This Row],[Close Price]])-1</f>
        <v>1.4608433734939918E-2</v>
      </c>
      <c r="AG143" s="1">
        <f>(Table2[[#This Row],[Close Price]]/Table2[[#This Row],[Current Month Low]])-1</f>
        <v>2.8978769564543594E-2</v>
      </c>
      <c r="AH143" s="1">
        <f>(Table2[[#This Row],[Current Month High]]/Table2[[#This Row],[Close Price]])-1</f>
        <v>2.4096385542169418E-3</v>
      </c>
      <c r="AI143">
        <v>25.240963855421601</v>
      </c>
      <c r="AJ143">
        <v>193.805309734513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-0.06</v>
      </c>
      <c r="AM143" t="s">
        <v>2950</v>
      </c>
      <c r="AN143">
        <v>3.44</v>
      </c>
      <c r="AO143" t="s">
        <v>2951</v>
      </c>
      <c r="AP143">
        <v>7.1170988485774994E-2</v>
      </c>
      <c r="AQ143">
        <f>(Table2[[#This Row],[Sharpe Ratio]]-AVERAGE(Table2[Sharpe Ratio]))/_xlfn.STDEV.P(Table2[Sharpe Ratio])</f>
        <v>0.13489814493163924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59</v>
      </c>
      <c r="AT143">
        <f>_xlfn.RANK.AVG(Table2[[#This Row],[6M Return vs Nifty Z-Score]],Table2[6M Return vs Nifty Z-Score])</f>
        <v>173</v>
      </c>
      <c r="AU143">
        <f>_xlfn.RANK.AVG(Table2[[#This Row],[Sharpe Ratio Z-Score]],Table2[Sharpe Ratio Z-Score])</f>
        <v>299</v>
      </c>
      <c r="AV143">
        <f>(Table2[[#This Row],[Rank 1Y]]+Table2[[#This Row],[Rank 6M]]+Table2[[#This Row],[Rank Sharpe]])/3</f>
        <v>177</v>
      </c>
    </row>
    <row r="144" spans="1:48" x14ac:dyDescent="0.3">
      <c r="A144" t="s">
        <v>113</v>
      </c>
      <c r="B144" t="s">
        <v>114</v>
      </c>
      <c r="C144" t="s">
        <v>2913</v>
      </c>
      <c r="D144" t="s">
        <v>115</v>
      </c>
      <c r="E144">
        <v>249815.62926392001</v>
      </c>
      <c r="F144">
        <v>9745.25</v>
      </c>
      <c r="G144">
        <v>85.432450465009595</v>
      </c>
      <c r="H144">
        <f>(Table2[[#This Row],[1Y Return vs Nifty]]-AVERAGE(Table2[1Y Return vs Nifty]))/_xlfn.STDEV.P(Table2[1Y Return vs Nifty])</f>
        <v>0.46758319394229803</v>
      </c>
      <c r="I144">
        <v>4.8695903040601802</v>
      </c>
      <c r="J144">
        <f>(Table2[[#This Row],[1M Return vs Nifty]]-AVERAGE(Table2[1M Return vs Nifty]))/_xlfn.STDEV.P(Table2[1M Return vs Nifty])</f>
        <v>4.00215460373336E-2</v>
      </c>
      <c r="K144">
        <v>40.498446034278302</v>
      </c>
      <c r="L144">
        <f>(Table2[[#This Row],[6M Return vs Nifty]]-AVERAGE(Table2[6M Return vs Nifty]))/_xlfn.STDEV.P(Table2[6M Return vs Nifty])</f>
        <v>0.83667022703432614</v>
      </c>
      <c r="M144">
        <v>-3.8411682296960499</v>
      </c>
      <c r="N144">
        <f>(Table2[[#This Row],[1W Return vs Nifty]]-AVERAGE(Table2[1W Return vs Nifty]))/_xlfn.STDEV.P(Table2[1W Return vs Nifty])</f>
        <v>-0.81979568434560079</v>
      </c>
      <c r="O144">
        <v>9555.19</v>
      </c>
      <c r="P144">
        <v>9204.5588424725102</v>
      </c>
      <c r="Q144">
        <v>7632.2941585610197</v>
      </c>
      <c r="R144">
        <v>55.888549582498001</v>
      </c>
      <c r="S144">
        <f>(Table2[[#This Row],[Close Price]]-Table2[[#This Row],[20D EMA]])/Table2[[#This Row],[20D EMA]]</f>
        <v>1.9890760937249754E-2</v>
      </c>
      <c r="T144">
        <f>(Table2[[#This Row],[Close Price]]-Table2[[#This Row],[50D EMA]])/Table2[[#This Row],[50D EMA]]</f>
        <v>5.8741669946481702E-2</v>
      </c>
      <c r="U144">
        <f>(Table2[[#This Row],[Close Price]]-Table2[[#This Row],[200D EMA]])/Table2[[#This Row],[200D EMA]]</f>
        <v>0.27684413068237318</v>
      </c>
      <c r="V144">
        <v>0.64555576763808797</v>
      </c>
      <c r="W144">
        <v>9510.5499999999993</v>
      </c>
      <c r="X144">
        <v>9758.9500000000007</v>
      </c>
      <c r="Y144">
        <v>9571.1</v>
      </c>
      <c r="Z144">
        <v>9728.9500000000007</v>
      </c>
      <c r="AA144">
        <v>9510.5499999999993</v>
      </c>
      <c r="AB144">
        <v>9758.9500000000007</v>
      </c>
      <c r="AC144" s="1">
        <f>(Table2[[#This Row],[Close Price]]/Table2[[#This Row],[Day Low]])-1</f>
        <v>2.4677857747448906E-2</v>
      </c>
      <c r="AD144" s="1">
        <f>(Table2[[#This Row],[Day High]]/Table2[[#This Row],[Close Price]])-1</f>
        <v>1.4058130884277986E-3</v>
      </c>
      <c r="AE144" s="1">
        <f>(Table2[[#This Row],[Close Price]]/Table2[[#This Row],[Current Week Low]])-1</f>
        <v>1.8195400737637257E-2</v>
      </c>
      <c r="AF144" s="1">
        <f>(Table2[[#This Row],[Current Week High]]/Table2[[#This Row],[Close Price]])-1</f>
        <v>-1.6726097329466949E-3</v>
      </c>
      <c r="AG144" s="1">
        <f>(Table2[[#This Row],[Close Price]]/Table2[[#This Row],[Current Month Low]])-1</f>
        <v>2.4677857747448906E-2</v>
      </c>
      <c r="AH144" s="1">
        <f>(Table2[[#This Row],[Current Month High]]/Table2[[#This Row],[Close Price]])-1</f>
        <v>1.4058130884277986E-3</v>
      </c>
      <c r="AI144">
        <v>3.01223673071495</v>
      </c>
      <c r="AJ144">
        <v>114.605813697423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-0.1</v>
      </c>
      <c r="AM144" t="s">
        <v>2950</v>
      </c>
      <c r="AN144">
        <v>1.49</v>
      </c>
      <c r="AO144" t="s">
        <v>2951</v>
      </c>
      <c r="AP144">
        <v>9.072121028256E-2</v>
      </c>
      <c r="AQ144">
        <f>(Table2[[#This Row],[Sharpe Ratio]]-AVERAGE(Table2[Sharpe Ratio]))/_xlfn.STDEV.P(Table2[Sharpe Ratio])</f>
        <v>0.35068472969083064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0.87516401235918762</v>
      </c>
      <c r="AS144">
        <f>_xlfn.RANK.AVG(Table2[[#This Row],[1Y Return vs Nifty Z-Score]],Table2[1Y Return vs Nifty Z-Score])</f>
        <v>157</v>
      </c>
      <c r="AT144">
        <f>_xlfn.RANK.AVG(Table2[[#This Row],[6M Return vs Nifty Z-Score]],Table2[6M Return vs Nifty Z-Score])</f>
        <v>118</v>
      </c>
      <c r="AU144">
        <f>_xlfn.RANK.AVG(Table2[[#This Row],[Sharpe Ratio Z-Score]],Table2[Sharpe Ratio Z-Score])</f>
        <v>257</v>
      </c>
      <c r="AV144">
        <f>(Table2[[#This Row],[Rank 1Y]]+Table2[[#This Row],[Rank 6M]]+Table2[[#This Row],[Rank Sharpe]])/3</f>
        <v>177.33333333333334</v>
      </c>
    </row>
    <row r="145" spans="1:48" x14ac:dyDescent="0.3">
      <c r="A145" t="s">
        <v>466</v>
      </c>
      <c r="B145" t="s">
        <v>467</v>
      </c>
      <c r="C145" t="s">
        <v>2913</v>
      </c>
      <c r="D145" t="s">
        <v>256</v>
      </c>
      <c r="E145">
        <v>43599.612498374998</v>
      </c>
      <c r="F145">
        <v>1079</v>
      </c>
      <c r="G145">
        <v>58.309414399073297</v>
      </c>
      <c r="H145">
        <f>(Table2[[#This Row],[1Y Return vs Nifty]]-AVERAGE(Table2[1Y Return vs Nifty]))/_xlfn.STDEV.P(Table2[1Y Return vs Nifty])</f>
        <v>0.14430231831825976</v>
      </c>
      <c r="I145">
        <v>25.412763328762502</v>
      </c>
      <c r="J145">
        <f>(Table2[[#This Row],[1M Return vs Nifty]]-AVERAGE(Table2[1M Return vs Nifty]))/_xlfn.STDEV.P(Table2[1M Return vs Nifty])</f>
        <v>1.9831441235802727</v>
      </c>
      <c r="K145">
        <v>52.396330791522999</v>
      </c>
      <c r="L145">
        <f>(Table2[[#This Row],[6M Return vs Nifty]]-AVERAGE(Table2[6M Return vs Nifty]))/_xlfn.STDEV.P(Table2[6M Return vs Nifty])</f>
        <v>1.2041760883261432</v>
      </c>
      <c r="M145">
        <v>1.6779515385347601</v>
      </c>
      <c r="N145">
        <f>(Table2[[#This Row],[1W Return vs Nifty]]-AVERAGE(Table2[1W Return vs Nifty]))/_xlfn.STDEV.P(Table2[1W Return vs Nifty])</f>
        <v>0.31101750137543627</v>
      </c>
      <c r="O145">
        <v>968.97</v>
      </c>
      <c r="P145">
        <v>835.21561439945594</v>
      </c>
      <c r="Q145">
        <v>703.304899706181</v>
      </c>
      <c r="R145">
        <v>73.841538244756194</v>
      </c>
      <c r="S145">
        <f>(Table2[[#This Row],[Close Price]]-Table2[[#This Row],[20D EMA]])/Table2[[#This Row],[20D EMA]]</f>
        <v>0.11355356718990264</v>
      </c>
      <c r="T145">
        <f>(Table2[[#This Row],[Close Price]]-Table2[[#This Row],[50D EMA]])/Table2[[#This Row],[50D EMA]]</f>
        <v>0.29188197801573912</v>
      </c>
      <c r="U145">
        <f>(Table2[[#This Row],[Close Price]]-Table2[[#This Row],[200D EMA]])/Table2[[#This Row],[200D EMA]]</f>
        <v>0.53418524519134269</v>
      </c>
      <c r="V145">
        <v>1.7722218008417701</v>
      </c>
      <c r="W145">
        <v>1065</v>
      </c>
      <c r="X145">
        <v>1093.0999999999999</v>
      </c>
      <c r="Y145">
        <v>1066.55</v>
      </c>
      <c r="Z145">
        <v>1095.7</v>
      </c>
      <c r="AA145">
        <v>1065</v>
      </c>
      <c r="AB145">
        <v>1093.0999999999999</v>
      </c>
      <c r="AC145" s="1">
        <f>(Table2[[#This Row],[Close Price]]/Table2[[#This Row],[Day Low]])-1</f>
        <v>1.3145539906103343E-2</v>
      </c>
      <c r="AD145" s="1">
        <f>(Table2[[#This Row],[Day High]]/Table2[[#This Row],[Close Price]])-1</f>
        <v>1.30676552363298E-2</v>
      </c>
      <c r="AE145" s="1">
        <f>(Table2[[#This Row],[Close Price]]/Table2[[#This Row],[Current Week Low]])-1</f>
        <v>1.1673151750972721E-2</v>
      </c>
      <c r="AF145" s="1">
        <f>(Table2[[#This Row],[Current Week High]]/Table2[[#This Row],[Close Price]])-1</f>
        <v>1.5477293790546742E-2</v>
      </c>
      <c r="AG145" s="1">
        <f>(Table2[[#This Row],[Close Price]]/Table2[[#This Row],[Current Month Low]])-1</f>
        <v>1.3145539906103343E-2</v>
      </c>
      <c r="AH145" s="1">
        <f>(Table2[[#This Row],[Current Month High]]/Table2[[#This Row],[Close Price]])-1</f>
        <v>1.30676552363298E-2</v>
      </c>
      <c r="AI145">
        <v>10.1019462465245</v>
      </c>
      <c r="AJ145">
        <v>96.682464454976298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0.33</v>
      </c>
      <c r="AM145" t="s">
        <v>2951</v>
      </c>
      <c r="AN145">
        <v>25.04</v>
      </c>
      <c r="AO145" t="s">
        <v>2951</v>
      </c>
      <c r="AP145">
        <v>0.10693842152293501</v>
      </c>
      <c r="AQ145">
        <f>(Table2[[#This Row],[Sharpe Ratio]]-AVERAGE(Table2[Sharpe Ratio]))/_xlfn.STDEV.P(Table2[Sharpe Ratio])</f>
        <v>0.52968303795832927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4.1723230695584412</v>
      </c>
      <c r="AS145">
        <f>_xlfn.RANK.AVG(Table2[[#This Row],[1Y Return vs Nifty Z-Score]],Table2[1Y Return vs Nifty Z-Score])</f>
        <v>240</v>
      </c>
      <c r="AT145">
        <f>_xlfn.RANK.AVG(Table2[[#This Row],[6M Return vs Nifty Z-Score]],Table2[6M Return vs Nifty Z-Score])</f>
        <v>79</v>
      </c>
      <c r="AU145">
        <f>_xlfn.RANK.AVG(Table2[[#This Row],[Sharpe Ratio Z-Score]],Table2[Sharpe Ratio Z-Score])</f>
        <v>213</v>
      </c>
      <c r="AV145">
        <f>(Table2[[#This Row],[Rank 1Y]]+Table2[[#This Row],[Rank 6M]]+Table2[[#This Row],[Rank Sharpe]])/3</f>
        <v>177.33333333333334</v>
      </c>
    </row>
    <row r="146" spans="1:48" x14ac:dyDescent="0.3">
      <c r="A146" t="s">
        <v>981</v>
      </c>
      <c r="B146" t="s">
        <v>982</v>
      </c>
      <c r="C146" t="s">
        <v>2913</v>
      </c>
      <c r="D146" t="s">
        <v>695</v>
      </c>
      <c r="E146">
        <v>12664.41838526</v>
      </c>
      <c r="F146">
        <v>896.8</v>
      </c>
      <c r="G146">
        <v>73.008394063705296</v>
      </c>
      <c r="H146">
        <f>(Table2[[#This Row],[1Y Return vs Nifty]]-AVERAGE(Table2[1Y Return vs Nifty]))/_xlfn.STDEV.P(Table2[1Y Return vs Nifty])</f>
        <v>0.31950022039715181</v>
      </c>
      <c r="I146">
        <v>24.291637050883001</v>
      </c>
      <c r="J146">
        <f>(Table2[[#This Row],[1M Return vs Nifty]]-AVERAGE(Table2[1M Return vs Nifty]))/_xlfn.STDEV.P(Table2[1M Return vs Nifty])</f>
        <v>1.8770998537780961</v>
      </c>
      <c r="K146">
        <v>13.505656780735199</v>
      </c>
      <c r="L146">
        <f>(Table2[[#This Row],[6M Return vs Nifty]]-AVERAGE(Table2[6M Return vs Nifty]))/_xlfn.STDEV.P(Table2[6M Return vs Nifty])</f>
        <v>2.9078847615529725E-3</v>
      </c>
      <c r="M146">
        <v>21.266032574554899</v>
      </c>
      <c r="N146">
        <f>(Table2[[#This Row],[1W Return vs Nifty]]-AVERAGE(Table2[1W Return vs Nifty]))/_xlfn.STDEV.P(Table2[1W Return vs Nifty])</f>
        <v>4.3244220384551308</v>
      </c>
      <c r="O146">
        <v>773.19</v>
      </c>
      <c r="P146">
        <v>739.81074892682</v>
      </c>
      <c r="Q146">
        <v>679.51229921824495</v>
      </c>
      <c r="R146">
        <v>39.012575882409102</v>
      </c>
      <c r="S146">
        <f>(Table2[[#This Row],[Close Price]]-Table2[[#This Row],[20D EMA]])/Table2[[#This Row],[20D EMA]]</f>
        <v>0.15987014834646063</v>
      </c>
      <c r="T146">
        <f>(Table2[[#This Row],[Close Price]]-Table2[[#This Row],[50D EMA]])/Table2[[#This Row],[50D EMA]]</f>
        <v>0.21220190609681031</v>
      </c>
      <c r="U146">
        <f>(Table2[[#This Row],[Close Price]]-Table2[[#This Row],[200D EMA]])/Table2[[#This Row],[200D EMA]]</f>
        <v>0.31977007779217076</v>
      </c>
      <c r="V146">
        <v>2.6183460325141801</v>
      </c>
      <c r="W146">
        <v>884</v>
      </c>
      <c r="X146">
        <v>968.9</v>
      </c>
      <c r="Y146">
        <v>860.8</v>
      </c>
      <c r="Z146">
        <v>930</v>
      </c>
      <c r="AA146">
        <v>884</v>
      </c>
      <c r="AB146">
        <v>968.9</v>
      </c>
      <c r="AC146" s="1">
        <f>(Table2[[#This Row],[Close Price]]/Table2[[#This Row],[Day Low]])-1</f>
        <v>1.4479638009049722E-2</v>
      </c>
      <c r="AD146" s="1">
        <f>(Table2[[#This Row],[Day High]]/Table2[[#This Row],[Close Price]])-1</f>
        <v>8.0396966993755647E-2</v>
      </c>
      <c r="AE146" s="1">
        <f>(Table2[[#This Row],[Close Price]]/Table2[[#This Row],[Current Week Low]])-1</f>
        <v>4.1821561338289959E-2</v>
      </c>
      <c r="AF146" s="1">
        <f>(Table2[[#This Row],[Current Week High]]/Table2[[#This Row],[Close Price]])-1</f>
        <v>3.7020517395182972E-2</v>
      </c>
      <c r="AG146" s="1">
        <f>(Table2[[#This Row],[Close Price]]/Table2[[#This Row],[Current Month Low]])-1</f>
        <v>1.4479638009049722E-2</v>
      </c>
      <c r="AH146" s="1">
        <f>(Table2[[#This Row],[Current Month High]]/Table2[[#This Row],[Close Price]])-1</f>
        <v>8.0396966993755647E-2</v>
      </c>
      <c r="AI146">
        <v>8.0396966993755594</v>
      </c>
      <c r="AJ146">
        <v>108.63091776201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2951</v>
      </c>
      <c r="AN146">
        <v>34.58</v>
      </c>
      <c r="AO146" t="s">
        <v>2951</v>
      </c>
      <c r="AP146">
        <v>0.193109605196888</v>
      </c>
      <c r="AQ146">
        <f>(Table2[[#This Row],[Sharpe Ratio]]-AVERAGE(Table2[Sharpe Ratio]))/_xlfn.STDEV.P(Table2[Sharpe Ratio])</f>
        <v>1.4808019369120562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8.0047319343039884</v>
      </c>
      <c r="AS146">
        <f>_xlfn.RANK.AVG(Table2[[#This Row],[1Y Return vs Nifty Z-Score]],Table2[1Y Return vs Nifty Z-Score])</f>
        <v>189</v>
      </c>
      <c r="AT146">
        <f>_xlfn.RANK.AVG(Table2[[#This Row],[6M Return vs Nifty Z-Score]],Table2[6M Return vs Nifty Z-Score])</f>
        <v>304</v>
      </c>
      <c r="AU146">
        <f>_xlfn.RANK.AVG(Table2[[#This Row],[Sharpe Ratio Z-Score]],Table2[Sharpe Ratio Z-Score])</f>
        <v>45</v>
      </c>
      <c r="AV146">
        <f>(Table2[[#This Row],[Rank 1Y]]+Table2[[#This Row],[Rank 6M]]+Table2[[#This Row],[Rank Sharpe]])/3</f>
        <v>179.33333333333334</v>
      </c>
    </row>
    <row r="147" spans="1:48" x14ac:dyDescent="0.3">
      <c r="A147" t="s">
        <v>444</v>
      </c>
      <c r="B147" t="s">
        <v>445</v>
      </c>
      <c r="C147" t="s">
        <v>2923</v>
      </c>
      <c r="D147" t="s">
        <v>446</v>
      </c>
      <c r="E147">
        <v>46398.295895670002</v>
      </c>
      <c r="F147">
        <v>1021</v>
      </c>
      <c r="G147">
        <v>117.86304072319901</v>
      </c>
      <c r="H147">
        <f>(Table2[[#This Row],[1Y Return vs Nifty]]-AVERAGE(Table2[1Y Return vs Nifty]))/_xlfn.STDEV.P(Table2[1Y Return vs Nifty])</f>
        <v>0.85412508365496653</v>
      </c>
      <c r="I147">
        <v>62.014483425170702</v>
      </c>
      <c r="J147">
        <f>(Table2[[#This Row],[1M Return vs Nifty]]-AVERAGE(Table2[1M Return vs Nifty]))/_xlfn.STDEV.P(Table2[1M Return vs Nifty])</f>
        <v>5.4452007693923417</v>
      </c>
      <c r="K147">
        <v>17.2468631352721</v>
      </c>
      <c r="L147">
        <f>(Table2[[#This Row],[6M Return vs Nifty]]-AVERAGE(Table2[6M Return vs Nifty]))/_xlfn.STDEV.P(Table2[6M Return vs Nifty])</f>
        <v>0.11846752344079876</v>
      </c>
      <c r="M147">
        <v>44.392357583971801</v>
      </c>
      <c r="N147">
        <f>(Table2[[#This Row],[1W Return vs Nifty]]-AVERAGE(Table2[1W Return vs Nifty]))/_xlfn.STDEV.P(Table2[1W Return vs Nifty])</f>
        <v>9.0627778553469032</v>
      </c>
      <c r="O147">
        <v>837.59</v>
      </c>
      <c r="P147">
        <v>762.01238262411403</v>
      </c>
      <c r="Q147">
        <v>677.92246703539797</v>
      </c>
      <c r="R147">
        <v>65.472409045723296</v>
      </c>
      <c r="S147">
        <f>(Table2[[#This Row],[Close Price]]-Table2[[#This Row],[20D EMA]])/Table2[[#This Row],[20D EMA]]</f>
        <v>0.21897348344655496</v>
      </c>
      <c r="T147">
        <f>(Table2[[#This Row],[Close Price]]-Table2[[#This Row],[50D EMA]])/Table2[[#This Row],[50D EMA]]</f>
        <v>0.33987323996497254</v>
      </c>
      <c r="U147">
        <f>(Table2[[#This Row],[Close Price]]-Table2[[#This Row],[200D EMA]])/Table2[[#This Row],[200D EMA]]</f>
        <v>0.50607193248057392</v>
      </c>
      <c r="V147">
        <v>4.4433405938568802</v>
      </c>
      <c r="W147">
        <v>1021</v>
      </c>
      <c r="X147">
        <v>1104</v>
      </c>
      <c r="Y147">
        <v>1062.0999999999999</v>
      </c>
      <c r="Z147">
        <v>1187</v>
      </c>
      <c r="AA147">
        <v>1021</v>
      </c>
      <c r="AB147">
        <v>1104</v>
      </c>
      <c r="AC147" s="1">
        <f>(Table2[[#This Row],[Close Price]]/Table2[[#This Row],[Day Low]])-1</f>
        <v>0</v>
      </c>
      <c r="AD147" s="1">
        <f>(Table2[[#This Row],[Day High]]/Table2[[#This Row],[Close Price]])-1</f>
        <v>8.1292850146914786E-2</v>
      </c>
      <c r="AE147" s="1">
        <f>(Table2[[#This Row],[Close Price]]/Table2[[#This Row],[Current Week Low]])-1</f>
        <v>-3.8696921193861145E-2</v>
      </c>
      <c r="AF147" s="1">
        <f>(Table2[[#This Row],[Current Week High]]/Table2[[#This Row],[Close Price]])-1</f>
        <v>0.16258570029382957</v>
      </c>
      <c r="AG147" s="1">
        <f>(Table2[[#This Row],[Close Price]]/Table2[[#This Row],[Current Month Low]])-1</f>
        <v>0</v>
      </c>
      <c r="AH147" s="1">
        <f>(Table2[[#This Row],[Current Month High]]/Table2[[#This Row],[Close Price]])-1</f>
        <v>8.1292850146914786E-2</v>
      </c>
      <c r="AI147">
        <v>16.258570029382899</v>
      </c>
      <c r="AJ147">
        <v>149.02439024390199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0.43</v>
      </c>
      <c r="AM147" t="s">
        <v>2951</v>
      </c>
      <c r="AN147">
        <v>55.63</v>
      </c>
      <c r="AO147" t="s">
        <v>2951</v>
      </c>
      <c r="AP147">
        <v>0.131001753915373</v>
      </c>
      <c r="AQ147">
        <f>(Table2[[#This Row],[Sharpe Ratio]]-AVERAGE(Table2[Sharpe Ratio]))/_xlfn.STDEV.P(Table2[Sharpe Ratio])</f>
        <v>0.79528331445971001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16.27585454629472</v>
      </c>
      <c r="AS147">
        <f>_xlfn.RANK.AVG(Table2[[#This Row],[1Y Return vs Nifty Z-Score]],Table2[1Y Return vs Nifty Z-Score])</f>
        <v>107</v>
      </c>
      <c r="AT147">
        <f>_xlfn.RANK.AVG(Table2[[#This Row],[6M Return vs Nifty Z-Score]],Table2[6M Return vs Nifty Z-Score])</f>
        <v>277</v>
      </c>
      <c r="AU147">
        <f>_xlfn.RANK.AVG(Table2[[#This Row],[Sharpe Ratio Z-Score]],Table2[Sharpe Ratio Z-Score])</f>
        <v>159</v>
      </c>
      <c r="AV147">
        <f>(Table2[[#This Row],[Rank 1Y]]+Table2[[#This Row],[Rank 6M]]+Table2[[#This Row],[Rank Sharpe]])/3</f>
        <v>181</v>
      </c>
    </row>
    <row r="148" spans="1:48" x14ac:dyDescent="0.3">
      <c r="A148" t="s">
        <v>82</v>
      </c>
      <c r="B148" t="s">
        <v>83</v>
      </c>
      <c r="C148" t="s">
        <v>2907</v>
      </c>
      <c r="D148" t="s">
        <v>84</v>
      </c>
      <c r="E148">
        <v>308752.68918270001</v>
      </c>
      <c r="F148">
        <v>473.7</v>
      </c>
      <c r="G148">
        <v>85.086863570970493</v>
      </c>
      <c r="H148">
        <f>(Table2[[#This Row],[1Y Return vs Nifty]]-AVERAGE(Table2[1Y Return vs Nifty]))/_xlfn.STDEV.P(Table2[1Y Return vs Nifty])</f>
        <v>0.46346412580267105</v>
      </c>
      <c r="I148">
        <v>-4.9974751520550402</v>
      </c>
      <c r="J148">
        <f>(Table2[[#This Row],[1M Return vs Nifty]]-AVERAGE(Table2[1M Return vs Nifty]))/_xlfn.STDEV.P(Table2[1M Return vs Nifty])</f>
        <v>-0.89327720186382353</v>
      </c>
      <c r="K148">
        <v>19.157911382203501</v>
      </c>
      <c r="L148">
        <f>(Table2[[#This Row],[6M Return vs Nifty]]-AVERAGE(Table2[6M Return vs Nifty]))/_xlfn.STDEV.P(Table2[6M Return vs Nifty])</f>
        <v>0.17749662367906538</v>
      </c>
      <c r="M148">
        <v>-2.2678811848717801</v>
      </c>
      <c r="N148">
        <f>(Table2[[#This Row],[1W Return vs Nifty]]-AVERAGE(Table2[1W Return vs Nifty]))/_xlfn.STDEV.P(Table2[1W Return vs Nifty])</f>
        <v>-0.49744469181012468</v>
      </c>
      <c r="O148">
        <v>479.45</v>
      </c>
      <c r="P148">
        <v>469.00671238293597</v>
      </c>
      <c r="Q148">
        <v>400.16098348476601</v>
      </c>
      <c r="R148">
        <v>75.539232202769</v>
      </c>
      <c r="S148">
        <f>(Table2[[#This Row],[Close Price]]-Table2[[#This Row],[20D EMA]])/Table2[[#This Row],[20D EMA]]</f>
        <v>-1.1992908541036604E-2</v>
      </c>
      <c r="T148">
        <f>(Table2[[#This Row],[Close Price]]-Table2[[#This Row],[50D EMA]])/Table2[[#This Row],[50D EMA]]</f>
        <v>1.000686662503889E-2</v>
      </c>
      <c r="U148">
        <f>(Table2[[#This Row],[Close Price]]-Table2[[#This Row],[200D EMA]])/Table2[[#This Row],[200D EMA]]</f>
        <v>0.18377358000979022</v>
      </c>
      <c r="V148">
        <v>0.74991074717423201</v>
      </c>
      <c r="W148">
        <v>472</v>
      </c>
      <c r="X148">
        <v>480.05</v>
      </c>
      <c r="Y148">
        <v>479</v>
      </c>
      <c r="Z148">
        <v>491.4</v>
      </c>
      <c r="AA148">
        <v>472</v>
      </c>
      <c r="AB148">
        <v>480.05</v>
      </c>
      <c r="AC148" s="1">
        <f>(Table2[[#This Row],[Close Price]]/Table2[[#This Row],[Day Low]])-1</f>
        <v>3.6016949152541944E-3</v>
      </c>
      <c r="AD148" s="1">
        <f>(Table2[[#This Row],[Day High]]/Table2[[#This Row],[Close Price]])-1</f>
        <v>1.3405108718598235E-2</v>
      </c>
      <c r="AE148" s="1">
        <f>(Table2[[#This Row],[Close Price]]/Table2[[#This Row],[Current Week Low]])-1</f>
        <v>-1.1064718162839271E-2</v>
      </c>
      <c r="AF148" s="1">
        <f>(Table2[[#This Row],[Current Week High]]/Table2[[#This Row],[Close Price]])-1</f>
        <v>3.7365421152628198E-2</v>
      </c>
      <c r="AG148" s="1">
        <f>(Table2[[#This Row],[Close Price]]/Table2[[#This Row],[Current Month Low]])-1</f>
        <v>3.6016949152541944E-3</v>
      </c>
      <c r="AH148" s="1">
        <f>(Table2[[#This Row],[Current Month High]]/Table2[[#This Row],[Close Price]])-1</f>
        <v>1.3405108718598235E-2</v>
      </c>
      <c r="AI148">
        <v>11.336288790373599</v>
      </c>
      <c r="AJ148">
        <v>112.183650615901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-0.06</v>
      </c>
      <c r="AM148" t="s">
        <v>2950</v>
      </c>
      <c r="AN148">
        <v>2.86</v>
      </c>
      <c r="AO148" t="s">
        <v>2951</v>
      </c>
      <c r="AP148">
        <v>0.14521944559021899</v>
      </c>
      <c r="AQ148">
        <f>(Table2[[#This Row],[Sharpe Ratio]]-AVERAGE(Table2[Sharpe Ratio]))/_xlfn.STDEV.P(Table2[Sharpe Ratio])</f>
        <v>0.95221182205233124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0.20245067786011944</v>
      </c>
      <c r="AS148">
        <f>_xlfn.RANK.AVG(Table2[[#This Row],[1Y Return vs Nifty Z-Score]],Table2[1Y Return vs Nifty Z-Score])</f>
        <v>160</v>
      </c>
      <c r="AT148">
        <f>_xlfn.RANK.AVG(Table2[[#This Row],[6M Return vs Nifty Z-Score]],Table2[6M Return vs Nifty Z-Score])</f>
        <v>262</v>
      </c>
      <c r="AU148">
        <f>_xlfn.RANK.AVG(Table2[[#This Row],[Sharpe Ratio Z-Score]],Table2[Sharpe Ratio Z-Score])</f>
        <v>122</v>
      </c>
      <c r="AV148">
        <f>(Table2[[#This Row],[Rank 1Y]]+Table2[[#This Row],[Rank 6M]]+Table2[[#This Row],[Rank Sharpe]])/3</f>
        <v>181.33333333333334</v>
      </c>
    </row>
    <row r="149" spans="1:48" x14ac:dyDescent="0.3">
      <c r="A149" t="s">
        <v>320</v>
      </c>
      <c r="B149" t="s">
        <v>321</v>
      </c>
      <c r="C149" t="s">
        <v>2913</v>
      </c>
      <c r="D149" t="s">
        <v>130</v>
      </c>
      <c r="E149">
        <v>73260.371245200004</v>
      </c>
      <c r="F149">
        <v>1743.1</v>
      </c>
      <c r="G149">
        <v>87.695095272535795</v>
      </c>
      <c r="H149">
        <f>(Table2[[#This Row],[1Y Return vs Nifty]]-AVERAGE(Table2[1Y Return vs Nifty]))/_xlfn.STDEV.P(Table2[1Y Return vs Nifty])</f>
        <v>0.49455177492361024</v>
      </c>
      <c r="I149">
        <v>15.146574339074601</v>
      </c>
      <c r="J149">
        <f>(Table2[[#This Row],[1M Return vs Nifty]]-AVERAGE(Table2[1M Return vs Nifty]))/_xlfn.STDEV.P(Table2[1M Return vs Nifty])</f>
        <v>1.0120933717223155</v>
      </c>
      <c r="K149">
        <v>31.8170895590786</v>
      </c>
      <c r="L149">
        <f>(Table2[[#This Row],[6M Return vs Nifty]]-AVERAGE(Table2[6M Return vs Nifty]))/_xlfn.STDEV.P(Table2[6M Return vs Nifty])</f>
        <v>0.56851757186115559</v>
      </c>
      <c r="M149">
        <v>1.5938180969353599</v>
      </c>
      <c r="N149">
        <f>(Table2[[#This Row],[1W Return vs Nifty]]-AVERAGE(Table2[1W Return vs Nifty]))/_xlfn.STDEV.P(Table2[1W Return vs Nifty])</f>
        <v>0.29377938930033087</v>
      </c>
      <c r="O149">
        <v>1627.25</v>
      </c>
      <c r="P149">
        <v>1487.85477633185</v>
      </c>
      <c r="Q149">
        <v>1238.06396354357</v>
      </c>
      <c r="R149">
        <v>84.746384448349801</v>
      </c>
      <c r="S149">
        <f>(Table2[[#This Row],[Close Price]]-Table2[[#This Row],[20D EMA]])/Table2[[#This Row],[20D EMA]]</f>
        <v>7.1193731756030054E-2</v>
      </c>
      <c r="T149">
        <f>(Table2[[#This Row],[Close Price]]-Table2[[#This Row],[50D EMA]])/Table2[[#This Row],[50D EMA]]</f>
        <v>0.17155251152765749</v>
      </c>
      <c r="U149">
        <f>(Table2[[#This Row],[Close Price]]-Table2[[#This Row],[200D EMA]])/Table2[[#This Row],[200D EMA]]</f>
        <v>0.40792402600179278</v>
      </c>
      <c r="V149">
        <v>1.07360744515159</v>
      </c>
      <c r="W149">
        <v>1734</v>
      </c>
      <c r="X149">
        <v>1776.3</v>
      </c>
      <c r="Y149">
        <v>1746.5</v>
      </c>
      <c r="Z149">
        <v>1804.5</v>
      </c>
      <c r="AA149">
        <v>1734</v>
      </c>
      <c r="AB149">
        <v>1776.3</v>
      </c>
      <c r="AC149" s="1">
        <f>(Table2[[#This Row],[Close Price]]/Table2[[#This Row],[Day Low]])-1</f>
        <v>5.2479815455592771E-3</v>
      </c>
      <c r="AD149" s="1">
        <f>(Table2[[#This Row],[Day High]]/Table2[[#This Row],[Close Price]])-1</f>
        <v>1.9046526303711842E-2</v>
      </c>
      <c r="AE149" s="1">
        <f>(Table2[[#This Row],[Close Price]]/Table2[[#This Row],[Current Week Low]])-1</f>
        <v>-1.9467506441455118E-3</v>
      </c>
      <c r="AF149" s="1">
        <f>(Table2[[#This Row],[Current Week High]]/Table2[[#This Row],[Close Price]])-1</f>
        <v>3.5224599850840477E-2</v>
      </c>
      <c r="AG149" s="1">
        <f>(Table2[[#This Row],[Close Price]]/Table2[[#This Row],[Current Month Low]])-1</f>
        <v>5.2479815455592771E-3</v>
      </c>
      <c r="AH149" s="1">
        <f>(Table2[[#This Row],[Current Month High]]/Table2[[#This Row],[Close Price]])-1</f>
        <v>1.9046526303711842E-2</v>
      </c>
      <c r="AI149">
        <v>3.5224599850840401</v>
      </c>
      <c r="AJ149">
        <v>117.941985496374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0.28999999999999998</v>
      </c>
      <c r="AM149" t="s">
        <v>2951</v>
      </c>
      <c r="AN149">
        <v>16.100000000000001</v>
      </c>
      <c r="AO149" t="s">
        <v>2951</v>
      </c>
      <c r="AP149">
        <v>0.10246861432422701</v>
      </c>
      <c r="AQ149">
        <f>(Table2[[#This Row],[Sharpe Ratio]]-AVERAGE(Table2[Sharpe Ratio]))/_xlfn.STDEV.P(Table2[Sharpe Ratio])</f>
        <v>0.48034730970076739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2.8492894175081798</v>
      </c>
      <c r="AS149">
        <f>_xlfn.RANK.AVG(Table2[[#This Row],[1Y Return vs Nifty Z-Score]],Table2[1Y Return vs Nifty Z-Score])</f>
        <v>151</v>
      </c>
      <c r="AT149">
        <f>_xlfn.RANK.AVG(Table2[[#This Row],[6M Return vs Nifty Z-Score]],Table2[6M Return vs Nifty Z-Score])</f>
        <v>174</v>
      </c>
      <c r="AU149">
        <f>_xlfn.RANK.AVG(Table2[[#This Row],[Sharpe Ratio Z-Score]],Table2[Sharpe Ratio Z-Score])</f>
        <v>224</v>
      </c>
      <c r="AV149">
        <f>(Table2[[#This Row],[Rank 1Y]]+Table2[[#This Row],[Rank 6M]]+Table2[[#This Row],[Rank Sharpe]])/3</f>
        <v>183</v>
      </c>
    </row>
    <row r="150" spans="1:48" x14ac:dyDescent="0.3">
      <c r="A150" t="s">
        <v>1541</v>
      </c>
      <c r="B150" t="s">
        <v>1542</v>
      </c>
      <c r="C150" t="s">
        <v>2917</v>
      </c>
      <c r="D150" t="s">
        <v>144</v>
      </c>
      <c r="E150">
        <v>5317.5919390500003</v>
      </c>
      <c r="F150">
        <v>363.25</v>
      </c>
      <c r="G150">
        <v>38.449154912499097</v>
      </c>
      <c r="H150">
        <f>(Table2[[#This Row],[1Y Return vs Nifty]]-AVERAGE(Table2[1Y Return vs Nifty]))/_xlfn.STDEV.P(Table2[1Y Return vs Nifty])</f>
        <v>-9.2413146032124138E-2</v>
      </c>
      <c r="I150">
        <v>12.701763006587001</v>
      </c>
      <c r="J150">
        <f>(Table2[[#This Row],[1M Return vs Nifty]]-AVERAGE(Table2[1M Return vs Nifty]))/_xlfn.STDEV.P(Table2[1M Return vs Nifty])</f>
        <v>0.78084535116204812</v>
      </c>
      <c r="K150">
        <v>26.3095110137095</v>
      </c>
      <c r="L150">
        <f>(Table2[[#This Row],[6M Return vs Nifty]]-AVERAGE(Table2[6M Return vs Nifty]))/_xlfn.STDEV.P(Table2[6M Return vs Nifty])</f>
        <v>0.39839763556611474</v>
      </c>
      <c r="M150">
        <v>0.43414241717114699</v>
      </c>
      <c r="N150">
        <f>(Table2[[#This Row],[1W Return vs Nifty]]-AVERAGE(Table2[1W Return vs Nifty]))/_xlfn.STDEV.P(Table2[1W Return vs Nifty])</f>
        <v>5.6173284539580363E-2</v>
      </c>
      <c r="O150">
        <v>351.61</v>
      </c>
      <c r="P150">
        <v>332.42378629935303</v>
      </c>
      <c r="Q150">
        <v>287.85432649496801</v>
      </c>
      <c r="R150">
        <v>60.889899348361801</v>
      </c>
      <c r="S150">
        <f>(Table2[[#This Row],[Close Price]]-Table2[[#This Row],[20D EMA]])/Table2[[#This Row],[20D EMA]]</f>
        <v>3.3104860498848115E-2</v>
      </c>
      <c r="T150">
        <f>(Table2[[#This Row],[Close Price]]-Table2[[#This Row],[50D EMA]])/Table2[[#This Row],[50D EMA]]</f>
        <v>9.2731672555126571E-2</v>
      </c>
      <c r="U150">
        <f>(Table2[[#This Row],[Close Price]]-Table2[[#This Row],[200D EMA]])/Table2[[#This Row],[200D EMA]]</f>
        <v>0.26192301648921018</v>
      </c>
      <c r="V150">
        <v>0.935848335059</v>
      </c>
      <c r="W150">
        <v>362</v>
      </c>
      <c r="X150">
        <v>382.45</v>
      </c>
      <c r="Y150">
        <v>371.05</v>
      </c>
      <c r="Z150">
        <v>392.2</v>
      </c>
      <c r="AA150">
        <v>362</v>
      </c>
      <c r="AB150">
        <v>382.45</v>
      </c>
      <c r="AC150" s="1">
        <f>(Table2[[#This Row],[Close Price]]/Table2[[#This Row],[Day Low]])-1</f>
        <v>3.4530386740332375E-3</v>
      </c>
      <c r="AD150" s="1">
        <f>(Table2[[#This Row],[Day High]]/Table2[[#This Row],[Close Price]])-1</f>
        <v>5.2856159669649072E-2</v>
      </c>
      <c r="AE150" s="1">
        <f>(Table2[[#This Row],[Close Price]]/Table2[[#This Row],[Current Week Low]])-1</f>
        <v>-2.102142568387011E-2</v>
      </c>
      <c r="AF150" s="1">
        <f>(Table2[[#This Row],[Current Week High]]/Table2[[#This Row],[Close Price]])-1</f>
        <v>7.9697178251892709E-2</v>
      </c>
      <c r="AG150" s="1">
        <f>(Table2[[#This Row],[Close Price]]/Table2[[#This Row],[Current Month Low]])-1</f>
        <v>3.4530386740332375E-3</v>
      </c>
      <c r="AH150" s="1">
        <f>(Table2[[#This Row],[Current Month High]]/Table2[[#This Row],[Close Price]])-1</f>
        <v>5.2856159669649072E-2</v>
      </c>
      <c r="AI150">
        <v>9.4287680660701998</v>
      </c>
      <c r="AJ150">
        <v>69.862052840776201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0.13</v>
      </c>
      <c r="AM150" t="s">
        <v>2951</v>
      </c>
      <c r="AN150">
        <v>21.77</v>
      </c>
      <c r="AO150" t="s">
        <v>2951</v>
      </c>
      <c r="AP150">
        <v>0.21020808336761701</v>
      </c>
      <c r="AQ150">
        <f>(Table2[[#This Row],[Sharpe Ratio]]-AVERAGE(Table2[Sharpe Ratio]))/_xlfn.STDEV.P(Table2[Sharpe Ratio])</f>
        <v>1.6695272745267913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2.81253039976241</v>
      </c>
      <c r="AS150">
        <f>_xlfn.RANK.AVG(Table2[[#This Row],[1Y Return vs Nifty Z-Score]],Table2[1Y Return vs Nifty Z-Score])</f>
        <v>311</v>
      </c>
      <c r="AT150">
        <f>_xlfn.RANK.AVG(Table2[[#This Row],[6M Return vs Nifty Z-Score]],Table2[6M Return vs Nifty Z-Score])</f>
        <v>208</v>
      </c>
      <c r="AU150">
        <f>_xlfn.RANK.AVG(Table2[[#This Row],[Sharpe Ratio Z-Score]],Table2[Sharpe Ratio Z-Score])</f>
        <v>31</v>
      </c>
      <c r="AV150">
        <f>(Table2[[#This Row],[Rank 1Y]]+Table2[[#This Row],[Rank 6M]]+Table2[[#This Row],[Rank Sharpe]])/3</f>
        <v>183.33333333333334</v>
      </c>
    </row>
    <row r="151" spans="1:48" x14ac:dyDescent="0.3">
      <c r="A151" t="s">
        <v>309</v>
      </c>
      <c r="B151" t="s">
        <v>310</v>
      </c>
      <c r="C151" t="s">
        <v>2909</v>
      </c>
      <c r="D151" t="s">
        <v>33</v>
      </c>
      <c r="E151">
        <v>76992.461153960001</v>
      </c>
      <c r="F151">
        <v>541.70000000000005</v>
      </c>
      <c r="G151">
        <v>65.886569731448205</v>
      </c>
      <c r="H151">
        <f>(Table2[[#This Row],[1Y Return vs Nifty]]-AVERAGE(Table2[1Y Return vs Nifty]))/_xlfn.STDEV.P(Table2[1Y Return vs Nifty])</f>
        <v>0.23461482627771676</v>
      </c>
      <c r="I151">
        <v>-6.7947071132444101</v>
      </c>
      <c r="J151">
        <f>(Table2[[#This Row],[1M Return vs Nifty]]-AVERAGE(Table2[1M Return vs Nifty]))/_xlfn.STDEV.P(Table2[1M Return vs Nifty])</f>
        <v>-1.0632724599804526</v>
      </c>
      <c r="K151">
        <v>21.968057245043301</v>
      </c>
      <c r="L151">
        <f>(Table2[[#This Row],[6M Return vs Nifty]]-AVERAGE(Table2[6M Return vs Nifty]))/_xlfn.STDEV.P(Table2[6M Return vs Nifty])</f>
        <v>0.2642973531154244</v>
      </c>
      <c r="M151">
        <v>0.46487157116743499</v>
      </c>
      <c r="N151">
        <f>(Table2[[#This Row],[1W Return vs Nifty]]-AVERAGE(Table2[1W Return vs Nifty]))/_xlfn.STDEV.P(Table2[1W Return vs Nifty])</f>
        <v>6.2469385002026701E-2</v>
      </c>
      <c r="O151">
        <v>545.29</v>
      </c>
      <c r="P151">
        <v>539.43832723095204</v>
      </c>
      <c r="Q151">
        <v>476.27727001462102</v>
      </c>
      <c r="R151">
        <v>68.586729411525496</v>
      </c>
      <c r="S151">
        <f>(Table2[[#This Row],[Close Price]]-Table2[[#This Row],[20D EMA]])/Table2[[#This Row],[20D EMA]]</f>
        <v>-6.5836527352416485E-3</v>
      </c>
      <c r="T151">
        <f>(Table2[[#This Row],[Close Price]]-Table2[[#This Row],[50D EMA]])/Table2[[#This Row],[50D EMA]]</f>
        <v>4.1926438202076529E-3</v>
      </c>
      <c r="U151">
        <f>(Table2[[#This Row],[Close Price]]-Table2[[#This Row],[200D EMA]])/Table2[[#This Row],[200D EMA]]</f>
        <v>0.13736269627851574</v>
      </c>
      <c r="V151">
        <v>0.59077581928369405</v>
      </c>
      <c r="W151">
        <v>537</v>
      </c>
      <c r="X151">
        <v>546.5</v>
      </c>
      <c r="Y151">
        <v>541.1</v>
      </c>
      <c r="Z151">
        <v>550.9</v>
      </c>
      <c r="AA151">
        <v>537</v>
      </c>
      <c r="AB151">
        <v>546.5</v>
      </c>
      <c r="AC151" s="1">
        <f>(Table2[[#This Row],[Close Price]]/Table2[[#This Row],[Day Low]])-1</f>
        <v>8.7523277467411731E-3</v>
      </c>
      <c r="AD151" s="1">
        <f>(Table2[[#This Row],[Day High]]/Table2[[#This Row],[Close Price]])-1</f>
        <v>8.8609931696510547E-3</v>
      </c>
      <c r="AE151" s="1">
        <f>(Table2[[#This Row],[Close Price]]/Table2[[#This Row],[Current Week Low]])-1</f>
        <v>1.1088523378304238E-3</v>
      </c>
      <c r="AF151" s="1">
        <f>(Table2[[#This Row],[Current Week High]]/Table2[[#This Row],[Close Price]])-1</f>
        <v>1.6983570241831059E-2</v>
      </c>
      <c r="AG151" s="1">
        <f>(Table2[[#This Row],[Close Price]]/Table2[[#This Row],[Current Month Low]])-1</f>
        <v>8.7523277467411731E-3</v>
      </c>
      <c r="AH151" s="1">
        <f>(Table2[[#This Row],[Current Month High]]/Table2[[#This Row],[Close Price]])-1</f>
        <v>8.8609931696510547E-3</v>
      </c>
      <c r="AI151">
        <v>16.798966217463501</v>
      </c>
      <c r="AJ151">
        <v>95.8423716558206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-7.0000000000000007E-2</v>
      </c>
      <c r="AM151" t="s">
        <v>2950</v>
      </c>
      <c r="AN151">
        <v>3.27</v>
      </c>
      <c r="AO151" t="s">
        <v>2951</v>
      </c>
      <c r="AP151">
        <v>0.15866442965271099</v>
      </c>
      <c r="AQ151">
        <f>(Table2[[#This Row],[Sharpe Ratio]]-AVERAGE(Table2[Sharpe Ratio]))/_xlfn.STDEV.P(Table2[Sharpe Ratio])</f>
        <v>1.100611529387826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0.59872063380254137</v>
      </c>
      <c r="AS151">
        <f>_xlfn.RANK.AVG(Table2[[#This Row],[1Y Return vs Nifty Z-Score]],Table2[1Y Return vs Nifty Z-Score])</f>
        <v>214</v>
      </c>
      <c r="AT151">
        <f>_xlfn.RANK.AVG(Table2[[#This Row],[6M Return vs Nifty Z-Score]],Table2[6M Return vs Nifty Z-Score])</f>
        <v>238</v>
      </c>
      <c r="AU151">
        <f>_xlfn.RANK.AVG(Table2[[#This Row],[Sharpe Ratio Z-Score]],Table2[Sharpe Ratio Z-Score])</f>
        <v>105</v>
      </c>
      <c r="AV151">
        <f>(Table2[[#This Row],[Rank 1Y]]+Table2[[#This Row],[Rank 6M]]+Table2[[#This Row],[Rank Sharpe]])/3</f>
        <v>185.66666666666666</v>
      </c>
    </row>
    <row r="152" spans="1:48" x14ac:dyDescent="0.3">
      <c r="A152" t="s">
        <v>389</v>
      </c>
      <c r="B152" t="s">
        <v>390</v>
      </c>
      <c r="C152" t="s">
        <v>2909</v>
      </c>
      <c r="D152" t="s">
        <v>33</v>
      </c>
      <c r="E152">
        <v>57120.581462559901</v>
      </c>
      <c r="F152">
        <v>64.14</v>
      </c>
      <c r="G152">
        <v>105.448840101242</v>
      </c>
      <c r="H152">
        <f>(Table2[[#This Row],[1Y Return vs Nifty]]-AVERAGE(Table2[1Y Return vs Nifty]))/_xlfn.STDEV.P(Table2[1Y Return vs Nifty])</f>
        <v>0.70615958165576398</v>
      </c>
      <c r="I152">
        <v>-4.2661998153362104</v>
      </c>
      <c r="J152">
        <f>(Table2[[#This Row],[1M Return vs Nifty]]-AVERAGE(Table2[1M Return vs Nifty]))/_xlfn.STDEV.P(Table2[1M Return vs Nifty])</f>
        <v>-0.82410786685067672</v>
      </c>
      <c r="K152">
        <v>21.318591407000401</v>
      </c>
      <c r="L152">
        <f>(Table2[[#This Row],[6M Return vs Nifty]]-AVERAGE(Table2[6M Return vs Nifty]))/_xlfn.STDEV.P(Table2[6M Return vs Nifty])</f>
        <v>0.2442364341319696</v>
      </c>
      <c r="M152">
        <v>-1.9244904721638401</v>
      </c>
      <c r="N152">
        <f>(Table2[[#This Row],[1W Return vs Nifty]]-AVERAGE(Table2[1W Return vs Nifty]))/_xlfn.STDEV.P(Table2[1W Return vs Nifty])</f>
        <v>-0.42708732286526507</v>
      </c>
      <c r="O152">
        <v>64.66</v>
      </c>
      <c r="P152">
        <v>63.838003950884001</v>
      </c>
      <c r="Q152">
        <v>55.184455062765899</v>
      </c>
      <c r="R152">
        <v>67.721546962074498</v>
      </c>
      <c r="S152">
        <f>(Table2[[#This Row],[Close Price]]-Table2[[#This Row],[20D EMA]])/Table2[[#This Row],[20D EMA]]</f>
        <v>-8.0420661923909075E-3</v>
      </c>
      <c r="T152">
        <f>(Table2[[#This Row],[Close Price]]-Table2[[#This Row],[50D EMA]])/Table2[[#This Row],[50D EMA]]</f>
        <v>4.7306624647655091E-3</v>
      </c>
      <c r="U152">
        <f>(Table2[[#This Row],[Close Price]]-Table2[[#This Row],[200D EMA]])/Table2[[#This Row],[200D EMA]]</f>
        <v>0.16228383386314518</v>
      </c>
      <c r="V152">
        <v>0.78985930428670303</v>
      </c>
      <c r="W152">
        <v>63.58</v>
      </c>
      <c r="X152">
        <v>65.33</v>
      </c>
      <c r="Y152">
        <v>64.2</v>
      </c>
      <c r="Z152">
        <v>65.78</v>
      </c>
      <c r="AA152">
        <v>63.58</v>
      </c>
      <c r="AB152">
        <v>65.33</v>
      </c>
      <c r="AC152" s="1">
        <f>(Table2[[#This Row],[Close Price]]/Table2[[#This Row],[Day Low]])-1</f>
        <v>8.8078011953445223E-3</v>
      </c>
      <c r="AD152" s="1">
        <f>(Table2[[#This Row],[Day High]]/Table2[[#This Row],[Close Price]])-1</f>
        <v>1.8553164951668144E-2</v>
      </c>
      <c r="AE152" s="1">
        <f>(Table2[[#This Row],[Close Price]]/Table2[[#This Row],[Current Week Low]])-1</f>
        <v>-9.3457943925234765E-4</v>
      </c>
      <c r="AF152" s="1">
        <f>(Table2[[#This Row],[Current Week High]]/Table2[[#This Row],[Close Price]])-1</f>
        <v>2.5569067664483969E-2</v>
      </c>
      <c r="AG152" s="1">
        <f>(Table2[[#This Row],[Close Price]]/Table2[[#This Row],[Current Month Low]])-1</f>
        <v>8.8078011953445223E-3</v>
      </c>
      <c r="AH152" s="1">
        <f>(Table2[[#This Row],[Current Month High]]/Table2[[#This Row],[Close Price]])-1</f>
        <v>1.8553164951668144E-2</v>
      </c>
      <c r="AI152">
        <v>19.893981914561898</v>
      </c>
      <c r="AJ152">
        <v>132.81306715063499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-7.0000000000000007E-2</v>
      </c>
      <c r="AM152" t="s">
        <v>2950</v>
      </c>
      <c r="AN152">
        <v>3.87</v>
      </c>
      <c r="AO152" t="s">
        <v>2951</v>
      </c>
      <c r="AP152">
        <v>0.118867250153251</v>
      </c>
      <c r="AQ152">
        <f>(Table2[[#This Row],[Sharpe Ratio]]-AVERAGE(Table2[Sharpe Ratio]))/_xlfn.STDEV.P(Table2[Sharpe Ratio])</f>
        <v>0.66134810125376742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0.36054892732555921</v>
      </c>
      <c r="AS152">
        <f>_xlfn.RANK.AVG(Table2[[#This Row],[1Y Return vs Nifty Z-Score]],Table2[1Y Return vs Nifty Z-Score])</f>
        <v>128</v>
      </c>
      <c r="AT152">
        <f>_xlfn.RANK.AVG(Table2[[#This Row],[6M Return vs Nifty Z-Score]],Table2[6M Return vs Nifty Z-Score])</f>
        <v>243</v>
      </c>
      <c r="AU152">
        <f>_xlfn.RANK.AVG(Table2[[#This Row],[Sharpe Ratio Z-Score]],Table2[Sharpe Ratio Z-Score])</f>
        <v>187</v>
      </c>
      <c r="AV152">
        <f>(Table2[[#This Row],[Rank 1Y]]+Table2[[#This Row],[Rank 6M]]+Table2[[#This Row],[Rank Sharpe]])/3</f>
        <v>186</v>
      </c>
    </row>
    <row r="153" spans="1:48" x14ac:dyDescent="0.3">
      <c r="A153" t="s">
        <v>26</v>
      </c>
      <c r="B153" t="s">
        <v>27</v>
      </c>
      <c r="C153" t="s">
        <v>2910</v>
      </c>
      <c r="D153" t="s">
        <v>28</v>
      </c>
      <c r="E153">
        <v>826210.69769870897</v>
      </c>
      <c r="F153">
        <v>1419.8</v>
      </c>
      <c r="G153">
        <v>40.549466123133897</v>
      </c>
      <c r="H153">
        <f>(Table2[[#This Row],[1Y Return vs Nifty]]-AVERAGE(Table2[1Y Return vs Nifty]))/_xlfn.STDEV.P(Table2[1Y Return vs Nifty])</f>
        <v>-6.7379427623669746E-2</v>
      </c>
      <c r="I153">
        <v>0.19053106266310099</v>
      </c>
      <c r="J153">
        <f>(Table2[[#This Row],[1M Return vs Nifty]]-AVERAGE(Table2[1M Return vs Nifty]))/_xlfn.STDEV.P(Table2[1M Return vs Nifty])</f>
        <v>-0.40255787646409119</v>
      </c>
      <c r="K153">
        <v>31.7506608327989</v>
      </c>
      <c r="L153">
        <f>(Table2[[#This Row],[6M Return vs Nifty]]-AVERAGE(Table2[6M Return vs Nifty]))/_xlfn.STDEV.P(Table2[6M Return vs Nifty])</f>
        <v>0.56646569904812671</v>
      </c>
      <c r="M153">
        <v>-1.5940599440013801</v>
      </c>
      <c r="N153">
        <f>(Table2[[#This Row],[1W Return vs Nifty]]-AVERAGE(Table2[1W Return vs Nifty]))/_xlfn.STDEV.P(Table2[1W Return vs Nifty])</f>
        <v>-0.35938536786118774</v>
      </c>
      <c r="O153">
        <v>1392.93</v>
      </c>
      <c r="P153">
        <v>1341.0064557396499</v>
      </c>
      <c r="Q153">
        <v>1152.04742317515</v>
      </c>
      <c r="R153">
        <v>81.663143103378502</v>
      </c>
      <c r="S153">
        <f>(Table2[[#This Row],[Close Price]]-Table2[[#This Row],[20D EMA]])/Table2[[#This Row],[20D EMA]]</f>
        <v>1.9290273021616226E-2</v>
      </c>
      <c r="T153">
        <f>(Table2[[#This Row],[Close Price]]-Table2[[#This Row],[50D EMA]])/Table2[[#This Row],[50D EMA]]</f>
        <v>5.8757020835436914E-2</v>
      </c>
      <c r="U153">
        <f>(Table2[[#This Row],[Close Price]]-Table2[[#This Row],[200D EMA]])/Table2[[#This Row],[200D EMA]]</f>
        <v>0.23241454426146702</v>
      </c>
      <c r="V153">
        <v>1.29301415024038</v>
      </c>
      <c r="W153">
        <v>1389.35</v>
      </c>
      <c r="X153">
        <v>1423.8</v>
      </c>
      <c r="Y153">
        <v>1372.85</v>
      </c>
      <c r="Z153">
        <v>1423.95</v>
      </c>
      <c r="AA153">
        <v>1389.35</v>
      </c>
      <c r="AB153">
        <v>1423.8</v>
      </c>
      <c r="AC153" s="1">
        <f>(Table2[[#This Row],[Close Price]]/Table2[[#This Row],[Day Low]])-1</f>
        <v>2.1916723647748881E-2</v>
      </c>
      <c r="AD153" s="1">
        <f>(Table2[[#This Row],[Day High]]/Table2[[#This Row],[Close Price]])-1</f>
        <v>2.8172982110157285E-3</v>
      </c>
      <c r="AE153" s="1">
        <f>(Table2[[#This Row],[Close Price]]/Table2[[#This Row],[Current Week Low]])-1</f>
        <v>3.4198929234803499E-2</v>
      </c>
      <c r="AF153" s="1">
        <f>(Table2[[#This Row],[Current Week High]]/Table2[[#This Row],[Close Price]])-1</f>
        <v>2.9229468939286907E-3</v>
      </c>
      <c r="AG153" s="1">
        <f>(Table2[[#This Row],[Close Price]]/Table2[[#This Row],[Current Month Low]])-1</f>
        <v>2.1916723647748881E-2</v>
      </c>
      <c r="AH153" s="1">
        <f>(Table2[[#This Row],[Current Month High]]/Table2[[#This Row],[Close Price]])-1</f>
        <v>2.8172982110157285E-3</v>
      </c>
      <c r="AI153">
        <v>2.5461332582053799</v>
      </c>
      <c r="AJ153">
        <v>67.755656643232598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</v>
      </c>
      <c r="AM153" t="s">
        <v>2951</v>
      </c>
      <c r="AN153">
        <v>5.61</v>
      </c>
      <c r="AO153" t="s">
        <v>2951</v>
      </c>
      <c r="AP153">
        <v>0.16878686419129801</v>
      </c>
      <c r="AQ153">
        <f>(Table2[[#This Row],[Sharpe Ratio]]-AVERAGE(Table2[Sharpe Ratio]))/_xlfn.STDEV.P(Table2[Sharpe Ratio])</f>
        <v>1.2123384244192357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0.94948145151841379</v>
      </c>
      <c r="AS153">
        <f>_xlfn.RANK.AVG(Table2[[#This Row],[1Y Return vs Nifty Z-Score]],Table2[1Y Return vs Nifty Z-Score])</f>
        <v>303</v>
      </c>
      <c r="AT153">
        <f>_xlfn.RANK.AVG(Table2[[#This Row],[6M Return vs Nifty Z-Score]],Table2[6M Return vs Nifty Z-Score])</f>
        <v>176</v>
      </c>
      <c r="AU153">
        <f>_xlfn.RANK.AVG(Table2[[#This Row],[Sharpe Ratio Z-Score]],Table2[Sharpe Ratio Z-Score])</f>
        <v>89</v>
      </c>
      <c r="AV153">
        <f>(Table2[[#This Row],[Rank 1Y]]+Table2[[#This Row],[Rank 6M]]+Table2[[#This Row],[Rank Sharpe]])/3</f>
        <v>189.33333333333334</v>
      </c>
    </row>
    <row r="154" spans="1:48" x14ac:dyDescent="0.3">
      <c r="A154" t="s">
        <v>158</v>
      </c>
      <c r="B154" t="s">
        <v>159</v>
      </c>
      <c r="C154" t="s">
        <v>2919</v>
      </c>
      <c r="D154" t="s">
        <v>160</v>
      </c>
      <c r="E154">
        <v>158893.58123228999</v>
      </c>
      <c r="F154">
        <v>197.05</v>
      </c>
      <c r="G154">
        <v>137.156346570257</v>
      </c>
      <c r="H154">
        <f>(Table2[[#This Row],[1Y Return vs Nifty]]-AVERAGE(Table2[1Y Return vs Nifty]))/_xlfn.STDEV.P(Table2[1Y Return vs Nifty])</f>
        <v>1.0840829981287265</v>
      </c>
      <c r="I154">
        <v>1.1037306301015</v>
      </c>
      <c r="J154">
        <f>(Table2[[#This Row],[1M Return vs Nifty]]-AVERAGE(Table2[1M Return vs Nifty]))/_xlfn.STDEV.P(Table2[1M Return vs Nifty])</f>
        <v>-0.3161808257933752</v>
      </c>
      <c r="K154">
        <v>47.389360637769698</v>
      </c>
      <c r="L154">
        <f>(Table2[[#This Row],[6M Return vs Nifty]]-AVERAGE(Table2[6M Return vs Nifty]))/_xlfn.STDEV.P(Table2[6M Return vs Nifty])</f>
        <v>1.0495191122029641</v>
      </c>
      <c r="M154">
        <v>3.0218840482602398</v>
      </c>
      <c r="N154">
        <f>(Table2[[#This Row],[1W Return vs Nifty]]-AVERAGE(Table2[1W Return vs Nifty]))/_xlfn.STDEV.P(Table2[1W Return vs Nifty])</f>
        <v>0.58637601261207506</v>
      </c>
      <c r="O154">
        <v>188.58</v>
      </c>
      <c r="P154">
        <v>183.60591599703699</v>
      </c>
      <c r="Q154">
        <v>149.270612272732</v>
      </c>
      <c r="R154">
        <v>33.146534465197703</v>
      </c>
      <c r="S154">
        <f>(Table2[[#This Row],[Close Price]]-Table2[[#This Row],[20D EMA]])/Table2[[#This Row],[20D EMA]]</f>
        <v>4.4914625092798803E-2</v>
      </c>
      <c r="T154">
        <f>(Table2[[#This Row],[Close Price]]-Table2[[#This Row],[50D EMA]])/Table2[[#This Row],[50D EMA]]</f>
        <v>7.3222499013484849E-2</v>
      </c>
      <c r="U154">
        <f>(Table2[[#This Row],[Close Price]]-Table2[[#This Row],[200D EMA]])/Table2[[#This Row],[200D EMA]]</f>
        <v>0.32008569536762138</v>
      </c>
      <c r="V154">
        <v>1.17284685661101</v>
      </c>
      <c r="W154">
        <v>191.95</v>
      </c>
      <c r="X154">
        <v>199.8</v>
      </c>
      <c r="Y154">
        <v>193.05</v>
      </c>
      <c r="Z154">
        <v>199.95</v>
      </c>
      <c r="AA154">
        <v>191.95</v>
      </c>
      <c r="AB154">
        <v>199.8</v>
      </c>
      <c r="AC154" s="1">
        <f>(Table2[[#This Row],[Close Price]]/Table2[[#This Row],[Day Low]])-1</f>
        <v>2.6569419119562454E-2</v>
      </c>
      <c r="AD154" s="1">
        <f>(Table2[[#This Row],[Day High]]/Table2[[#This Row],[Close Price]])-1</f>
        <v>1.3955848769347856E-2</v>
      </c>
      <c r="AE154" s="1">
        <f>(Table2[[#This Row],[Close Price]]/Table2[[#This Row],[Current Week Low]])-1</f>
        <v>2.072002072002066E-2</v>
      </c>
      <c r="AF154" s="1">
        <f>(Table2[[#This Row],[Current Week High]]/Table2[[#This Row],[Close Price]])-1</f>
        <v>1.4717076884039448E-2</v>
      </c>
      <c r="AG154" s="1">
        <f>(Table2[[#This Row],[Close Price]]/Table2[[#This Row],[Current Month Low]])-1</f>
        <v>2.6569419119562454E-2</v>
      </c>
      <c r="AH154" s="1">
        <f>(Table2[[#This Row],[Current Month High]]/Table2[[#This Row],[Close Price]])-1</f>
        <v>1.3955848769347856E-2</v>
      </c>
      <c r="AI154">
        <v>5.1509769094138402</v>
      </c>
      <c r="AJ154">
        <v>169.93150684931501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0.08</v>
      </c>
      <c r="AM154" t="s">
        <v>2951</v>
      </c>
      <c r="AN154">
        <v>8.23</v>
      </c>
      <c r="AO154" t="s">
        <v>2951</v>
      </c>
      <c r="AP154">
        <v>3.5817567709640001E-2</v>
      </c>
      <c r="AQ154">
        <f>(Table2[[#This Row],[Sharpe Ratio]]-AVERAGE(Table2[Sharpe Ratio]))/_xlfn.STDEV.P(Table2[Sharpe Ratio])</f>
        <v>-0.25531706633984375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2.1484802308105468</v>
      </c>
      <c r="AS154">
        <f>_xlfn.RANK.AVG(Table2[[#This Row],[1Y Return vs Nifty Z-Score]],Table2[1Y Return vs Nifty Z-Score])</f>
        <v>78</v>
      </c>
      <c r="AT154">
        <f>_xlfn.RANK.AVG(Table2[[#This Row],[6M Return vs Nifty Z-Score]],Table2[6M Return vs Nifty Z-Score])</f>
        <v>91</v>
      </c>
      <c r="AU154">
        <f>_xlfn.RANK.AVG(Table2[[#This Row],[Sharpe Ratio Z-Score]],Table2[Sharpe Ratio Z-Score])</f>
        <v>400</v>
      </c>
      <c r="AV154">
        <f>(Table2[[#This Row],[Rank 1Y]]+Table2[[#This Row],[Rank 6M]]+Table2[[#This Row],[Rank Sharpe]])/3</f>
        <v>189.66666666666666</v>
      </c>
    </row>
    <row r="155" spans="1:48" x14ac:dyDescent="0.3">
      <c r="A155" t="s">
        <v>222</v>
      </c>
      <c r="B155" t="s">
        <v>223</v>
      </c>
      <c r="C155" t="s">
        <v>2914</v>
      </c>
      <c r="D155" t="s">
        <v>130</v>
      </c>
      <c r="E155">
        <v>107179.5664764</v>
      </c>
      <c r="F155">
        <v>1070.9000000000001</v>
      </c>
      <c r="G155">
        <v>62.534858864648697</v>
      </c>
      <c r="H155">
        <f>(Table2[[#This Row],[1Y Return vs Nifty]]-AVERAGE(Table2[1Y Return vs Nifty]))/_xlfn.STDEV.P(Table2[1Y Return vs Nifty])</f>
        <v>0.1946656103704914</v>
      </c>
      <c r="I155">
        <v>-1.6163695287586399</v>
      </c>
      <c r="J155">
        <f>(Table2[[#This Row],[1M Return vs Nifty]]-AVERAGE(Table2[1M Return vs Nifty]))/_xlfn.STDEV.P(Table2[1M Return vs Nifty])</f>
        <v>-0.57346766388326964</v>
      </c>
      <c r="K155">
        <v>36.508302668741301</v>
      </c>
      <c r="L155">
        <f>(Table2[[#This Row],[6M Return vs Nifty]]-AVERAGE(Table2[6M Return vs Nifty]))/_xlfn.STDEV.P(Table2[6M Return vs Nifty])</f>
        <v>0.71342133833277732</v>
      </c>
      <c r="M155">
        <v>1.41542637239369</v>
      </c>
      <c r="N155">
        <f>(Table2[[#This Row],[1W Return vs Nifty]]-AVERAGE(Table2[1W Return vs Nifty]))/_xlfn.STDEV.P(Table2[1W Return vs Nifty])</f>
        <v>0.25722868505643642</v>
      </c>
      <c r="O155">
        <v>1035.56</v>
      </c>
      <c r="P155">
        <v>987.34488380094501</v>
      </c>
      <c r="Q155">
        <v>824.31711375907798</v>
      </c>
      <c r="R155">
        <v>81.697761299712994</v>
      </c>
      <c r="S155">
        <f>(Table2[[#This Row],[Close Price]]-Table2[[#This Row],[20D EMA]])/Table2[[#This Row],[20D EMA]]</f>
        <v>3.412646297655389E-2</v>
      </c>
      <c r="T155">
        <f>(Table2[[#This Row],[Close Price]]-Table2[[#This Row],[50D EMA]])/Table2[[#This Row],[50D EMA]]</f>
        <v>8.4626068934895424E-2</v>
      </c>
      <c r="U155">
        <f>(Table2[[#This Row],[Close Price]]-Table2[[#This Row],[200D EMA]])/Table2[[#This Row],[200D EMA]]</f>
        <v>0.29913595402192578</v>
      </c>
      <c r="V155">
        <v>1.02402777901898</v>
      </c>
      <c r="W155">
        <v>1045.0999999999999</v>
      </c>
      <c r="X155">
        <v>1077.5</v>
      </c>
      <c r="Y155">
        <v>1050.25</v>
      </c>
      <c r="Z155">
        <v>1097</v>
      </c>
      <c r="AA155">
        <v>1045.0999999999999</v>
      </c>
      <c r="AB155">
        <v>1077.5</v>
      </c>
      <c r="AC155" s="1">
        <f>(Table2[[#This Row],[Close Price]]/Table2[[#This Row],[Day Low]])-1</f>
        <v>2.4686632858099911E-2</v>
      </c>
      <c r="AD155" s="1">
        <f>(Table2[[#This Row],[Day High]]/Table2[[#This Row],[Close Price]])-1</f>
        <v>6.1630404332804201E-3</v>
      </c>
      <c r="AE155" s="1">
        <f>(Table2[[#This Row],[Close Price]]/Table2[[#This Row],[Current Week Low]])-1</f>
        <v>1.9661985241609337E-2</v>
      </c>
      <c r="AF155" s="1">
        <f>(Table2[[#This Row],[Current Week High]]/Table2[[#This Row],[Close Price]])-1</f>
        <v>2.4372023531608944E-2</v>
      </c>
      <c r="AG155" s="1">
        <f>(Table2[[#This Row],[Close Price]]/Table2[[#This Row],[Current Month Low]])-1</f>
        <v>2.4686632858099911E-2</v>
      </c>
      <c r="AH155" s="1">
        <f>(Table2[[#This Row],[Current Month High]]/Table2[[#This Row],[Close Price]])-1</f>
        <v>6.1630404332804201E-3</v>
      </c>
      <c r="AI155">
        <v>2.43720235316089</v>
      </c>
      <c r="AJ155">
        <v>90.179364233706195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0.05</v>
      </c>
      <c r="AM155" t="s">
        <v>2951</v>
      </c>
      <c r="AN155">
        <v>6.42</v>
      </c>
      <c r="AO155" t="s">
        <v>2951</v>
      </c>
      <c r="AP155">
        <v>0.10924738157375601</v>
      </c>
      <c r="AQ155">
        <f>(Table2[[#This Row],[Sharpe Ratio]]-AVERAGE(Table2[Sharpe Ratio]))/_xlfn.STDEV.P(Table2[Sharpe Ratio])</f>
        <v>0.55516830400242123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1.1470162738788567</v>
      </c>
      <c r="AS155">
        <f>_xlfn.RANK.AVG(Table2[[#This Row],[1Y Return vs Nifty Z-Score]],Table2[1Y Return vs Nifty Z-Score])</f>
        <v>225</v>
      </c>
      <c r="AT155">
        <f>_xlfn.RANK.AVG(Table2[[#This Row],[6M Return vs Nifty Z-Score]],Table2[6M Return vs Nifty Z-Score])</f>
        <v>140</v>
      </c>
      <c r="AU155">
        <f>_xlfn.RANK.AVG(Table2[[#This Row],[Sharpe Ratio Z-Score]],Table2[Sharpe Ratio Z-Score])</f>
        <v>208</v>
      </c>
      <c r="AV155">
        <f>(Table2[[#This Row],[Rank 1Y]]+Table2[[#This Row],[Rank 6M]]+Table2[[#This Row],[Rank Sharpe]])/3</f>
        <v>191</v>
      </c>
    </row>
    <row r="156" spans="1:48" x14ac:dyDescent="0.3">
      <c r="A156" t="s">
        <v>734</v>
      </c>
      <c r="B156" t="s">
        <v>735</v>
      </c>
      <c r="C156" t="s">
        <v>2924</v>
      </c>
      <c r="D156" t="s">
        <v>622</v>
      </c>
      <c r="E156">
        <v>19765.0239467299</v>
      </c>
      <c r="F156">
        <v>624.75</v>
      </c>
      <c r="G156">
        <v>106.49143023970601</v>
      </c>
      <c r="H156">
        <f>(Table2[[#This Row],[1Y Return vs Nifty]]-AVERAGE(Table2[1Y Return vs Nifty]))/_xlfn.STDEV.P(Table2[1Y Return vs Nifty])</f>
        <v>0.71858626766761979</v>
      </c>
      <c r="I156">
        <v>6.4006297838119899</v>
      </c>
      <c r="J156">
        <f>(Table2[[#This Row],[1M Return vs Nifty]]-AVERAGE(Table2[1M Return vs Nifty]))/_xlfn.STDEV.P(Table2[1M Return vs Nifty])</f>
        <v>0.18483838502506081</v>
      </c>
      <c r="K156">
        <v>13.867767313045301</v>
      </c>
      <c r="L156">
        <f>(Table2[[#This Row],[6M Return vs Nifty]]-AVERAGE(Table2[6M Return vs Nifty]))/_xlfn.STDEV.P(Table2[6M Return vs Nifty])</f>
        <v>1.4092876528970309E-2</v>
      </c>
      <c r="M156">
        <v>1.6874440968378299</v>
      </c>
      <c r="N156">
        <f>(Table2[[#This Row],[1W Return vs Nifty]]-AVERAGE(Table2[1W Return vs Nifty]))/_xlfn.STDEV.P(Table2[1W Return vs Nifty])</f>
        <v>0.31296243291273068</v>
      </c>
      <c r="O156">
        <v>619.66</v>
      </c>
      <c r="P156">
        <v>613.110107508076</v>
      </c>
      <c r="Q156">
        <v>534.16916898144598</v>
      </c>
      <c r="R156">
        <v>75.741776923149899</v>
      </c>
      <c r="S156">
        <f>(Table2[[#This Row],[Close Price]]-Table2[[#This Row],[20D EMA]])/Table2[[#This Row],[20D EMA]]</f>
        <v>8.2141819707582091E-3</v>
      </c>
      <c r="T156">
        <f>(Table2[[#This Row],[Close Price]]-Table2[[#This Row],[50D EMA]])/Table2[[#This Row],[50D EMA]]</f>
        <v>1.8984995271458117E-2</v>
      </c>
      <c r="U156">
        <f>(Table2[[#This Row],[Close Price]]-Table2[[#This Row],[200D EMA]])/Table2[[#This Row],[200D EMA]]</f>
        <v>0.16957330426103326</v>
      </c>
      <c r="V156">
        <v>1.28910508810597</v>
      </c>
      <c r="W156">
        <v>624</v>
      </c>
      <c r="X156">
        <v>635.15</v>
      </c>
      <c r="Y156">
        <v>639.25</v>
      </c>
      <c r="Z156">
        <v>664.7</v>
      </c>
      <c r="AA156">
        <v>624</v>
      </c>
      <c r="AB156">
        <v>635.15</v>
      </c>
      <c r="AC156" s="1">
        <f>(Table2[[#This Row],[Close Price]]/Table2[[#This Row],[Day Low]])-1</f>
        <v>1.2019230769231282E-3</v>
      </c>
      <c r="AD156" s="1">
        <f>(Table2[[#This Row],[Day High]]/Table2[[#This Row],[Close Price]])-1</f>
        <v>1.6646658663465264E-2</v>
      </c>
      <c r="AE156" s="1">
        <f>(Table2[[#This Row],[Close Price]]/Table2[[#This Row],[Current Week Low]])-1</f>
        <v>-2.2682831443097351E-2</v>
      </c>
      <c r="AF156" s="1">
        <f>(Table2[[#This Row],[Current Week High]]/Table2[[#This Row],[Close Price]])-1</f>
        <v>6.3945578231292544E-2</v>
      </c>
      <c r="AG156" s="1">
        <f>(Table2[[#This Row],[Close Price]]/Table2[[#This Row],[Current Month Low]])-1</f>
        <v>1.2019230769231282E-3</v>
      </c>
      <c r="AH156" s="1">
        <f>(Table2[[#This Row],[Current Month High]]/Table2[[#This Row],[Close Price]])-1</f>
        <v>1.6646658663465264E-2</v>
      </c>
      <c r="AI156">
        <v>25.210084033613398</v>
      </c>
      <c r="AJ156">
        <v>191.59859976662699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-0.15</v>
      </c>
      <c r="AM156" t="s">
        <v>2950</v>
      </c>
      <c r="AN156">
        <v>14.13</v>
      </c>
      <c r="AO156" t="s">
        <v>2951</v>
      </c>
      <c r="AP156">
        <v>0.13463720226412901</v>
      </c>
      <c r="AQ156">
        <f>(Table2[[#This Row],[Sharpe Ratio]]-AVERAGE(Table2[Sharpe Ratio]))/_xlfn.STDEV.P(Table2[Sharpe Ratio])</f>
        <v>0.83540976373485365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2.0658897258692352</v>
      </c>
      <c r="AS156">
        <f>_xlfn.RANK.AVG(Table2[[#This Row],[1Y Return vs Nifty Z-Score]],Table2[1Y Return vs Nifty Z-Score])</f>
        <v>126</v>
      </c>
      <c r="AT156">
        <f>_xlfn.RANK.AVG(Table2[[#This Row],[6M Return vs Nifty Z-Score]],Table2[6M Return vs Nifty Z-Score])</f>
        <v>301</v>
      </c>
      <c r="AU156">
        <f>_xlfn.RANK.AVG(Table2[[#This Row],[Sharpe Ratio Z-Score]],Table2[Sharpe Ratio Z-Score])</f>
        <v>148</v>
      </c>
      <c r="AV156">
        <f>(Table2[[#This Row],[Rank 1Y]]+Table2[[#This Row],[Rank 6M]]+Table2[[#This Row],[Rank Sharpe]])/3</f>
        <v>191.66666666666666</v>
      </c>
    </row>
    <row r="157" spans="1:48" x14ac:dyDescent="0.3">
      <c r="A157" t="s">
        <v>351</v>
      </c>
      <c r="B157" t="s">
        <v>352</v>
      </c>
      <c r="C157" t="s">
        <v>2922</v>
      </c>
      <c r="D157" t="s">
        <v>138</v>
      </c>
      <c r="E157">
        <v>65475.672827775001</v>
      </c>
      <c r="F157">
        <v>1906.9</v>
      </c>
      <c r="G157">
        <v>68.022524275017503</v>
      </c>
      <c r="H157">
        <f>(Table2[[#This Row],[1Y Return vs Nifty]]-AVERAGE(Table2[1Y Return vs Nifty]))/_xlfn.STDEV.P(Table2[1Y Return vs Nifty])</f>
        <v>0.26007337942271064</v>
      </c>
      <c r="I157">
        <v>3.1795222549465998</v>
      </c>
      <c r="J157">
        <f>(Table2[[#This Row],[1M Return vs Nifty]]-AVERAGE(Table2[1M Return vs Nifty]))/_xlfn.STDEV.P(Table2[1M Return vs Nifty])</f>
        <v>-0.11983737058998881</v>
      </c>
      <c r="K157">
        <v>25.883574451797902</v>
      </c>
      <c r="L157">
        <f>(Table2[[#This Row],[6M Return vs Nifty]]-AVERAGE(Table2[6M Return vs Nifty]))/_xlfn.STDEV.P(Table2[6M Return vs Nifty])</f>
        <v>0.38524116395500063</v>
      </c>
      <c r="M157">
        <v>-0.87733756868589396</v>
      </c>
      <c r="N157">
        <f>(Table2[[#This Row],[1W Return vs Nifty]]-AVERAGE(Table2[1W Return vs Nifty]))/_xlfn.STDEV.P(Table2[1W Return vs Nifty])</f>
        <v>-0.2125360247515603</v>
      </c>
      <c r="O157">
        <v>1851.01</v>
      </c>
      <c r="P157">
        <v>1721.6869611140401</v>
      </c>
      <c r="Q157">
        <v>1442.66478344852</v>
      </c>
      <c r="R157">
        <v>83.788064928572993</v>
      </c>
      <c r="S157">
        <f>(Table2[[#This Row],[Close Price]]-Table2[[#This Row],[20D EMA]])/Table2[[#This Row],[20D EMA]]</f>
        <v>3.019432634075456E-2</v>
      </c>
      <c r="T157">
        <f>(Table2[[#This Row],[Close Price]]-Table2[[#This Row],[50D EMA]])/Table2[[#This Row],[50D EMA]]</f>
        <v>0.107576489262668</v>
      </c>
      <c r="U157">
        <f>(Table2[[#This Row],[Close Price]]-Table2[[#This Row],[200D EMA]])/Table2[[#This Row],[200D EMA]]</f>
        <v>0.32179008032744832</v>
      </c>
      <c r="V157">
        <v>0.90104185705469098</v>
      </c>
      <c r="W157">
        <v>1850.4</v>
      </c>
      <c r="X157">
        <v>1913.3</v>
      </c>
      <c r="Y157">
        <v>1875.7</v>
      </c>
      <c r="Z157">
        <v>1909.85</v>
      </c>
      <c r="AA157">
        <v>1850.4</v>
      </c>
      <c r="AB157">
        <v>1913.3</v>
      </c>
      <c r="AC157" s="1">
        <f>(Table2[[#This Row],[Close Price]]/Table2[[#This Row],[Day Low]])-1</f>
        <v>3.053393860786846E-2</v>
      </c>
      <c r="AD157" s="1">
        <f>(Table2[[#This Row],[Day High]]/Table2[[#This Row],[Close Price]])-1</f>
        <v>3.3562326288740785E-3</v>
      </c>
      <c r="AE157" s="1">
        <f>(Table2[[#This Row],[Close Price]]/Table2[[#This Row],[Current Week Low]])-1</f>
        <v>1.6633790051713948E-2</v>
      </c>
      <c r="AF157" s="1">
        <f>(Table2[[#This Row],[Current Week High]]/Table2[[#This Row],[Close Price]])-1</f>
        <v>1.5470134773716282E-3</v>
      </c>
      <c r="AG157" s="1">
        <f>(Table2[[#This Row],[Close Price]]/Table2[[#This Row],[Current Month Low]])-1</f>
        <v>3.053393860786846E-2</v>
      </c>
      <c r="AH157" s="1">
        <f>(Table2[[#This Row],[Current Month High]]/Table2[[#This Row],[Close Price]])-1</f>
        <v>3.3562326288740785E-3</v>
      </c>
      <c r="AI157">
        <v>2.4201583722271698</v>
      </c>
      <c r="AJ157">
        <v>95.579487179487103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0.03</v>
      </c>
      <c r="AM157" t="s">
        <v>2951</v>
      </c>
      <c r="AN157">
        <v>3.36</v>
      </c>
      <c r="AO157" t="s">
        <v>2951</v>
      </c>
      <c r="AP157">
        <v>0.131110682456794</v>
      </c>
      <c r="AQ157">
        <f>(Table2[[#This Row],[Sharpe Ratio]]-AVERAGE(Table2[Sharpe Ratio]))/_xlfn.STDEV.P(Table2[Sharpe Ratio])</f>
        <v>0.79648561887243552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1.1094267669085975</v>
      </c>
      <c r="AS157">
        <f>_xlfn.RANK.AVG(Table2[[#This Row],[1Y Return vs Nifty Z-Score]],Table2[1Y Return vs Nifty Z-Score])</f>
        <v>206</v>
      </c>
      <c r="AT157">
        <f>_xlfn.RANK.AVG(Table2[[#This Row],[6M Return vs Nifty Z-Score]],Table2[6M Return vs Nifty Z-Score])</f>
        <v>212</v>
      </c>
      <c r="AU157">
        <f>_xlfn.RANK.AVG(Table2[[#This Row],[Sharpe Ratio Z-Score]],Table2[Sharpe Ratio Z-Score])</f>
        <v>158</v>
      </c>
      <c r="AV157">
        <f>(Table2[[#This Row],[Rank 1Y]]+Table2[[#This Row],[Rank 6M]]+Table2[[#This Row],[Rank Sharpe]])/3</f>
        <v>192</v>
      </c>
    </row>
    <row r="158" spans="1:48" x14ac:dyDescent="0.3">
      <c r="A158" t="s">
        <v>752</v>
      </c>
      <c r="B158" t="s">
        <v>753</v>
      </c>
      <c r="C158" t="s">
        <v>2923</v>
      </c>
      <c r="D158" t="s">
        <v>166</v>
      </c>
      <c r="E158">
        <v>19174.239950800002</v>
      </c>
      <c r="F158">
        <v>5277.35</v>
      </c>
      <c r="G158">
        <v>79.0891526544508</v>
      </c>
      <c r="H158">
        <f>(Table2[[#This Row],[1Y Return vs Nifty]]-AVERAGE(Table2[1Y Return vs Nifty]))/_xlfn.STDEV.P(Table2[1Y Return vs Nifty])</f>
        <v>0.39197709787118323</v>
      </c>
      <c r="I158">
        <v>17.905497394957798</v>
      </c>
      <c r="J158">
        <f>(Table2[[#This Row],[1M Return vs Nifty]]-AVERAGE(Table2[1M Return vs Nifty]))/_xlfn.STDEV.P(Table2[1M Return vs Nifty])</f>
        <v>1.2730523615114833</v>
      </c>
      <c r="K158">
        <v>60.816963030028901</v>
      </c>
      <c r="L158">
        <f>(Table2[[#This Row],[6M Return vs Nifty]]-AVERAGE(Table2[6M Return vs Nifty]))/_xlfn.STDEV.P(Table2[6M Return vs Nifty])</f>
        <v>1.464275405690048</v>
      </c>
      <c r="M158">
        <v>3.5262683160968198</v>
      </c>
      <c r="N158">
        <f>(Table2[[#This Row],[1W Return vs Nifty]]-AVERAGE(Table2[1W Return vs Nifty]))/_xlfn.STDEV.P(Table2[1W Return vs Nifty])</f>
        <v>0.68971937254838056</v>
      </c>
      <c r="O158">
        <v>4738.96</v>
      </c>
      <c r="P158">
        <v>4339.3731309672903</v>
      </c>
      <c r="Q158">
        <v>3508.50573137626</v>
      </c>
      <c r="R158">
        <v>55.8777834010221</v>
      </c>
      <c r="S158">
        <f>(Table2[[#This Row],[Close Price]]-Table2[[#This Row],[20D EMA]])/Table2[[#This Row],[20D EMA]]</f>
        <v>0.11360931512399351</v>
      </c>
      <c r="T158">
        <f>(Table2[[#This Row],[Close Price]]-Table2[[#This Row],[50D EMA]])/Table2[[#This Row],[50D EMA]]</f>
        <v>0.21615492393105765</v>
      </c>
      <c r="U158">
        <f>(Table2[[#This Row],[Close Price]]-Table2[[#This Row],[200D EMA]])/Table2[[#This Row],[200D EMA]]</f>
        <v>0.50415886535544774</v>
      </c>
      <c r="V158">
        <v>1.42087795011637</v>
      </c>
      <c r="W158">
        <v>5075</v>
      </c>
      <c r="X158">
        <v>5379</v>
      </c>
      <c r="Y158">
        <v>5060</v>
      </c>
      <c r="Z158">
        <v>5315</v>
      </c>
      <c r="AA158">
        <v>5075</v>
      </c>
      <c r="AB158">
        <v>5379</v>
      </c>
      <c r="AC158" s="1">
        <f>(Table2[[#This Row],[Close Price]]/Table2[[#This Row],[Day Low]])-1</f>
        <v>3.9871921182266012E-2</v>
      </c>
      <c r="AD158" s="1">
        <f>(Table2[[#This Row],[Day High]]/Table2[[#This Row],[Close Price]])-1</f>
        <v>1.9261561200223598E-2</v>
      </c>
      <c r="AE158" s="1">
        <f>(Table2[[#This Row],[Close Price]]/Table2[[#This Row],[Current Week Low]])-1</f>
        <v>4.2954545454545467E-2</v>
      </c>
      <c r="AF158" s="1">
        <f>(Table2[[#This Row],[Current Week High]]/Table2[[#This Row],[Close Price]])-1</f>
        <v>7.1342624612731331E-3</v>
      </c>
      <c r="AG158" s="1">
        <f>(Table2[[#This Row],[Close Price]]/Table2[[#This Row],[Current Month Low]])-1</f>
        <v>3.9871921182266012E-2</v>
      </c>
      <c r="AH158" s="1">
        <f>(Table2[[#This Row],[Current Month High]]/Table2[[#This Row],[Close Price]])-1</f>
        <v>1.9261561200223598E-2</v>
      </c>
      <c r="AI158">
        <v>1.92615612002235</v>
      </c>
      <c r="AJ158">
        <v>117.174897119341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0.38</v>
      </c>
      <c r="AM158" t="s">
        <v>2951</v>
      </c>
      <c r="AN158">
        <v>26.48</v>
      </c>
      <c r="AO158" t="s">
        <v>2951</v>
      </c>
      <c r="AP158">
        <v>5.7017430012523997E-2</v>
      </c>
      <c r="AQ158">
        <f>(Table2[[#This Row],[Sharpe Ratio]]-AVERAGE(Table2[Sharpe Ratio]))/_xlfn.STDEV.P(Table2[Sharpe Ratio])</f>
        <v>-2.1322489129637585E-2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3.7977017484914573</v>
      </c>
      <c r="AS158">
        <f>_xlfn.RANK.AVG(Table2[[#This Row],[1Y Return vs Nifty Z-Score]],Table2[1Y Return vs Nifty Z-Score])</f>
        <v>174</v>
      </c>
      <c r="AT158">
        <f>_xlfn.RANK.AVG(Table2[[#This Row],[6M Return vs Nifty Z-Score]],Table2[6M Return vs Nifty Z-Score])</f>
        <v>63</v>
      </c>
      <c r="AU158">
        <f>_xlfn.RANK.AVG(Table2[[#This Row],[Sharpe Ratio Z-Score]],Table2[Sharpe Ratio Z-Score])</f>
        <v>346</v>
      </c>
      <c r="AV158">
        <f>(Table2[[#This Row],[Rank 1Y]]+Table2[[#This Row],[Rank 6M]]+Table2[[#This Row],[Rank Sharpe]])/3</f>
        <v>194.33333333333334</v>
      </c>
    </row>
    <row r="159" spans="1:48" x14ac:dyDescent="0.3">
      <c r="A159" t="s">
        <v>313</v>
      </c>
      <c r="B159" t="s">
        <v>314</v>
      </c>
      <c r="C159" t="s">
        <v>2922</v>
      </c>
      <c r="D159" t="s">
        <v>138</v>
      </c>
      <c r="E159">
        <v>76099.951433800001</v>
      </c>
      <c r="F159">
        <v>3111.25</v>
      </c>
      <c r="G159">
        <v>76.497997779860697</v>
      </c>
      <c r="H159">
        <f>(Table2[[#This Row],[1Y Return vs Nifty]]-AVERAGE(Table2[1Y Return vs Nifty]))/_xlfn.STDEV.P(Table2[1Y Return vs Nifty])</f>
        <v>0.36109298833792153</v>
      </c>
      <c r="I159">
        <v>7.33000242815221</v>
      </c>
      <c r="J159">
        <f>(Table2[[#This Row],[1M Return vs Nifty]]-AVERAGE(Table2[1M Return vs Nifty]))/_xlfn.STDEV.P(Table2[1M Return vs Nifty])</f>
        <v>0.27274520282758641</v>
      </c>
      <c r="K159">
        <v>46.590112767628</v>
      </c>
      <c r="L159">
        <f>(Table2[[#This Row],[6M Return vs Nifty]]-AVERAGE(Table2[6M Return vs Nifty]))/_xlfn.STDEV.P(Table2[6M Return vs Nifty])</f>
        <v>1.0248316754950886</v>
      </c>
      <c r="M159">
        <v>-0.39759851474673802</v>
      </c>
      <c r="N159">
        <f>(Table2[[#This Row],[1W Return vs Nifty]]-AVERAGE(Table2[1W Return vs Nifty]))/_xlfn.STDEV.P(Table2[1W Return vs Nifty])</f>
        <v>-0.11424222597907345</v>
      </c>
      <c r="O159">
        <v>2917.21</v>
      </c>
      <c r="P159">
        <v>2771.4708255020801</v>
      </c>
      <c r="Q159">
        <v>2297.0093131933299</v>
      </c>
      <c r="R159">
        <v>43.325211372564702</v>
      </c>
      <c r="S159">
        <f>(Table2[[#This Row],[Close Price]]-Table2[[#This Row],[20D EMA]])/Table2[[#This Row],[20D EMA]]</f>
        <v>6.6515609092249087E-2</v>
      </c>
      <c r="T159">
        <f>(Table2[[#This Row],[Close Price]]-Table2[[#This Row],[50D EMA]])/Table2[[#This Row],[50D EMA]]</f>
        <v>0.12259886388533983</v>
      </c>
      <c r="U159">
        <f>(Table2[[#This Row],[Close Price]]-Table2[[#This Row],[200D EMA]])/Table2[[#This Row],[200D EMA]]</f>
        <v>0.35447861797073121</v>
      </c>
      <c r="V159">
        <v>0.77339262098384898</v>
      </c>
      <c r="W159">
        <v>2956.5</v>
      </c>
      <c r="X159">
        <v>3122.55</v>
      </c>
      <c r="Y159">
        <v>2995</v>
      </c>
      <c r="Z159">
        <v>3039</v>
      </c>
      <c r="AA159">
        <v>2956.5</v>
      </c>
      <c r="AB159">
        <v>3122.55</v>
      </c>
      <c r="AC159" s="1">
        <f>(Table2[[#This Row],[Close Price]]/Table2[[#This Row],[Day Low]])-1</f>
        <v>5.2342296634534158E-2</v>
      </c>
      <c r="AD159" s="1">
        <f>(Table2[[#This Row],[Day High]]/Table2[[#This Row],[Close Price]])-1</f>
        <v>3.6319807151468098E-3</v>
      </c>
      <c r="AE159" s="1">
        <f>(Table2[[#This Row],[Close Price]]/Table2[[#This Row],[Current Week Low]])-1</f>
        <v>3.8814691151919822E-2</v>
      </c>
      <c r="AF159" s="1">
        <f>(Table2[[#This Row],[Current Week High]]/Table2[[#This Row],[Close Price]])-1</f>
        <v>-2.3222177581358028E-2</v>
      </c>
      <c r="AG159" s="1">
        <f>(Table2[[#This Row],[Close Price]]/Table2[[#This Row],[Current Month Low]])-1</f>
        <v>5.2342296634534158E-2</v>
      </c>
      <c r="AH159" s="1">
        <f>(Table2[[#This Row],[Current Month High]]/Table2[[#This Row],[Close Price]])-1</f>
        <v>3.6319807151468098E-3</v>
      </c>
      <c r="AI159">
        <v>0.36319807151468098</v>
      </c>
      <c r="AJ159">
        <v>108.808724832214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0.04</v>
      </c>
      <c r="AM159" t="s">
        <v>2951</v>
      </c>
      <c r="AN159">
        <v>16.600000000000001</v>
      </c>
      <c r="AO159" t="s">
        <v>2951</v>
      </c>
      <c r="AP159">
        <v>6.8637808735967004E-2</v>
      </c>
      <c r="AQ159">
        <f>(Table2[[#This Row],[Sharpe Ratio]]-AVERAGE(Table2[Sharpe Ratio]))/_xlfn.STDEV.P(Table2[Sharpe Ratio])</f>
        <v>0.10693804235714564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1.6513656830386687</v>
      </c>
      <c r="AS159">
        <f>_xlfn.RANK.AVG(Table2[[#This Row],[1Y Return vs Nifty Z-Score]],Table2[1Y Return vs Nifty Z-Score])</f>
        <v>179</v>
      </c>
      <c r="AT159">
        <f>_xlfn.RANK.AVG(Table2[[#This Row],[6M Return vs Nifty Z-Score]],Table2[6M Return vs Nifty Z-Score])</f>
        <v>97</v>
      </c>
      <c r="AU159">
        <f>_xlfn.RANK.AVG(Table2[[#This Row],[Sharpe Ratio Z-Score]],Table2[Sharpe Ratio Z-Score])</f>
        <v>309</v>
      </c>
      <c r="AV159">
        <f>(Table2[[#This Row],[Rank 1Y]]+Table2[[#This Row],[Rank 6M]]+Table2[[#This Row],[Rank Sharpe]])/3</f>
        <v>195</v>
      </c>
    </row>
    <row r="160" spans="1:48" x14ac:dyDescent="0.3">
      <c r="A160" t="s">
        <v>496</v>
      </c>
      <c r="B160" t="s">
        <v>497</v>
      </c>
      <c r="C160" t="s">
        <v>2909</v>
      </c>
      <c r="D160" t="s">
        <v>274</v>
      </c>
      <c r="E160">
        <v>38517.848922074998</v>
      </c>
      <c r="F160">
        <v>651.35</v>
      </c>
      <c r="G160">
        <v>128.33008728084499</v>
      </c>
      <c r="H160">
        <f>(Table2[[#This Row],[1Y Return vs Nifty]]-AVERAGE(Table2[1Y Return vs Nifty]))/_xlfn.STDEV.P(Table2[1Y Return vs Nifty])</f>
        <v>0.97888235522763778</v>
      </c>
      <c r="I160">
        <v>5.4056291534355996</v>
      </c>
      <c r="J160">
        <f>(Table2[[#This Row],[1M Return vs Nifty]]-AVERAGE(Table2[1M Return vs Nifty]))/_xlfn.STDEV.P(Table2[1M Return vs Nifty])</f>
        <v>9.0723995430572316E-2</v>
      </c>
      <c r="K160">
        <v>36.615200547577999</v>
      </c>
      <c r="L160">
        <f>(Table2[[#This Row],[6M Return vs Nifty]]-AVERAGE(Table2[6M Return vs Nifty]))/_xlfn.STDEV.P(Table2[6M Return vs Nifty])</f>
        <v>0.71672323592497134</v>
      </c>
      <c r="M160">
        <v>2.1753291342021499</v>
      </c>
      <c r="N160">
        <f>(Table2[[#This Row],[1W Return vs Nifty]]-AVERAGE(Table2[1W Return vs Nifty]))/_xlfn.STDEV.P(Table2[1W Return vs Nifty])</f>
        <v>0.41292526331610629</v>
      </c>
      <c r="O160">
        <v>625.62</v>
      </c>
      <c r="P160">
        <v>592.24819004270705</v>
      </c>
      <c r="Q160">
        <v>487.71075166449202</v>
      </c>
      <c r="R160">
        <v>66.670433984177805</v>
      </c>
      <c r="S160">
        <f>(Table2[[#This Row],[Close Price]]-Table2[[#This Row],[20D EMA]])/Table2[[#This Row],[20D EMA]]</f>
        <v>4.1127201815798757E-2</v>
      </c>
      <c r="T160">
        <f>(Table2[[#This Row],[Close Price]]-Table2[[#This Row],[50D EMA]])/Table2[[#This Row],[50D EMA]]</f>
        <v>9.9792301523169091E-2</v>
      </c>
      <c r="U160">
        <f>(Table2[[#This Row],[Close Price]]-Table2[[#This Row],[200D EMA]])/Table2[[#This Row],[200D EMA]]</f>
        <v>0.33552520172464723</v>
      </c>
      <c r="V160">
        <v>1.0192366769199499</v>
      </c>
      <c r="W160">
        <v>639</v>
      </c>
      <c r="X160">
        <v>660</v>
      </c>
      <c r="Y160">
        <v>650.5</v>
      </c>
      <c r="Z160">
        <v>674.8</v>
      </c>
      <c r="AA160">
        <v>639</v>
      </c>
      <c r="AB160">
        <v>660</v>
      </c>
      <c r="AC160" s="1">
        <f>(Table2[[#This Row],[Close Price]]/Table2[[#This Row],[Day Low]])-1</f>
        <v>1.93270735524258E-2</v>
      </c>
      <c r="AD160" s="1">
        <f>(Table2[[#This Row],[Day High]]/Table2[[#This Row],[Close Price]])-1</f>
        <v>1.3280110539648282E-2</v>
      </c>
      <c r="AE160" s="1">
        <f>(Table2[[#This Row],[Close Price]]/Table2[[#This Row],[Current Week Low]])-1</f>
        <v>1.3066871637201771E-3</v>
      </c>
      <c r="AF160" s="1">
        <f>(Table2[[#This Row],[Current Week High]]/Table2[[#This Row],[Close Price]])-1</f>
        <v>3.6002149382052595E-2</v>
      </c>
      <c r="AG160" s="1">
        <f>(Table2[[#This Row],[Close Price]]/Table2[[#This Row],[Current Month Low]])-1</f>
        <v>1.93270735524258E-2</v>
      </c>
      <c r="AH160" s="1">
        <f>(Table2[[#This Row],[Current Month High]]/Table2[[#This Row],[Close Price]])-1</f>
        <v>1.3280110539648282E-2</v>
      </c>
      <c r="AI160">
        <v>3.6002149382052502</v>
      </c>
      <c r="AJ160">
        <v>160.74859887910301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0.23</v>
      </c>
      <c r="AM160" t="s">
        <v>2951</v>
      </c>
      <c r="AN160">
        <v>19.309999999999999</v>
      </c>
      <c r="AO160" t="s">
        <v>2951</v>
      </c>
      <c r="AP160">
        <v>4.9993387263910997E-2</v>
      </c>
      <c r="AQ160">
        <f>(Table2[[#This Row],[Sharpe Ratio]]-AVERAGE(Table2[Sharpe Ratio]))/_xlfn.STDEV.P(Table2[Sharpe Ratio])</f>
        <v>-9.8850724444851018E-2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2.1004041254544368</v>
      </c>
      <c r="AS160">
        <f>_xlfn.RANK.AVG(Table2[[#This Row],[1Y Return vs Nifty Z-Score]],Table2[1Y Return vs Nifty Z-Score])</f>
        <v>91</v>
      </c>
      <c r="AT160">
        <f>_xlfn.RANK.AVG(Table2[[#This Row],[6M Return vs Nifty Z-Score]],Table2[6M Return vs Nifty Z-Score])</f>
        <v>139</v>
      </c>
      <c r="AU160">
        <f>_xlfn.RANK.AVG(Table2[[#This Row],[Sharpe Ratio Z-Score]],Table2[Sharpe Ratio Z-Score])</f>
        <v>363</v>
      </c>
      <c r="AV160">
        <f>(Table2[[#This Row],[Rank 1Y]]+Table2[[#This Row],[Rank 6M]]+Table2[[#This Row],[Rank Sharpe]])/3</f>
        <v>197.66666666666666</v>
      </c>
    </row>
    <row r="161" spans="1:48" x14ac:dyDescent="0.3">
      <c r="A161" t="s">
        <v>208</v>
      </c>
      <c r="B161" t="s">
        <v>209</v>
      </c>
      <c r="C161" t="s">
        <v>2909</v>
      </c>
      <c r="D161" t="s">
        <v>33</v>
      </c>
      <c r="E161">
        <v>119465.92774955</v>
      </c>
      <c r="F161">
        <v>141.49</v>
      </c>
      <c r="G161">
        <v>79.999916691807002</v>
      </c>
      <c r="H161">
        <f>(Table2[[#This Row],[1Y Return vs Nifty]]-AVERAGE(Table2[1Y Return vs Nifty]))/_xlfn.STDEV.P(Table2[1Y Return vs Nifty])</f>
        <v>0.40283254173696686</v>
      </c>
      <c r="I161">
        <v>-5.9856974499273203</v>
      </c>
      <c r="J161">
        <f>(Table2[[#This Row],[1M Return vs Nifty]]-AVERAGE(Table2[1M Return vs Nifty]))/_xlfn.STDEV.P(Table2[1M Return vs Nifty])</f>
        <v>-0.98675044751667307</v>
      </c>
      <c r="K161">
        <v>10.526142541312099</v>
      </c>
      <c r="L161">
        <f>(Table2[[#This Row],[6M Return vs Nifty]]-AVERAGE(Table2[6M Return vs Nifty]))/_xlfn.STDEV.P(Table2[6M Return vs Nifty])</f>
        <v>-8.9124351987393019E-2</v>
      </c>
      <c r="M161">
        <v>-1.3850484538438701</v>
      </c>
      <c r="N161">
        <f>(Table2[[#This Row],[1W Return vs Nifty]]-AVERAGE(Table2[1W Return vs Nifty]))/_xlfn.STDEV.P(Table2[1W Return vs Nifty])</f>
        <v>-0.31656097575471248</v>
      </c>
      <c r="O161">
        <v>147.19999999999999</v>
      </c>
      <c r="P161">
        <v>147.43138581973801</v>
      </c>
      <c r="Q161">
        <v>129.62228873947799</v>
      </c>
      <c r="R161">
        <v>74.615947345333595</v>
      </c>
      <c r="S161">
        <f>(Table2[[#This Row],[Close Price]]-Table2[[#This Row],[20D EMA]])/Table2[[#This Row],[20D EMA]]</f>
        <v>-3.879076086956508E-2</v>
      </c>
      <c r="T161">
        <f>(Table2[[#This Row],[Close Price]]-Table2[[#This Row],[50D EMA]])/Table2[[#This Row],[50D EMA]]</f>
        <v>-4.029932830586317E-2</v>
      </c>
      <c r="U161">
        <f>(Table2[[#This Row],[Close Price]]-Table2[[#This Row],[200D EMA]])/Table2[[#This Row],[200D EMA]]</f>
        <v>9.1556100235001978E-2</v>
      </c>
      <c r="V161">
        <v>0.72180959791452504</v>
      </c>
      <c r="W161">
        <v>141.01</v>
      </c>
      <c r="X161">
        <v>145</v>
      </c>
      <c r="Y161">
        <v>144.75</v>
      </c>
      <c r="Z161">
        <v>147.49</v>
      </c>
      <c r="AA161">
        <v>141.01</v>
      </c>
      <c r="AB161">
        <v>145</v>
      </c>
      <c r="AC161" s="1">
        <f>(Table2[[#This Row],[Close Price]]/Table2[[#This Row],[Day Low]])-1</f>
        <v>3.4040138997235569E-3</v>
      </c>
      <c r="AD161" s="1">
        <f>(Table2[[#This Row],[Day High]]/Table2[[#This Row],[Close Price]])-1</f>
        <v>2.4807406883878613E-2</v>
      </c>
      <c r="AE161" s="1">
        <f>(Table2[[#This Row],[Close Price]]/Table2[[#This Row],[Current Week Low]])-1</f>
        <v>-2.2521588946459392E-2</v>
      </c>
      <c r="AF161" s="1">
        <f>(Table2[[#This Row],[Current Week High]]/Table2[[#This Row],[Close Price]])-1</f>
        <v>4.2405823733125958E-2</v>
      </c>
      <c r="AG161" s="1">
        <f>(Table2[[#This Row],[Close Price]]/Table2[[#This Row],[Current Month Low]])-1</f>
        <v>3.4040138997235569E-3</v>
      </c>
      <c r="AH161" s="1">
        <f>(Table2[[#This Row],[Current Month High]]/Table2[[#This Row],[Close Price]])-1</f>
        <v>2.4807406883878613E-2</v>
      </c>
      <c r="AI161">
        <v>21.9167432327372</v>
      </c>
      <c r="AJ161">
        <v>108.073529411764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-0.17</v>
      </c>
      <c r="AM161" t="s">
        <v>2950</v>
      </c>
      <c r="AN161">
        <v>0.38</v>
      </c>
      <c r="AO161" t="s">
        <v>2951</v>
      </c>
      <c r="AP161">
        <v>0.170454458292459</v>
      </c>
      <c r="AQ161">
        <f>(Table2[[#This Row],[Sharpe Ratio]]-AVERAGE(Table2[Sharpe Ratio]))/_xlfn.STDEV.P(Table2[Sharpe Ratio])</f>
        <v>1.230744580604803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170</v>
      </c>
      <c r="AT161">
        <f>_xlfn.RANK.AVG(Table2[[#This Row],[6M Return vs Nifty Z-Score]],Table2[6M Return vs Nifty Z-Score])</f>
        <v>339</v>
      </c>
      <c r="AU161">
        <f>_xlfn.RANK.AVG(Table2[[#This Row],[Sharpe Ratio Z-Score]],Table2[Sharpe Ratio Z-Score])</f>
        <v>85</v>
      </c>
      <c r="AV161">
        <f>(Table2[[#This Row],[Rank 1Y]]+Table2[[#This Row],[Rank 6M]]+Table2[[#This Row],[Rank Sharpe]])/3</f>
        <v>198</v>
      </c>
    </row>
    <row r="162" spans="1:48" x14ac:dyDescent="0.3">
      <c r="A162" t="s">
        <v>1003</v>
      </c>
      <c r="B162" t="s">
        <v>1004</v>
      </c>
      <c r="C162" t="s">
        <v>2908</v>
      </c>
      <c r="D162" t="s">
        <v>22</v>
      </c>
      <c r="E162">
        <v>11998.60232116</v>
      </c>
      <c r="F162">
        <v>2589.5</v>
      </c>
      <c r="G162">
        <v>158.331906536118</v>
      </c>
      <c r="H162">
        <f>(Table2[[#This Row],[1Y Return vs Nifty]]-AVERAGE(Table2[1Y Return vs Nifty]))/_xlfn.STDEV.P(Table2[1Y Return vs Nifty])</f>
        <v>1.3364755972076439</v>
      </c>
      <c r="I162">
        <v>19.475533375188999</v>
      </c>
      <c r="J162">
        <f>(Table2[[#This Row],[1M Return vs Nifty]]-AVERAGE(Table2[1M Return vs Nifty]))/_xlfn.STDEV.P(Table2[1M Return vs Nifty])</f>
        <v>1.4215577728748388</v>
      </c>
      <c r="K162">
        <v>100.474835675406</v>
      </c>
      <c r="L162">
        <f>(Table2[[#This Row],[6M Return vs Nifty]]-AVERAGE(Table2[6M Return vs Nifty]))/_xlfn.STDEV.P(Table2[6M Return vs Nifty])</f>
        <v>2.6892410984083273</v>
      </c>
      <c r="M162">
        <v>-2.84794328465938</v>
      </c>
      <c r="N162">
        <f>(Table2[[#This Row],[1W Return vs Nifty]]-AVERAGE(Table2[1W Return vs Nifty]))/_xlfn.STDEV.P(Table2[1W Return vs Nifty])</f>
        <v>-0.61629369283245916</v>
      </c>
      <c r="O162">
        <v>2414.96</v>
      </c>
      <c r="P162">
        <v>2161.85650764191</v>
      </c>
      <c r="Q162">
        <v>1469.93827984988</v>
      </c>
      <c r="R162">
        <v>57.060250421596201</v>
      </c>
      <c r="S162">
        <f>(Table2[[#This Row],[Close Price]]-Table2[[#This Row],[20D EMA]])/Table2[[#This Row],[20D EMA]]</f>
        <v>7.227448901845164E-2</v>
      </c>
      <c r="T162">
        <f>(Table2[[#This Row],[Close Price]]-Table2[[#This Row],[50D EMA]])/Table2[[#This Row],[50D EMA]]</f>
        <v>0.19781307910419602</v>
      </c>
      <c r="U162">
        <f>(Table2[[#This Row],[Close Price]]-Table2[[#This Row],[200D EMA]])/Table2[[#This Row],[200D EMA]]</f>
        <v>0.76163859088318808</v>
      </c>
      <c r="V162">
        <v>1.06529515605714</v>
      </c>
      <c r="W162">
        <v>2499.5500000000002</v>
      </c>
      <c r="X162">
        <v>2606.4499999999998</v>
      </c>
      <c r="Y162">
        <v>2500</v>
      </c>
      <c r="Z162">
        <v>2606.4499999999998</v>
      </c>
      <c r="AA162">
        <v>2499.5500000000002</v>
      </c>
      <c r="AB162">
        <v>2606.4499999999998</v>
      </c>
      <c r="AC162" s="1">
        <f>(Table2[[#This Row],[Close Price]]/Table2[[#This Row],[Day Low]])-1</f>
        <v>3.5986477565961739E-2</v>
      </c>
      <c r="AD162" s="1">
        <f>(Table2[[#This Row],[Day High]]/Table2[[#This Row],[Close Price]])-1</f>
        <v>6.5456651863293747E-3</v>
      </c>
      <c r="AE162" s="1">
        <f>(Table2[[#This Row],[Close Price]]/Table2[[#This Row],[Current Week Low]])-1</f>
        <v>3.5800000000000054E-2</v>
      </c>
      <c r="AF162" s="1">
        <f>(Table2[[#This Row],[Current Week High]]/Table2[[#This Row],[Close Price]])-1</f>
        <v>6.5456651863293747E-3</v>
      </c>
      <c r="AG162" s="1">
        <f>(Table2[[#This Row],[Close Price]]/Table2[[#This Row],[Current Month Low]])-1</f>
        <v>3.5986477565961739E-2</v>
      </c>
      <c r="AH162" s="1">
        <f>(Table2[[#This Row],[Current Month High]]/Table2[[#This Row],[Close Price]])-1</f>
        <v>6.5456651863293747E-3</v>
      </c>
      <c r="AI162">
        <v>4.7306429812705</v>
      </c>
      <c r="AJ162">
        <v>250.59572163552599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0.42</v>
      </c>
      <c r="AM162" t="s">
        <v>2951</v>
      </c>
      <c r="AN162">
        <v>19.3</v>
      </c>
      <c r="AO162" t="s">
        <v>2951</v>
      </c>
      <c r="AQ162">
        <f>(Table2[[#This Row],[Sharpe Ratio]]-AVERAGE(Table2[Sharpe Ratio]))/_xlfn.STDEV.P(Table2[Sharpe Ratio])</f>
        <v>-0.65065532340838095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4.1803254522499707</v>
      </c>
      <c r="AS162">
        <f>_xlfn.RANK.AVG(Table2[[#This Row],[1Y Return vs Nifty Z-Score]],Table2[1Y Return vs Nifty Z-Score])</f>
        <v>63</v>
      </c>
      <c r="AT162">
        <f>_xlfn.RANK.AVG(Table2[[#This Row],[6M Return vs Nifty Z-Score]],Table2[6M Return vs Nifty Z-Score])</f>
        <v>14</v>
      </c>
      <c r="AU162">
        <f>_xlfn.RANK.AVG(Table2[[#This Row],[Sharpe Ratio Z-Score]],Table2[Sharpe Ratio Z-Score])</f>
        <v>520</v>
      </c>
      <c r="AV162">
        <f>(Table2[[#This Row],[Rank 1Y]]+Table2[[#This Row],[Rank 6M]]+Table2[[#This Row],[Rank Sharpe]])/3</f>
        <v>199</v>
      </c>
    </row>
    <row r="163" spans="1:48" x14ac:dyDescent="0.3">
      <c r="A163" t="s">
        <v>1521</v>
      </c>
      <c r="B163" t="s">
        <v>1522</v>
      </c>
      <c r="C163" t="s">
        <v>2925</v>
      </c>
      <c r="D163" t="s">
        <v>1158</v>
      </c>
      <c r="E163">
        <v>5500.5108497000001</v>
      </c>
      <c r="F163">
        <v>449.55</v>
      </c>
      <c r="G163">
        <v>63.140863137244303</v>
      </c>
      <c r="H163">
        <f>(Table2[[#This Row],[1Y Return vs Nifty]]-AVERAGE(Table2[1Y Return vs Nifty]))/_xlfn.STDEV.P(Table2[1Y Return vs Nifty])</f>
        <v>0.20188860677105505</v>
      </c>
      <c r="I163">
        <v>9.7777887435848196</v>
      </c>
      <c r="J163">
        <f>(Table2[[#This Row],[1M Return vs Nifty]]-AVERAGE(Table2[1M Return vs Nifty]))/_xlfn.STDEV.P(Table2[1M Return vs Nifty])</f>
        <v>0.50427461889191261</v>
      </c>
      <c r="K163">
        <v>17.535034315995901</v>
      </c>
      <c r="L163">
        <f>(Table2[[#This Row],[6M Return vs Nifty]]-AVERAGE(Table2[6M Return vs Nifty]))/_xlfn.STDEV.P(Table2[6M Return vs Nifty])</f>
        <v>0.12736865167763886</v>
      </c>
      <c r="M163">
        <v>0.89548496241668896</v>
      </c>
      <c r="N163">
        <f>(Table2[[#This Row],[1W Return vs Nifty]]-AVERAGE(Table2[1W Return vs Nifty]))/_xlfn.STDEV.P(Table2[1W Return vs Nifty])</f>
        <v>0.15069782019121289</v>
      </c>
      <c r="O163">
        <v>443.33</v>
      </c>
      <c r="P163">
        <v>441.884965283491</v>
      </c>
      <c r="Q163">
        <v>397.238267138418</v>
      </c>
      <c r="R163">
        <v>44.893681338921901</v>
      </c>
      <c r="S163">
        <f>(Table2[[#This Row],[Close Price]]-Table2[[#This Row],[20D EMA]])/Table2[[#This Row],[20D EMA]]</f>
        <v>1.4030180678050274E-2</v>
      </c>
      <c r="T163">
        <f>(Table2[[#This Row],[Close Price]]-Table2[[#This Row],[50D EMA]])/Table2[[#This Row],[50D EMA]]</f>
        <v>1.7346222023171834E-2</v>
      </c>
      <c r="U163">
        <f>(Table2[[#This Row],[Close Price]]-Table2[[#This Row],[200D EMA]])/Table2[[#This Row],[200D EMA]]</f>
        <v>0.13168855366936225</v>
      </c>
      <c r="V163">
        <v>1.2872525135800901</v>
      </c>
      <c r="W163">
        <v>447.35</v>
      </c>
      <c r="X163">
        <v>479.9</v>
      </c>
      <c r="Y163">
        <v>450.7</v>
      </c>
      <c r="Z163">
        <v>470.5</v>
      </c>
      <c r="AA163">
        <v>447.35</v>
      </c>
      <c r="AB163">
        <v>479.9</v>
      </c>
      <c r="AC163" s="1">
        <f>(Table2[[#This Row],[Close Price]]/Table2[[#This Row],[Day Low]])-1</f>
        <v>4.9178495585111559E-3</v>
      </c>
      <c r="AD163" s="1">
        <f>(Table2[[#This Row],[Day High]]/Table2[[#This Row],[Close Price]])-1</f>
        <v>6.7511956400845285E-2</v>
      </c>
      <c r="AE163" s="1">
        <f>(Table2[[#This Row],[Close Price]]/Table2[[#This Row],[Current Week Low]])-1</f>
        <v>-2.5515864211226313E-3</v>
      </c>
      <c r="AF163" s="1">
        <f>(Table2[[#This Row],[Current Week High]]/Table2[[#This Row],[Close Price]])-1</f>
        <v>4.6602157713268699E-2</v>
      </c>
      <c r="AG163" s="1">
        <f>(Table2[[#This Row],[Close Price]]/Table2[[#This Row],[Current Month Low]])-1</f>
        <v>4.9178495585111559E-3</v>
      </c>
      <c r="AH163" s="1">
        <f>(Table2[[#This Row],[Current Month High]]/Table2[[#This Row],[Close Price]])-1</f>
        <v>6.7511956400845285E-2</v>
      </c>
      <c r="AI163">
        <v>18.1069958847736</v>
      </c>
      <c r="AJ163">
        <v>103.46232179226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-0.08</v>
      </c>
      <c r="AM163" t="s">
        <v>2950</v>
      </c>
      <c r="AN163">
        <v>17.53</v>
      </c>
      <c r="AO163" t="s">
        <v>2951</v>
      </c>
      <c r="AP163">
        <v>0.15656277731558799</v>
      </c>
      <c r="AQ163">
        <f>(Table2[[#This Row],[Sharpe Ratio]]-AVERAGE(Table2[Sharpe Ratio]))/_xlfn.STDEV.P(Table2[Sharpe Ratio])</f>
        <v>1.0774144329613535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2.061644130493173</v>
      </c>
      <c r="AS163">
        <f>_xlfn.RANK.AVG(Table2[[#This Row],[1Y Return vs Nifty Z-Score]],Table2[1Y Return vs Nifty Z-Score])</f>
        <v>220</v>
      </c>
      <c r="AT163">
        <f>_xlfn.RANK.AVG(Table2[[#This Row],[6M Return vs Nifty Z-Score]],Table2[6M Return vs Nifty Z-Score])</f>
        <v>271</v>
      </c>
      <c r="AU163">
        <f>_xlfn.RANK.AVG(Table2[[#This Row],[Sharpe Ratio Z-Score]],Table2[Sharpe Ratio Z-Score])</f>
        <v>107</v>
      </c>
      <c r="AV163">
        <f>(Table2[[#This Row],[Rank 1Y]]+Table2[[#This Row],[Rank 6M]]+Table2[[#This Row],[Rank Sharpe]])/3</f>
        <v>199.33333333333334</v>
      </c>
    </row>
    <row r="164" spans="1:48" x14ac:dyDescent="0.3">
      <c r="A164" t="s">
        <v>70</v>
      </c>
      <c r="B164" t="s">
        <v>163</v>
      </c>
      <c r="C164" t="s">
        <v>2913</v>
      </c>
      <c r="D164" t="s">
        <v>53</v>
      </c>
      <c r="E164">
        <v>151860.11489632499</v>
      </c>
      <c r="F164">
        <v>641.54999999999995</v>
      </c>
      <c r="G164">
        <v>87.142297087435296</v>
      </c>
      <c r="H164">
        <f>(Table2[[#This Row],[1Y Return vs Nifty]]-AVERAGE(Table2[1Y Return vs Nifty]))/_xlfn.STDEV.P(Table2[1Y Return vs Nifty])</f>
        <v>0.48796294464339285</v>
      </c>
      <c r="I164">
        <v>-2.8462963453291801</v>
      </c>
      <c r="J164">
        <f>(Table2[[#This Row],[1M Return vs Nifty]]-AVERAGE(Table2[1M Return vs Nifty]))/_xlfn.STDEV.P(Table2[1M Return vs Nifty])</f>
        <v>-0.68980307921224415</v>
      </c>
      <c r="K164">
        <v>22.314708297651901</v>
      </c>
      <c r="L164">
        <f>(Table2[[#This Row],[6M Return vs Nifty]]-AVERAGE(Table2[6M Return vs Nifty]))/_xlfn.STDEV.P(Table2[6M Return vs Nifty])</f>
        <v>0.27500482728044912</v>
      </c>
      <c r="M164">
        <v>-4.4368147912013303</v>
      </c>
      <c r="N164">
        <f>(Table2[[#This Row],[1W Return vs Nifty]]-AVERAGE(Table2[1W Return vs Nifty]))/_xlfn.STDEV.P(Table2[1W Return vs Nifty])</f>
        <v>-0.94183778780868332</v>
      </c>
      <c r="O164">
        <v>649.41999999999996</v>
      </c>
      <c r="P164">
        <v>647.15139705267802</v>
      </c>
      <c r="Q164">
        <v>559.07244753147597</v>
      </c>
      <c r="R164">
        <v>39.2687657472623</v>
      </c>
      <c r="S164">
        <f>(Table2[[#This Row],[Close Price]]-Table2[[#This Row],[20D EMA]])/Table2[[#This Row],[20D EMA]]</f>
        <v>-1.2118505743586593E-2</v>
      </c>
      <c r="T164">
        <f>(Table2[[#This Row],[Close Price]]-Table2[[#This Row],[50D EMA]])/Table2[[#This Row],[50D EMA]]</f>
        <v>-8.6554662142251607E-3</v>
      </c>
      <c r="U164">
        <f>(Table2[[#This Row],[Close Price]]-Table2[[#This Row],[200D EMA]])/Table2[[#This Row],[200D EMA]]</f>
        <v>0.14752569695161102</v>
      </c>
      <c r="V164">
        <v>1.07923801350747</v>
      </c>
      <c r="W164">
        <v>637.20000000000005</v>
      </c>
      <c r="X164">
        <v>650.5</v>
      </c>
      <c r="Y164">
        <v>642.5</v>
      </c>
      <c r="Z164">
        <v>660</v>
      </c>
      <c r="AA164">
        <v>637.20000000000005</v>
      </c>
      <c r="AB164">
        <v>650.5</v>
      </c>
      <c r="AC164" s="1">
        <f>(Table2[[#This Row],[Close Price]]/Table2[[#This Row],[Day Low]])-1</f>
        <v>6.8267419962333431E-3</v>
      </c>
      <c r="AD164" s="1">
        <f>(Table2[[#This Row],[Day High]]/Table2[[#This Row],[Close Price]])-1</f>
        <v>1.3950588418673693E-2</v>
      </c>
      <c r="AE164" s="1">
        <f>(Table2[[#This Row],[Close Price]]/Table2[[#This Row],[Current Week Low]])-1</f>
        <v>-1.4785992217899446E-3</v>
      </c>
      <c r="AF164" s="1">
        <f>(Table2[[#This Row],[Current Week High]]/Table2[[#This Row],[Close Price]])-1</f>
        <v>2.8758475566986297E-2</v>
      </c>
      <c r="AG164" s="1">
        <f>(Table2[[#This Row],[Close Price]]/Table2[[#This Row],[Current Month Low]])-1</f>
        <v>6.8267419962333431E-3</v>
      </c>
      <c r="AH164" s="1">
        <f>(Table2[[#This Row],[Current Month High]]/Table2[[#This Row],[Close Price]])-1</f>
        <v>1.3950588418673693E-2</v>
      </c>
      <c r="AI164">
        <v>11.074740861974901</v>
      </c>
      <c r="AJ164">
        <v>117.917798913043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-0.18</v>
      </c>
      <c r="AM164" t="s">
        <v>2950</v>
      </c>
      <c r="AN164">
        <v>3.35</v>
      </c>
      <c r="AO164" t="s">
        <v>2951</v>
      </c>
      <c r="AP164">
        <v>0.108572439416318</v>
      </c>
      <c r="AQ164">
        <f>(Table2[[#This Row],[Sharpe Ratio]]-AVERAGE(Table2[Sharpe Ratio]))/_xlfn.STDEV.P(Table2[Sharpe Ratio])</f>
        <v>0.54771859501305842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-0.32095450008402693</v>
      </c>
      <c r="AS164">
        <f>_xlfn.RANK.AVG(Table2[[#This Row],[1Y Return vs Nifty Z-Score]],Table2[1Y Return vs Nifty Z-Score])</f>
        <v>154</v>
      </c>
      <c r="AT164">
        <f>_xlfn.RANK.AVG(Table2[[#This Row],[6M Return vs Nifty Z-Score]],Table2[6M Return vs Nifty Z-Score])</f>
        <v>236</v>
      </c>
      <c r="AU164">
        <f>_xlfn.RANK.AVG(Table2[[#This Row],[Sharpe Ratio Z-Score]],Table2[Sharpe Ratio Z-Score])</f>
        <v>209</v>
      </c>
      <c r="AV164">
        <f>(Table2[[#This Row],[Rank 1Y]]+Table2[[#This Row],[Rank 6M]]+Table2[[#This Row],[Rank Sharpe]])/3</f>
        <v>199.66666666666666</v>
      </c>
    </row>
    <row r="165" spans="1:48" x14ac:dyDescent="0.3">
      <c r="A165" t="s">
        <v>680</v>
      </c>
      <c r="B165" t="s">
        <v>681</v>
      </c>
      <c r="C165" t="s">
        <v>2913</v>
      </c>
      <c r="D165" t="s">
        <v>481</v>
      </c>
      <c r="E165">
        <v>22148.814424460001</v>
      </c>
      <c r="F165">
        <v>1380.05</v>
      </c>
      <c r="G165">
        <v>87.758263250355995</v>
      </c>
      <c r="H165">
        <f>(Table2[[#This Row],[1Y Return vs Nifty]]-AVERAGE(Table2[1Y Return vs Nifty]))/_xlfn.STDEV.P(Table2[1Y Return vs Nifty])</f>
        <v>0.49530467733215588</v>
      </c>
      <c r="I165">
        <v>23.300638667962598</v>
      </c>
      <c r="J165">
        <f>(Table2[[#This Row],[1M Return vs Nifty]]-AVERAGE(Table2[1M Return vs Nifty]))/_xlfn.STDEV.P(Table2[1M Return vs Nifty])</f>
        <v>1.7833640258295271</v>
      </c>
      <c r="K165">
        <v>69.093090332376505</v>
      </c>
      <c r="L165">
        <f>(Table2[[#This Row],[6M Return vs Nifty]]-AVERAGE(Table2[6M Return vs Nifty]))/_xlfn.STDEV.P(Table2[6M Return vs Nifty])</f>
        <v>1.719911206041701</v>
      </c>
      <c r="M165">
        <v>4.47666696388199</v>
      </c>
      <c r="N165">
        <f>(Table2[[#This Row],[1W Return vs Nifty]]-AVERAGE(Table2[1W Return vs Nifty]))/_xlfn.STDEV.P(Table2[1W Return vs Nifty])</f>
        <v>0.88444667830341106</v>
      </c>
      <c r="O165">
        <v>1307.8599999999999</v>
      </c>
      <c r="P165">
        <v>1181.0955789106899</v>
      </c>
      <c r="Q165">
        <v>915.64286666857299</v>
      </c>
      <c r="R165">
        <v>72.059366161696005</v>
      </c>
      <c r="S165">
        <f>(Table2[[#This Row],[Close Price]]-Table2[[#This Row],[20D EMA]])/Table2[[#This Row],[20D EMA]]</f>
        <v>5.5197039438472054E-2</v>
      </c>
      <c r="T165">
        <f>(Table2[[#This Row],[Close Price]]-Table2[[#This Row],[50D EMA]])/Table2[[#This Row],[50D EMA]]</f>
        <v>0.16844904395697025</v>
      </c>
      <c r="U165">
        <f>(Table2[[#This Row],[Close Price]]-Table2[[#This Row],[200D EMA]])/Table2[[#This Row],[200D EMA]]</f>
        <v>0.50719243302915851</v>
      </c>
      <c r="V165">
        <v>1.09436756713737</v>
      </c>
      <c r="W165">
        <v>1372</v>
      </c>
      <c r="X165">
        <v>1415</v>
      </c>
      <c r="Y165">
        <v>1401</v>
      </c>
      <c r="Z165">
        <v>1465.35</v>
      </c>
      <c r="AA165">
        <v>1372</v>
      </c>
      <c r="AB165">
        <v>1415</v>
      </c>
      <c r="AC165" s="1">
        <f>(Table2[[#This Row],[Close Price]]/Table2[[#This Row],[Day Low]])-1</f>
        <v>5.8673469387755528E-3</v>
      </c>
      <c r="AD165" s="1">
        <f>(Table2[[#This Row],[Day High]]/Table2[[#This Row],[Close Price]])-1</f>
        <v>2.5325169377921064E-2</v>
      </c>
      <c r="AE165" s="1">
        <f>(Table2[[#This Row],[Close Price]]/Table2[[#This Row],[Current Week Low]])-1</f>
        <v>-1.4953604568165635E-2</v>
      </c>
      <c r="AF165" s="1">
        <f>(Table2[[#This Row],[Current Week High]]/Table2[[#This Row],[Close Price]])-1</f>
        <v>6.1809354733524113E-2</v>
      </c>
      <c r="AG165" s="1">
        <f>(Table2[[#This Row],[Close Price]]/Table2[[#This Row],[Current Month Low]])-1</f>
        <v>5.8673469387755528E-3</v>
      </c>
      <c r="AH165" s="1">
        <f>(Table2[[#This Row],[Current Month High]]/Table2[[#This Row],[Close Price]])-1</f>
        <v>2.5325169377921064E-2</v>
      </c>
      <c r="AI165">
        <v>11.4887141770225</v>
      </c>
      <c r="AJ165">
        <v>130.39232053422299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0.48</v>
      </c>
      <c r="AM165" t="s">
        <v>2951</v>
      </c>
      <c r="AN165">
        <v>13.36</v>
      </c>
      <c r="AO165" t="s">
        <v>2951</v>
      </c>
      <c r="AP165">
        <v>3.5433661961248003E-2</v>
      </c>
      <c r="AQ165">
        <f>(Table2[[#This Row],[Sharpe Ratio]]-AVERAGE(Table2[Sharpe Ratio]))/_xlfn.STDEV.P(Table2[Sharpe Ratio])</f>
        <v>-0.25955444590392385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4.6234721416028712</v>
      </c>
      <c r="AS165">
        <f>_xlfn.RANK.AVG(Table2[[#This Row],[1Y Return vs Nifty Z-Score]],Table2[1Y Return vs Nifty Z-Score])</f>
        <v>150</v>
      </c>
      <c r="AT165">
        <f>_xlfn.RANK.AVG(Table2[[#This Row],[6M Return vs Nifty Z-Score]],Table2[6M Return vs Nifty Z-Score])</f>
        <v>49</v>
      </c>
      <c r="AU165">
        <f>_xlfn.RANK.AVG(Table2[[#This Row],[Sharpe Ratio Z-Score]],Table2[Sharpe Ratio Z-Score])</f>
        <v>401</v>
      </c>
      <c r="AV165">
        <f>(Table2[[#This Row],[Rank 1Y]]+Table2[[#This Row],[Rank 6M]]+Table2[[#This Row],[Rank Sharpe]])/3</f>
        <v>200</v>
      </c>
    </row>
    <row r="166" spans="1:48" x14ac:dyDescent="0.3">
      <c r="A166" t="s">
        <v>226</v>
      </c>
      <c r="B166" t="s">
        <v>227</v>
      </c>
      <c r="C166" t="s">
        <v>2913</v>
      </c>
      <c r="D166" t="s">
        <v>115</v>
      </c>
      <c r="E166">
        <v>106348.25046890001</v>
      </c>
      <c r="F166">
        <v>2439.6999999999998</v>
      </c>
      <c r="G166">
        <v>62.969225735286301</v>
      </c>
      <c r="H166">
        <f>(Table2[[#This Row],[1Y Return vs Nifty]]-AVERAGE(Table2[1Y Return vs Nifty]))/_xlfn.STDEV.P(Table2[1Y Return vs Nifty])</f>
        <v>0.19984285166237442</v>
      </c>
      <c r="I166">
        <v>9.5870295225274997</v>
      </c>
      <c r="J166">
        <f>(Table2[[#This Row],[1M Return vs Nifty]]-AVERAGE(Table2[1M Return vs Nifty]))/_xlfn.STDEV.P(Table2[1M Return vs Nifty])</f>
        <v>0.48623122565050492</v>
      </c>
      <c r="K166">
        <v>11.9665733419075</v>
      </c>
      <c r="L166">
        <f>(Table2[[#This Row],[6M Return vs Nifty]]-AVERAGE(Table2[6M Return vs Nifty]))/_xlfn.STDEV.P(Table2[6M Return vs Nifty])</f>
        <v>-4.4631841528192308E-2</v>
      </c>
      <c r="M166">
        <v>-3.2800090718538599</v>
      </c>
      <c r="N166">
        <f>(Table2[[#This Row],[1W Return vs Nifty]]-AVERAGE(Table2[1W Return vs Nifty]))/_xlfn.STDEV.P(Table2[1W Return vs Nifty])</f>
        <v>-0.70481970962065377</v>
      </c>
      <c r="O166">
        <v>2365.63</v>
      </c>
      <c r="P166">
        <v>2240.3234553092502</v>
      </c>
      <c r="Q166">
        <v>1947.58436577866</v>
      </c>
      <c r="R166">
        <v>73.632201825367105</v>
      </c>
      <c r="S166">
        <f>(Table2[[#This Row],[Close Price]]-Table2[[#This Row],[20D EMA]])/Table2[[#This Row],[20D EMA]]</f>
        <v>3.1310898153979999E-2</v>
      </c>
      <c r="T166">
        <f>(Table2[[#This Row],[Close Price]]-Table2[[#This Row],[50D EMA]])/Table2[[#This Row],[50D EMA]]</f>
        <v>8.8994535239210817E-2</v>
      </c>
      <c r="U166">
        <f>(Table2[[#This Row],[Close Price]]-Table2[[#This Row],[200D EMA]])/Table2[[#This Row],[200D EMA]]</f>
        <v>0.25268000856260109</v>
      </c>
      <c r="V166">
        <v>0.84571298090333702</v>
      </c>
      <c r="W166">
        <v>2427.0500000000002</v>
      </c>
      <c r="X166">
        <v>2463</v>
      </c>
      <c r="Y166">
        <v>2425</v>
      </c>
      <c r="Z166">
        <v>2468.9499999999998</v>
      </c>
      <c r="AA166">
        <v>2427.0500000000002</v>
      </c>
      <c r="AB166">
        <v>2463</v>
      </c>
      <c r="AC166" s="1">
        <f>(Table2[[#This Row],[Close Price]]/Table2[[#This Row],[Day Low]])-1</f>
        <v>5.2120887497166812E-3</v>
      </c>
      <c r="AD166" s="1">
        <f>(Table2[[#This Row],[Day High]]/Table2[[#This Row],[Close Price]])-1</f>
        <v>9.5503545517892086E-3</v>
      </c>
      <c r="AE166" s="1">
        <f>(Table2[[#This Row],[Close Price]]/Table2[[#This Row],[Current Week Low]])-1</f>
        <v>6.061855670103089E-3</v>
      </c>
      <c r="AF166" s="1">
        <f>(Table2[[#This Row],[Current Week High]]/Table2[[#This Row],[Close Price]])-1</f>
        <v>1.1989178997417804E-2</v>
      </c>
      <c r="AG166" s="1">
        <f>(Table2[[#This Row],[Close Price]]/Table2[[#This Row],[Current Month Low]])-1</f>
        <v>5.2120887497166812E-3</v>
      </c>
      <c r="AH166" s="1">
        <f>(Table2[[#This Row],[Current Month High]]/Table2[[#This Row],[Close Price]])-1</f>
        <v>9.5503545517892086E-3</v>
      </c>
      <c r="AI166">
        <v>3.2503996392999102</v>
      </c>
      <c r="AJ166">
        <v>89.270752521334302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-0.03</v>
      </c>
      <c r="AM166" t="s">
        <v>2950</v>
      </c>
      <c r="AN166">
        <v>3.74</v>
      </c>
      <c r="AO166" t="s">
        <v>2951</v>
      </c>
      <c r="AP166">
        <v>0.18668054791495001</v>
      </c>
      <c r="AQ166">
        <f>(Table2[[#This Row],[Sharpe Ratio]]-AVERAGE(Table2[Sharpe Ratio]))/_xlfn.STDEV.P(Table2[Sharpe Ratio])</f>
        <v>1.4098408844743417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1.3464634106383748</v>
      </c>
      <c r="AS166">
        <f>_xlfn.RANK.AVG(Table2[[#This Row],[1Y Return vs Nifty Z-Score]],Table2[1Y Return vs Nifty Z-Score])</f>
        <v>221</v>
      </c>
      <c r="AT166">
        <f>_xlfn.RANK.AVG(Table2[[#This Row],[6M Return vs Nifty Z-Score]],Table2[6M Return vs Nifty Z-Score])</f>
        <v>323</v>
      </c>
      <c r="AU166">
        <f>_xlfn.RANK.AVG(Table2[[#This Row],[Sharpe Ratio Z-Score]],Table2[Sharpe Ratio Z-Score])</f>
        <v>58</v>
      </c>
      <c r="AV166">
        <f>(Table2[[#This Row],[Rank 1Y]]+Table2[[#This Row],[Rank 6M]]+Table2[[#This Row],[Rank Sharpe]])/3</f>
        <v>200.66666666666666</v>
      </c>
    </row>
    <row r="167" spans="1:48" x14ac:dyDescent="0.3">
      <c r="A167" t="s">
        <v>531</v>
      </c>
      <c r="B167" t="s">
        <v>532</v>
      </c>
      <c r="C167" t="s">
        <v>2914</v>
      </c>
      <c r="D167" t="s">
        <v>130</v>
      </c>
      <c r="E167">
        <v>34609.414185324997</v>
      </c>
      <c r="F167">
        <v>728.6</v>
      </c>
      <c r="G167">
        <v>63.883455721197699</v>
      </c>
      <c r="H167">
        <f>(Table2[[#This Row],[1Y Return vs Nifty]]-AVERAGE(Table2[1Y Return vs Nifty]))/_xlfn.STDEV.P(Table2[1Y Return vs Nifty])</f>
        <v>0.21073960634900676</v>
      </c>
      <c r="I167">
        <v>2.1212786761026701</v>
      </c>
      <c r="J167">
        <f>(Table2[[#This Row],[1M Return vs Nifty]]-AVERAGE(Table2[1M Return vs Nifty]))/_xlfn.STDEV.P(Table2[1M Return vs Nifty])</f>
        <v>-0.21993373779279962</v>
      </c>
      <c r="K167">
        <v>6.2042475553753897</v>
      </c>
      <c r="L167">
        <f>(Table2[[#This Row],[6M Return vs Nifty]]-AVERAGE(Table2[6M Return vs Nifty]))/_xlfn.STDEV.P(Table2[6M Return vs Nifty])</f>
        <v>-0.22262049618666485</v>
      </c>
      <c r="M167">
        <v>0.60556402039253199</v>
      </c>
      <c r="N167">
        <f>(Table2[[#This Row],[1W Return vs Nifty]]-AVERAGE(Table2[1W Return vs Nifty]))/_xlfn.STDEV.P(Table2[1W Return vs Nifty])</f>
        <v>9.129587969614833E-2</v>
      </c>
      <c r="O167">
        <v>713.52</v>
      </c>
      <c r="P167">
        <v>691.91075777665503</v>
      </c>
      <c r="Q167">
        <v>600.94552221876995</v>
      </c>
      <c r="R167">
        <v>36.841270988496802</v>
      </c>
      <c r="S167">
        <f>(Table2[[#This Row],[Close Price]]-Table2[[#This Row],[20D EMA]])/Table2[[#This Row],[20D EMA]]</f>
        <v>2.1134656351608983E-2</v>
      </c>
      <c r="T167">
        <f>(Table2[[#This Row],[Close Price]]-Table2[[#This Row],[50D EMA]])/Table2[[#This Row],[50D EMA]]</f>
        <v>5.3025974536427246E-2</v>
      </c>
      <c r="U167">
        <f>(Table2[[#This Row],[Close Price]]-Table2[[#This Row],[200D EMA]])/Table2[[#This Row],[200D EMA]]</f>
        <v>0.21242271231161344</v>
      </c>
      <c r="V167">
        <v>1.1026624152857101</v>
      </c>
      <c r="W167">
        <v>725.1</v>
      </c>
      <c r="X167">
        <v>744.8</v>
      </c>
      <c r="Y167">
        <v>729.9</v>
      </c>
      <c r="Z167">
        <v>747.9</v>
      </c>
      <c r="AA167">
        <v>725.1</v>
      </c>
      <c r="AB167">
        <v>744.8</v>
      </c>
      <c r="AC167" s="1">
        <f>(Table2[[#This Row],[Close Price]]/Table2[[#This Row],[Day Low]])-1</f>
        <v>4.8269204247690656E-3</v>
      </c>
      <c r="AD167" s="1">
        <f>(Table2[[#This Row],[Day High]]/Table2[[#This Row],[Close Price]])-1</f>
        <v>2.2234422179522317E-2</v>
      </c>
      <c r="AE167" s="1">
        <f>(Table2[[#This Row],[Close Price]]/Table2[[#This Row],[Current Week Low]])-1</f>
        <v>-1.7810658994382722E-3</v>
      </c>
      <c r="AF167" s="1">
        <f>(Table2[[#This Row],[Current Week High]]/Table2[[#This Row],[Close Price]])-1</f>
        <v>2.6489157287949538E-2</v>
      </c>
      <c r="AG167" s="1">
        <f>(Table2[[#This Row],[Close Price]]/Table2[[#This Row],[Current Month Low]])-1</f>
        <v>4.8269204247690656E-3</v>
      </c>
      <c r="AH167" s="1">
        <f>(Table2[[#This Row],[Current Month High]]/Table2[[#This Row],[Close Price]])-1</f>
        <v>2.2234422179522317E-2</v>
      </c>
      <c r="AI167">
        <v>6.3546527587153401</v>
      </c>
      <c r="AJ167">
        <v>94.812834224598902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0.04</v>
      </c>
      <c r="AM167" t="s">
        <v>2951</v>
      </c>
      <c r="AN167">
        <v>12.28</v>
      </c>
      <c r="AO167" t="s">
        <v>2951</v>
      </c>
      <c r="AP167">
        <v>0.25204291888257702</v>
      </c>
      <c r="AQ167">
        <f>(Table2[[#This Row],[Sharpe Ratio]]-AVERAGE(Table2[Sharpe Ratio]))/_xlfn.STDEV.P(Table2[Sharpe Ratio])</f>
        <v>2.1312814363757524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1.9907626884414431</v>
      </c>
      <c r="AS167">
        <f>_xlfn.RANK.AVG(Table2[[#This Row],[1Y Return vs Nifty Z-Score]],Table2[1Y Return vs Nifty Z-Score])</f>
        <v>218</v>
      </c>
      <c r="AT167">
        <f>_xlfn.RANK.AVG(Table2[[#This Row],[6M Return vs Nifty Z-Score]],Table2[6M Return vs Nifty Z-Score])</f>
        <v>375</v>
      </c>
      <c r="AU167">
        <f>_xlfn.RANK.AVG(Table2[[#This Row],[Sharpe Ratio Z-Score]],Table2[Sharpe Ratio Z-Score])</f>
        <v>10</v>
      </c>
      <c r="AV167">
        <f>(Table2[[#This Row],[Rank 1Y]]+Table2[[#This Row],[Rank 6M]]+Table2[[#This Row],[Rank Sharpe]])/3</f>
        <v>201</v>
      </c>
    </row>
    <row r="168" spans="1:48" x14ac:dyDescent="0.3">
      <c r="A168" t="s">
        <v>326</v>
      </c>
      <c r="B168" t="s">
        <v>327</v>
      </c>
      <c r="C168" t="s">
        <v>2913</v>
      </c>
      <c r="D168" t="s">
        <v>256</v>
      </c>
      <c r="E168">
        <v>72163.841402299993</v>
      </c>
      <c r="F168">
        <v>4652.95</v>
      </c>
      <c r="G168">
        <v>22.486581031644</v>
      </c>
      <c r="H168">
        <f>(Table2[[#This Row],[1Y Return vs Nifty]]-AVERAGE(Table2[1Y Return vs Nifty]))/_xlfn.STDEV.P(Table2[1Y Return vs Nifty])</f>
        <v>-0.2826718932045012</v>
      </c>
      <c r="I168">
        <v>-2.8930868024384701E-2</v>
      </c>
      <c r="J168">
        <f>(Table2[[#This Row],[1M Return vs Nifty]]-AVERAGE(Table2[1M Return vs Nifty]))/_xlfn.STDEV.P(Table2[1M Return vs Nifty])</f>
        <v>-0.42331618054483078</v>
      </c>
      <c r="K168">
        <v>35.117706051416199</v>
      </c>
      <c r="L168">
        <f>(Table2[[#This Row],[6M Return vs Nifty]]-AVERAGE(Table2[6M Return vs Nifty]))/_xlfn.STDEV.P(Table2[6M Return vs Nifty])</f>
        <v>0.67046812286745139</v>
      </c>
      <c r="M168">
        <v>-2.44149361805863</v>
      </c>
      <c r="N168">
        <f>(Table2[[#This Row],[1W Return vs Nifty]]-AVERAGE(Table2[1W Return vs Nifty]))/_xlfn.STDEV.P(Table2[1W Return vs Nifty])</f>
        <v>-0.53301616641063609</v>
      </c>
      <c r="O168">
        <v>4468.43</v>
      </c>
      <c r="P168">
        <v>4101.9102039032596</v>
      </c>
      <c r="Q168">
        <v>3432.27281421319</v>
      </c>
      <c r="R168">
        <v>87.976528840691998</v>
      </c>
      <c r="S168">
        <f>(Table2[[#This Row],[Close Price]]-Table2[[#This Row],[20D EMA]])/Table2[[#This Row],[20D EMA]]</f>
        <v>4.1294145818553611E-2</v>
      </c>
      <c r="T168">
        <f>(Table2[[#This Row],[Close Price]]-Table2[[#This Row],[50D EMA]])/Table2[[#This Row],[50D EMA]]</f>
        <v>0.13433736203498231</v>
      </c>
      <c r="U168">
        <f>(Table2[[#This Row],[Close Price]]-Table2[[#This Row],[200D EMA]])/Table2[[#This Row],[200D EMA]]</f>
        <v>0.35564689984197434</v>
      </c>
      <c r="V168">
        <v>1.1894823090861699</v>
      </c>
      <c r="W168">
        <v>4624.3999999999996</v>
      </c>
      <c r="X168">
        <v>4799</v>
      </c>
      <c r="Y168">
        <v>4629</v>
      </c>
      <c r="Z168">
        <v>4820</v>
      </c>
      <c r="AA168">
        <v>4624.3999999999996</v>
      </c>
      <c r="AB168">
        <v>4799</v>
      </c>
      <c r="AC168" s="1">
        <f>(Table2[[#This Row],[Close Price]]/Table2[[#This Row],[Day Low]])-1</f>
        <v>6.1737738949918519E-3</v>
      </c>
      <c r="AD168" s="1">
        <f>(Table2[[#This Row],[Day High]]/Table2[[#This Row],[Close Price]])-1</f>
        <v>3.1388688896291539E-2</v>
      </c>
      <c r="AE168" s="1">
        <f>(Table2[[#This Row],[Close Price]]/Table2[[#This Row],[Current Week Low]])-1</f>
        <v>5.1739036508964276E-3</v>
      </c>
      <c r="AF168" s="1">
        <f>(Table2[[#This Row],[Current Week High]]/Table2[[#This Row],[Close Price]])-1</f>
        <v>3.5901954673916547E-2</v>
      </c>
      <c r="AG168" s="1">
        <f>(Table2[[#This Row],[Close Price]]/Table2[[#This Row],[Current Month Low]])-1</f>
        <v>6.1737738949918519E-3</v>
      </c>
      <c r="AH168" s="1">
        <f>(Table2[[#This Row],[Current Month High]]/Table2[[#This Row],[Close Price]])-1</f>
        <v>3.1388688896291539E-2</v>
      </c>
      <c r="AI168">
        <v>6.4056136429577002</v>
      </c>
      <c r="AJ168">
        <v>78.123803690375894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0.28000000000000003</v>
      </c>
      <c r="AM168" t="s">
        <v>2951</v>
      </c>
      <c r="AN168">
        <v>12.27</v>
      </c>
      <c r="AO168" t="s">
        <v>2951</v>
      </c>
      <c r="AP168">
        <v>0.16670164499460599</v>
      </c>
      <c r="AQ168">
        <f>(Table2[[#This Row],[Sharpe Ratio]]-AVERAGE(Table2[Sharpe Ratio]))/_xlfn.STDEV.P(Table2[Sharpe Ratio])</f>
        <v>1.189322709630646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0.62078659233812927</v>
      </c>
      <c r="AS168">
        <f>_xlfn.RANK.AVG(Table2[[#This Row],[1Y Return vs Nifty Z-Score]],Table2[1Y Return vs Nifty Z-Score])</f>
        <v>374</v>
      </c>
      <c r="AT168">
        <f>_xlfn.RANK.AVG(Table2[[#This Row],[6M Return vs Nifty Z-Score]],Table2[6M Return vs Nifty Z-Score])</f>
        <v>147</v>
      </c>
      <c r="AU168">
        <f>_xlfn.RANK.AVG(Table2[[#This Row],[Sharpe Ratio Z-Score]],Table2[Sharpe Ratio Z-Score])</f>
        <v>92</v>
      </c>
      <c r="AV168">
        <f>(Table2[[#This Row],[Rank 1Y]]+Table2[[#This Row],[Rank 6M]]+Table2[[#This Row],[Rank Sharpe]])/3</f>
        <v>204.33333333333334</v>
      </c>
    </row>
    <row r="169" spans="1:48" x14ac:dyDescent="0.3">
      <c r="A169" t="s">
        <v>800</v>
      </c>
      <c r="B169" t="s">
        <v>801</v>
      </c>
      <c r="C169" t="s">
        <v>2912</v>
      </c>
      <c r="D169" t="s">
        <v>692</v>
      </c>
      <c r="E169">
        <v>17651.375109584998</v>
      </c>
      <c r="F169">
        <v>706.35</v>
      </c>
      <c r="G169">
        <v>58.298007693487598</v>
      </c>
      <c r="H169">
        <f>(Table2[[#This Row],[1Y Return vs Nifty]]-AVERAGE(Table2[1Y Return vs Nifty]))/_xlfn.STDEV.P(Table2[1Y Return vs Nifty])</f>
        <v>0.14416636120192641</v>
      </c>
      <c r="I169">
        <v>-7.24809460071784</v>
      </c>
      <c r="J169">
        <f>(Table2[[#This Row],[1M Return vs Nifty]]-AVERAGE(Table2[1M Return vs Nifty]))/_xlfn.STDEV.P(Table2[1M Return vs Nifty])</f>
        <v>-1.106157142995376</v>
      </c>
      <c r="K169">
        <v>28.767270498033401</v>
      </c>
      <c r="L169">
        <f>(Table2[[#This Row],[6M Return vs Nifty]]-AVERAGE(Table2[6M Return vs Nifty]))/_xlfn.STDEV.P(Table2[6M Return vs Nifty])</f>
        <v>0.47431373616413058</v>
      </c>
      <c r="M169">
        <v>-1.3411284591469199</v>
      </c>
      <c r="N169">
        <f>(Table2[[#This Row],[1W Return vs Nifty]]-AVERAGE(Table2[1W Return vs Nifty]))/_xlfn.STDEV.P(Table2[1W Return vs Nifty])</f>
        <v>-0.30756220218107255</v>
      </c>
      <c r="O169">
        <v>689.94</v>
      </c>
      <c r="P169">
        <v>685.33417052059997</v>
      </c>
      <c r="Q169">
        <v>607.93319008848505</v>
      </c>
      <c r="R169">
        <v>65.266178188545098</v>
      </c>
      <c r="S169">
        <f>(Table2[[#This Row],[Close Price]]-Table2[[#This Row],[20D EMA]])/Table2[[#This Row],[20D EMA]]</f>
        <v>2.3784676928428512E-2</v>
      </c>
      <c r="T169">
        <f>(Table2[[#This Row],[Close Price]]-Table2[[#This Row],[50D EMA]])/Table2[[#This Row],[50D EMA]]</f>
        <v>3.066508337594755E-2</v>
      </c>
      <c r="U169">
        <f>(Table2[[#This Row],[Close Price]]-Table2[[#This Row],[200D EMA]])/Table2[[#This Row],[200D EMA]]</f>
        <v>0.1618875421116428</v>
      </c>
      <c r="V169">
        <v>1.21942335320816</v>
      </c>
      <c r="W169">
        <v>702.1</v>
      </c>
      <c r="X169">
        <v>724.75</v>
      </c>
      <c r="Y169">
        <v>695</v>
      </c>
      <c r="Z169">
        <v>734</v>
      </c>
      <c r="AA169">
        <v>702.1</v>
      </c>
      <c r="AB169">
        <v>724.75</v>
      </c>
      <c r="AC169" s="1">
        <f>(Table2[[#This Row],[Close Price]]/Table2[[#This Row],[Day Low]])-1</f>
        <v>6.0532687651331241E-3</v>
      </c>
      <c r="AD169" s="1">
        <f>(Table2[[#This Row],[Day High]]/Table2[[#This Row],[Close Price]])-1</f>
        <v>2.6049408933248364E-2</v>
      </c>
      <c r="AE169" s="1">
        <f>(Table2[[#This Row],[Close Price]]/Table2[[#This Row],[Current Week Low]])-1</f>
        <v>1.6330935251798628E-2</v>
      </c>
      <c r="AF169" s="1">
        <f>(Table2[[#This Row],[Current Week High]]/Table2[[#This Row],[Close Price]])-1</f>
        <v>3.9144899837191272E-2</v>
      </c>
      <c r="AG169" s="1">
        <f>(Table2[[#This Row],[Close Price]]/Table2[[#This Row],[Current Month Low]])-1</f>
        <v>6.0532687651331241E-3</v>
      </c>
      <c r="AH169" s="1">
        <f>(Table2[[#This Row],[Current Month High]]/Table2[[#This Row],[Close Price]])-1</f>
        <v>2.6049408933248364E-2</v>
      </c>
      <c r="AI169">
        <v>16.932115806611399</v>
      </c>
      <c r="AJ169">
        <v>93.626644736842096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-0.03</v>
      </c>
      <c r="AM169" t="s">
        <v>2950</v>
      </c>
      <c r="AN169">
        <v>16.28</v>
      </c>
      <c r="AO169" t="s">
        <v>2951</v>
      </c>
      <c r="AP169">
        <v>0.11578071125000799</v>
      </c>
      <c r="AQ169">
        <f>(Table2[[#This Row],[Sharpe Ratio]]-AVERAGE(Table2[Sharpe Ratio]))/_xlfn.STDEV.P(Table2[Sharpe Ratio])</f>
        <v>0.62728026838822326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-0.16795897942216836</v>
      </c>
      <c r="AS169">
        <f>_xlfn.RANK.AVG(Table2[[#This Row],[1Y Return vs Nifty Z-Score]],Table2[1Y Return vs Nifty Z-Score])</f>
        <v>241</v>
      </c>
      <c r="AT169">
        <f>_xlfn.RANK.AVG(Table2[[#This Row],[6M Return vs Nifty Z-Score]],Table2[6M Return vs Nifty Z-Score])</f>
        <v>192</v>
      </c>
      <c r="AU169">
        <f>_xlfn.RANK.AVG(Table2[[#This Row],[Sharpe Ratio Z-Score]],Table2[Sharpe Ratio Z-Score])</f>
        <v>192</v>
      </c>
      <c r="AV169">
        <f>(Table2[[#This Row],[Rank 1Y]]+Table2[[#This Row],[Rank 6M]]+Table2[[#This Row],[Rank Sharpe]])/3</f>
        <v>208.33333333333334</v>
      </c>
    </row>
    <row r="170" spans="1:48" x14ac:dyDescent="0.3">
      <c r="A170" t="s">
        <v>59</v>
      </c>
      <c r="B170" t="s">
        <v>60</v>
      </c>
      <c r="C170" t="s">
        <v>2915</v>
      </c>
      <c r="D170" t="s">
        <v>61</v>
      </c>
      <c r="E170">
        <v>363576.49669432902</v>
      </c>
      <c r="F170">
        <v>362.75</v>
      </c>
      <c r="G170">
        <v>70.083621708238795</v>
      </c>
      <c r="H170">
        <f>(Table2[[#This Row],[1Y Return vs Nifty]]-AVERAGE(Table2[1Y Return vs Nifty]))/_xlfn.STDEV.P(Table2[1Y Return vs Nifty])</f>
        <v>0.28463970678143352</v>
      </c>
      <c r="I170">
        <v>-6.3522258258701498</v>
      </c>
      <c r="J170">
        <f>(Table2[[#This Row],[1M Return vs Nifty]]-AVERAGE(Table2[1M Return vs Nifty]))/_xlfn.STDEV.P(Table2[1M Return vs Nifty])</f>
        <v>-1.0214193646186347</v>
      </c>
      <c r="K170">
        <v>6.9166732992683899</v>
      </c>
      <c r="L170">
        <f>(Table2[[#This Row],[6M Return vs Nifty]]-AVERAGE(Table2[6M Return vs Nifty]))/_xlfn.STDEV.P(Table2[6M Return vs Nifty])</f>
        <v>-0.20061485048090724</v>
      </c>
      <c r="M170">
        <v>-3.3267654425973001</v>
      </c>
      <c r="N170">
        <f>(Table2[[#This Row],[1W Return vs Nifty]]-AVERAGE(Table2[1W Return vs Nifty]))/_xlfn.STDEV.P(Table2[1W Return vs Nifty])</f>
        <v>-0.71439962866091267</v>
      </c>
      <c r="O170">
        <v>362.68</v>
      </c>
      <c r="P170">
        <v>357.90511244814201</v>
      </c>
      <c r="Q170">
        <v>310.70864838019298</v>
      </c>
      <c r="R170">
        <v>70.385214188777198</v>
      </c>
      <c r="S170">
        <f>(Table2[[#This Row],[Close Price]]-Table2[[#This Row],[20D EMA]])/Table2[[#This Row],[20D EMA]]</f>
        <v>1.930076100143189E-4</v>
      </c>
      <c r="T170">
        <f>(Table2[[#This Row],[Close Price]]-Table2[[#This Row],[50D EMA]])/Table2[[#This Row],[50D EMA]]</f>
        <v>1.3536793366034928E-2</v>
      </c>
      <c r="U170">
        <f>(Table2[[#This Row],[Close Price]]-Table2[[#This Row],[200D EMA]])/Table2[[#This Row],[200D EMA]]</f>
        <v>0.16749244635163024</v>
      </c>
      <c r="V170">
        <v>0.67820564719086096</v>
      </c>
      <c r="W170">
        <v>355.55</v>
      </c>
      <c r="X170">
        <v>364.65</v>
      </c>
      <c r="Y170">
        <v>356.75</v>
      </c>
      <c r="Z170">
        <v>362.95</v>
      </c>
      <c r="AA170">
        <v>355.55</v>
      </c>
      <c r="AB170">
        <v>364.65</v>
      </c>
      <c r="AC170" s="1">
        <f>(Table2[[#This Row],[Close Price]]/Table2[[#This Row],[Day Low]])-1</f>
        <v>2.0250316411193792E-2</v>
      </c>
      <c r="AD170" s="1">
        <f>(Table2[[#This Row],[Day High]]/Table2[[#This Row],[Close Price]])-1</f>
        <v>5.2377670572019142E-3</v>
      </c>
      <c r="AE170" s="1">
        <f>(Table2[[#This Row],[Close Price]]/Table2[[#This Row],[Current Week Low]])-1</f>
        <v>1.6818500350385346E-2</v>
      </c>
      <c r="AF170" s="1">
        <f>(Table2[[#This Row],[Current Week High]]/Table2[[#This Row],[Close Price]])-1</f>
        <v>5.5134390075806117E-4</v>
      </c>
      <c r="AG170" s="1">
        <f>(Table2[[#This Row],[Close Price]]/Table2[[#This Row],[Current Month Low]])-1</f>
        <v>2.0250316411193792E-2</v>
      </c>
      <c r="AH170" s="1">
        <f>(Table2[[#This Row],[Current Month High]]/Table2[[#This Row],[Close Price]])-1</f>
        <v>5.2377670572019142E-3</v>
      </c>
      <c r="AI170">
        <v>8.3942108890420393</v>
      </c>
      <c r="AJ170">
        <v>96.665763079425304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0.03</v>
      </c>
      <c r="AM170" t="s">
        <v>2951</v>
      </c>
      <c r="AN170">
        <v>6.38</v>
      </c>
      <c r="AO170" t="s">
        <v>2951</v>
      </c>
      <c r="AP170">
        <v>0.187220218648566</v>
      </c>
      <c r="AQ170">
        <f>(Table2[[#This Row],[Sharpe Ratio]]-AVERAGE(Table2[Sharpe Ratio]))/_xlfn.STDEV.P(Table2[Sharpe Ratio])</f>
        <v>1.4157975281232968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-0.23599660885572427</v>
      </c>
      <c r="AS170">
        <f>_xlfn.RANK.AVG(Table2[[#This Row],[1Y Return vs Nifty Z-Score]],Table2[1Y Return vs Nifty Z-Score])</f>
        <v>201</v>
      </c>
      <c r="AT170">
        <f>_xlfn.RANK.AVG(Table2[[#This Row],[6M Return vs Nifty Z-Score]],Table2[6M Return vs Nifty Z-Score])</f>
        <v>369</v>
      </c>
      <c r="AU170">
        <f>_xlfn.RANK.AVG(Table2[[#This Row],[Sharpe Ratio Z-Score]],Table2[Sharpe Ratio Z-Score])</f>
        <v>56</v>
      </c>
      <c r="AV170">
        <f>(Table2[[#This Row],[Rank 1Y]]+Table2[[#This Row],[Rank 6M]]+Table2[[#This Row],[Rank Sharpe]])/3</f>
        <v>208.66666666666666</v>
      </c>
    </row>
    <row r="171" spans="1:48" x14ac:dyDescent="0.3">
      <c r="A171" t="s">
        <v>298</v>
      </c>
      <c r="B171" t="s">
        <v>299</v>
      </c>
      <c r="C171" t="s">
        <v>2914</v>
      </c>
      <c r="D171" t="s">
        <v>300</v>
      </c>
      <c r="E171">
        <v>78510.930721500001</v>
      </c>
      <c r="F171">
        <v>264</v>
      </c>
      <c r="G171">
        <v>125.80489047741</v>
      </c>
      <c r="H171">
        <f>(Table2[[#This Row],[1Y Return vs Nifty]]-AVERAGE(Table2[1Y Return vs Nifty]))/_xlfn.STDEV.P(Table2[1Y Return vs Nifty])</f>
        <v>0.94878440337029624</v>
      </c>
      <c r="I171">
        <v>-1.6695838451263301</v>
      </c>
      <c r="J171">
        <f>(Table2[[#This Row],[1M Return vs Nifty]]-AVERAGE(Table2[1M Return vs Nifty]))/_xlfn.STDEV.P(Table2[1M Return vs Nifty])</f>
        <v>-0.57850106059653472</v>
      </c>
      <c r="K171">
        <v>20.539551373464501</v>
      </c>
      <c r="L171">
        <f>(Table2[[#This Row],[6M Return vs Nifty]]-AVERAGE(Table2[6M Return vs Nifty]))/_xlfn.STDEV.P(Table2[6M Return vs Nifty])</f>
        <v>0.22017318386968363</v>
      </c>
      <c r="M171">
        <v>0.17645419579091101</v>
      </c>
      <c r="N171">
        <f>(Table2[[#This Row],[1W Return vs Nifty]]-AVERAGE(Table2[1W Return vs Nifty]))/_xlfn.STDEV.P(Table2[1W Return vs Nifty])</f>
        <v>3.3755104780144093E-3</v>
      </c>
      <c r="O171">
        <v>262.27999999999997</v>
      </c>
      <c r="P171">
        <v>254.76038070830899</v>
      </c>
      <c r="Q171">
        <v>213.24971063227201</v>
      </c>
      <c r="R171">
        <v>51.4910556366872</v>
      </c>
      <c r="S171">
        <f>(Table2[[#This Row],[Close Price]]-Table2[[#This Row],[20D EMA]])/Table2[[#This Row],[20D EMA]]</f>
        <v>6.5578770779320854E-3</v>
      </c>
      <c r="T171">
        <f>(Table2[[#This Row],[Close Price]]-Table2[[#This Row],[50D EMA]])/Table2[[#This Row],[50D EMA]]</f>
        <v>3.626788147357194E-2</v>
      </c>
      <c r="U171">
        <f>(Table2[[#This Row],[Close Price]]-Table2[[#This Row],[200D EMA]])/Table2[[#This Row],[200D EMA]]</f>
        <v>0.23798526721211749</v>
      </c>
      <c r="V171">
        <v>0.60149466223888903</v>
      </c>
      <c r="W171">
        <v>262.10000000000002</v>
      </c>
      <c r="X171">
        <v>267.7</v>
      </c>
      <c r="Y171">
        <v>268.05</v>
      </c>
      <c r="Z171">
        <v>275.2</v>
      </c>
      <c r="AA171">
        <v>262.10000000000002</v>
      </c>
      <c r="AB171">
        <v>267.7</v>
      </c>
      <c r="AC171" s="1">
        <f>(Table2[[#This Row],[Close Price]]/Table2[[#This Row],[Day Low]])-1</f>
        <v>7.249141549027005E-3</v>
      </c>
      <c r="AD171" s="1">
        <f>(Table2[[#This Row],[Day High]]/Table2[[#This Row],[Close Price]])-1</f>
        <v>1.4015151515151425E-2</v>
      </c>
      <c r="AE171" s="1">
        <f>(Table2[[#This Row],[Close Price]]/Table2[[#This Row],[Current Week Low]])-1</f>
        <v>-1.5109121432568595E-2</v>
      </c>
      <c r="AF171" s="1">
        <f>(Table2[[#This Row],[Current Week High]]/Table2[[#This Row],[Close Price]])-1</f>
        <v>4.2424242424242475E-2</v>
      </c>
      <c r="AG171" s="1">
        <f>(Table2[[#This Row],[Close Price]]/Table2[[#This Row],[Current Month Low]])-1</f>
        <v>7.249141549027005E-3</v>
      </c>
      <c r="AH171" s="1">
        <f>(Table2[[#This Row],[Current Month High]]/Table2[[#This Row],[Close Price]])-1</f>
        <v>1.4015151515151425E-2</v>
      </c>
      <c r="AI171">
        <v>8.4659090909090899</v>
      </c>
      <c r="AJ171">
        <v>154.33526011560599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7.0000000000000007E-2</v>
      </c>
      <c r="AM171" t="s">
        <v>2951</v>
      </c>
      <c r="AN171">
        <v>7.84</v>
      </c>
      <c r="AO171" t="s">
        <v>2951</v>
      </c>
      <c r="AP171">
        <v>7.5834484208290004E-2</v>
      </c>
      <c r="AQ171">
        <f>(Table2[[#This Row],[Sharpe Ratio]]-AVERAGE(Table2[Sharpe Ratio]))/_xlfn.STDEV.P(Table2[Sharpe Ratio])</f>
        <v>0.18637172029363841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0.78020375741509806</v>
      </c>
      <c r="AS171">
        <f>_xlfn.RANK.AVG(Table2[[#This Row],[1Y Return vs Nifty Z-Score]],Table2[1Y Return vs Nifty Z-Score])</f>
        <v>95</v>
      </c>
      <c r="AT171">
        <f>_xlfn.RANK.AVG(Table2[[#This Row],[6M Return vs Nifty Z-Score]],Table2[6M Return vs Nifty Z-Score])</f>
        <v>249</v>
      </c>
      <c r="AU171">
        <f>_xlfn.RANK.AVG(Table2[[#This Row],[Sharpe Ratio Z-Score]],Table2[Sharpe Ratio Z-Score])</f>
        <v>288</v>
      </c>
      <c r="AV171">
        <f>(Table2[[#This Row],[Rank 1Y]]+Table2[[#This Row],[Rank 6M]]+Table2[[#This Row],[Rank Sharpe]])/3</f>
        <v>210.66666666666666</v>
      </c>
    </row>
    <row r="172" spans="1:48" x14ac:dyDescent="0.3">
      <c r="A172" t="s">
        <v>1066</v>
      </c>
      <c r="B172" t="s">
        <v>1067</v>
      </c>
      <c r="C172" t="s">
        <v>2915</v>
      </c>
      <c r="D172" t="s">
        <v>61</v>
      </c>
      <c r="E172">
        <v>10685.14276956</v>
      </c>
      <c r="F172">
        <v>29.7</v>
      </c>
      <c r="G172">
        <v>84.534791403186105</v>
      </c>
      <c r="H172">
        <f>(Table2[[#This Row],[1Y Return vs Nifty]]-AVERAGE(Table2[1Y Return vs Nifty]))/_xlfn.STDEV.P(Table2[1Y Return vs Nifty])</f>
        <v>0.45688394896055334</v>
      </c>
      <c r="I172">
        <v>10.8289153011966</v>
      </c>
      <c r="J172">
        <f>(Table2[[#This Row],[1M Return vs Nifty]]-AVERAGE(Table2[1M Return vs Nifty]))/_xlfn.STDEV.P(Table2[1M Return vs Nifty])</f>
        <v>0.60369780651217253</v>
      </c>
      <c r="K172">
        <v>21.165289841309502</v>
      </c>
      <c r="L172">
        <f>(Table2[[#This Row],[6M Return vs Nifty]]-AVERAGE(Table2[6M Return vs Nifty]))/_xlfn.STDEV.P(Table2[6M Return vs Nifty])</f>
        <v>0.2395012038716233</v>
      </c>
      <c r="M172">
        <v>-7.6877424793093097</v>
      </c>
      <c r="N172">
        <f>(Table2[[#This Row],[1W Return vs Nifty]]-AVERAGE(Table2[1W Return vs Nifty]))/_xlfn.STDEV.P(Table2[1W Return vs Nifty])</f>
        <v>-1.6079207955917409</v>
      </c>
      <c r="O172">
        <v>28.41</v>
      </c>
      <c r="P172">
        <v>27.302456896431501</v>
      </c>
      <c r="Q172">
        <v>24.235518307982701</v>
      </c>
      <c r="R172">
        <v>59.953572220308402</v>
      </c>
      <c r="S172">
        <f>(Table2[[#This Row],[Close Price]]-Table2[[#This Row],[20D EMA]])/Table2[[#This Row],[20D EMA]]</f>
        <v>4.5406546990496274E-2</v>
      </c>
      <c r="T172">
        <f>(Table2[[#This Row],[Close Price]]-Table2[[#This Row],[50D EMA]])/Table2[[#This Row],[50D EMA]]</f>
        <v>8.7814188761959483E-2</v>
      </c>
      <c r="U172">
        <f>(Table2[[#This Row],[Close Price]]-Table2[[#This Row],[200D EMA]])/Table2[[#This Row],[200D EMA]]</f>
        <v>0.22547410055667783</v>
      </c>
      <c r="V172">
        <v>2.5516106243984802</v>
      </c>
      <c r="W172">
        <v>29.4</v>
      </c>
      <c r="X172">
        <v>30.41</v>
      </c>
      <c r="Y172">
        <v>29.75</v>
      </c>
      <c r="Z172">
        <v>31.16</v>
      </c>
      <c r="AA172">
        <v>29.4</v>
      </c>
      <c r="AB172">
        <v>30.41</v>
      </c>
      <c r="AC172" s="1">
        <f>(Table2[[#This Row],[Close Price]]/Table2[[#This Row],[Day Low]])-1</f>
        <v>1.0204081632653184E-2</v>
      </c>
      <c r="AD172" s="1">
        <f>(Table2[[#This Row],[Day High]]/Table2[[#This Row],[Close Price]])-1</f>
        <v>2.3905723905723875E-2</v>
      </c>
      <c r="AE172" s="1">
        <f>(Table2[[#This Row],[Close Price]]/Table2[[#This Row],[Current Week Low]])-1</f>
        <v>-1.6806722689075571E-3</v>
      </c>
      <c r="AF172" s="1">
        <f>(Table2[[#This Row],[Current Week High]]/Table2[[#This Row],[Close Price]])-1</f>
        <v>4.9158249158249179E-2</v>
      </c>
      <c r="AG172" s="1">
        <f>(Table2[[#This Row],[Close Price]]/Table2[[#This Row],[Current Month Low]])-1</f>
        <v>1.0204081632653184E-2</v>
      </c>
      <c r="AH172" s="1">
        <f>(Table2[[#This Row],[Current Month High]]/Table2[[#This Row],[Close Price]])-1</f>
        <v>2.3905723905723875E-2</v>
      </c>
      <c r="AI172">
        <v>15.993265993266</v>
      </c>
      <c r="AJ172">
        <v>115.217391304347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-0.04</v>
      </c>
      <c r="AM172" t="s">
        <v>2950</v>
      </c>
      <c r="AN172">
        <v>26.38</v>
      </c>
      <c r="AO172" t="s">
        <v>2951</v>
      </c>
      <c r="AP172">
        <v>0.10175996422792701</v>
      </c>
      <c r="AQ172">
        <f>(Table2[[#This Row],[Sharpe Ratio]]-AVERAGE(Table2[Sharpe Ratio]))/_xlfn.STDEV.P(Table2[Sharpe Ratio])</f>
        <v>0.47252554759191007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0.16468771134451821</v>
      </c>
      <c r="AS172">
        <f>_xlfn.RANK.AVG(Table2[[#This Row],[1Y Return vs Nifty Z-Score]],Table2[1Y Return vs Nifty Z-Score])</f>
        <v>162</v>
      </c>
      <c r="AT172">
        <f>_xlfn.RANK.AVG(Table2[[#This Row],[6M Return vs Nifty Z-Score]],Table2[6M Return vs Nifty Z-Score])</f>
        <v>244</v>
      </c>
      <c r="AU172">
        <f>_xlfn.RANK.AVG(Table2[[#This Row],[Sharpe Ratio Z-Score]],Table2[Sharpe Ratio Z-Score])</f>
        <v>227</v>
      </c>
      <c r="AV172">
        <f>(Table2[[#This Row],[Rank 1Y]]+Table2[[#This Row],[Rank 6M]]+Table2[[#This Row],[Rank Sharpe]])/3</f>
        <v>211</v>
      </c>
    </row>
    <row r="173" spans="1:48" x14ac:dyDescent="0.3">
      <c r="A173" t="s">
        <v>97</v>
      </c>
      <c r="B173" t="s">
        <v>98</v>
      </c>
      <c r="C173" t="s">
        <v>2915</v>
      </c>
      <c r="D173" t="s">
        <v>99</v>
      </c>
      <c r="E173">
        <v>296503.24974971998</v>
      </c>
      <c r="F173">
        <v>332.95</v>
      </c>
      <c r="G173">
        <v>52.541698091543097</v>
      </c>
      <c r="H173">
        <f>(Table2[[#This Row],[1Y Return vs Nifty]]-AVERAGE(Table2[1Y Return vs Nifty]))/_xlfn.STDEV.P(Table2[1Y Return vs Nifty])</f>
        <v>7.5556608077099061E-2</v>
      </c>
      <c r="I173">
        <v>5.0926686395841497E-2</v>
      </c>
      <c r="J173">
        <f>(Table2[[#This Row],[1M Return vs Nifty]]-AVERAGE(Table2[1M Return vs Nifty]))/_xlfn.STDEV.P(Table2[1M Return vs Nifty])</f>
        <v>-0.41576267277878531</v>
      </c>
      <c r="K173">
        <v>32.432026161660801</v>
      </c>
      <c r="L173">
        <f>(Table2[[#This Row],[6M Return vs Nifty]]-AVERAGE(Table2[6M Return vs Nifty]))/_xlfn.STDEV.P(Table2[6M Return vs Nifty])</f>
        <v>0.58751194022013853</v>
      </c>
      <c r="M173">
        <v>0.74620262144424299</v>
      </c>
      <c r="N173">
        <f>(Table2[[#This Row],[1W Return vs Nifty]]-AVERAGE(Table2[1W Return vs Nifty]))/_xlfn.STDEV.P(Table2[1W Return vs Nifty])</f>
        <v>0.12011134143084001</v>
      </c>
      <c r="O173">
        <v>319.5</v>
      </c>
      <c r="P173">
        <v>307.99844822675101</v>
      </c>
      <c r="Q173">
        <v>262.61121039383897</v>
      </c>
      <c r="R173">
        <v>61.141480970129997</v>
      </c>
      <c r="S173">
        <f>(Table2[[#This Row],[Close Price]]-Table2[[#This Row],[20D EMA]])/Table2[[#This Row],[20D EMA]]</f>
        <v>4.2097026604068825E-2</v>
      </c>
      <c r="T173">
        <f>(Table2[[#This Row],[Close Price]]-Table2[[#This Row],[50D EMA]])/Table2[[#This Row],[50D EMA]]</f>
        <v>8.1011939887695283E-2</v>
      </c>
      <c r="U173">
        <f>(Table2[[#This Row],[Close Price]]-Table2[[#This Row],[200D EMA]])/Table2[[#This Row],[200D EMA]]</f>
        <v>0.2678438193886456</v>
      </c>
      <c r="V173">
        <v>0.82030955657246196</v>
      </c>
      <c r="W173">
        <v>322.55</v>
      </c>
      <c r="X173">
        <v>334</v>
      </c>
      <c r="Y173">
        <v>323</v>
      </c>
      <c r="Z173">
        <v>329.6</v>
      </c>
      <c r="AA173">
        <v>322.55</v>
      </c>
      <c r="AB173">
        <v>334</v>
      </c>
      <c r="AC173" s="1">
        <f>(Table2[[#This Row],[Close Price]]/Table2[[#This Row],[Day Low]])-1</f>
        <v>3.2243063090993562E-2</v>
      </c>
      <c r="AD173" s="1">
        <f>(Table2[[#This Row],[Day High]]/Table2[[#This Row],[Close Price]])-1</f>
        <v>3.1536266706713167E-3</v>
      </c>
      <c r="AE173" s="1">
        <f>(Table2[[#This Row],[Close Price]]/Table2[[#This Row],[Current Week Low]])-1</f>
        <v>3.0804953560371384E-2</v>
      </c>
      <c r="AF173" s="1">
        <f>(Table2[[#This Row],[Current Week High]]/Table2[[#This Row],[Close Price]])-1</f>
        <v>-1.0061570806427333E-2</v>
      </c>
      <c r="AG173" s="1">
        <f>(Table2[[#This Row],[Close Price]]/Table2[[#This Row],[Current Month Low]])-1</f>
        <v>3.2243063090993562E-2</v>
      </c>
      <c r="AH173" s="1">
        <f>(Table2[[#This Row],[Current Month High]]/Table2[[#This Row],[Close Price]])-1</f>
        <v>3.1536266706713167E-3</v>
      </c>
      <c r="AI173">
        <v>4.7304400060068996</v>
      </c>
      <c r="AJ173">
        <v>87.551049148007294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0.17</v>
      </c>
      <c r="AM173" t="s">
        <v>2951</v>
      </c>
      <c r="AN173">
        <v>11.43</v>
      </c>
      <c r="AO173" t="s">
        <v>2951</v>
      </c>
      <c r="AP173">
        <v>0.110224365163744</v>
      </c>
      <c r="AQ173">
        <f>(Table2[[#This Row],[Sharpe Ratio]]-AVERAGE(Table2[Sharpe Ratio]))/_xlfn.STDEV.P(Table2[Sharpe Ratio])</f>
        <v>0.56595181093347569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0.93336902788276799</v>
      </c>
      <c r="AS173">
        <f>_xlfn.RANK.AVG(Table2[[#This Row],[1Y Return vs Nifty Z-Score]],Table2[1Y Return vs Nifty Z-Score])</f>
        <v>260</v>
      </c>
      <c r="AT173">
        <f>_xlfn.RANK.AVG(Table2[[#This Row],[6M Return vs Nifty Z-Score]],Table2[6M Return vs Nifty Z-Score])</f>
        <v>172</v>
      </c>
      <c r="AU173">
        <f>_xlfn.RANK.AVG(Table2[[#This Row],[Sharpe Ratio Z-Score]],Table2[Sharpe Ratio Z-Score])</f>
        <v>203</v>
      </c>
      <c r="AV173">
        <f>(Table2[[#This Row],[Rank 1Y]]+Table2[[#This Row],[Rank 6M]]+Table2[[#This Row],[Rank Sharpe]])/3</f>
        <v>211.66666666666666</v>
      </c>
    </row>
    <row r="174" spans="1:48" x14ac:dyDescent="0.3">
      <c r="A174" t="s">
        <v>768</v>
      </c>
      <c r="B174" t="s">
        <v>769</v>
      </c>
      <c r="C174" t="s">
        <v>2917</v>
      </c>
      <c r="D174" t="s">
        <v>144</v>
      </c>
      <c r="E174">
        <v>18705.466945485001</v>
      </c>
      <c r="F174">
        <v>586.54999999999995</v>
      </c>
      <c r="G174">
        <v>18.992350055273601</v>
      </c>
      <c r="H174">
        <f>(Table2[[#This Row],[1Y Return vs Nifty]]-AVERAGE(Table2[1Y Return vs Nifty]))/_xlfn.STDEV.P(Table2[1Y Return vs Nifty])</f>
        <v>-0.32431981370011059</v>
      </c>
      <c r="I174">
        <v>-0.25117264796154898</v>
      </c>
      <c r="J174">
        <f>(Table2[[#This Row],[1M Return vs Nifty]]-AVERAGE(Table2[1M Return vs Nifty]))/_xlfn.STDEV.P(Table2[1M Return vs Nifty])</f>
        <v>-0.44433742296682471</v>
      </c>
      <c r="K174">
        <v>33.3883957791924</v>
      </c>
      <c r="L174">
        <f>(Table2[[#This Row],[6M Return vs Nifty]]-AVERAGE(Table2[6M Return vs Nifty]))/_xlfn.STDEV.P(Table2[6M Return vs Nifty])</f>
        <v>0.61705260624400993</v>
      </c>
      <c r="M174">
        <v>2.47940951452104</v>
      </c>
      <c r="N174">
        <f>(Table2[[#This Row],[1W Return vs Nifty]]-AVERAGE(Table2[1W Return vs Nifty]))/_xlfn.STDEV.P(Table2[1W Return vs Nifty])</f>
        <v>0.47522833301265222</v>
      </c>
      <c r="O174">
        <v>576.78</v>
      </c>
      <c r="P174">
        <v>559.25012325410796</v>
      </c>
      <c r="Q174">
        <v>477.11892233784903</v>
      </c>
      <c r="R174">
        <v>52.495393512047897</v>
      </c>
      <c r="S174">
        <f>(Table2[[#This Row],[Close Price]]-Table2[[#This Row],[20D EMA]])/Table2[[#This Row],[20D EMA]]</f>
        <v>1.6938867505808076E-2</v>
      </c>
      <c r="T174">
        <f>(Table2[[#This Row],[Close Price]]-Table2[[#This Row],[50D EMA]])/Table2[[#This Row],[50D EMA]]</f>
        <v>4.8815146587795524E-2</v>
      </c>
      <c r="U174">
        <f>(Table2[[#This Row],[Close Price]]-Table2[[#This Row],[200D EMA]])/Table2[[#This Row],[200D EMA]]</f>
        <v>0.22935807518583914</v>
      </c>
      <c r="V174">
        <v>0.82009464871278603</v>
      </c>
      <c r="W174">
        <v>579.4</v>
      </c>
      <c r="X174">
        <v>599.25</v>
      </c>
      <c r="Y174">
        <v>590</v>
      </c>
      <c r="Z174">
        <v>607</v>
      </c>
      <c r="AA174">
        <v>579.4</v>
      </c>
      <c r="AB174">
        <v>599.25</v>
      </c>
      <c r="AC174" s="1">
        <f>(Table2[[#This Row],[Close Price]]/Table2[[#This Row],[Day Low]])-1</f>
        <v>1.2340352088367146E-2</v>
      </c>
      <c r="AD174" s="1">
        <f>(Table2[[#This Row],[Day High]]/Table2[[#This Row],[Close Price]])-1</f>
        <v>2.1652033074759158E-2</v>
      </c>
      <c r="AE174" s="1">
        <f>(Table2[[#This Row],[Close Price]]/Table2[[#This Row],[Current Week Low]])-1</f>
        <v>-5.8474576271186907E-3</v>
      </c>
      <c r="AF174" s="1">
        <f>(Table2[[#This Row],[Current Week High]]/Table2[[#This Row],[Close Price]])-1</f>
        <v>3.4864887903844677E-2</v>
      </c>
      <c r="AG174" s="1">
        <f>(Table2[[#This Row],[Close Price]]/Table2[[#This Row],[Current Month Low]])-1</f>
        <v>1.2340352088367146E-2</v>
      </c>
      <c r="AH174" s="1">
        <f>(Table2[[#This Row],[Current Month High]]/Table2[[#This Row],[Close Price]])-1</f>
        <v>2.1652033074759158E-2</v>
      </c>
      <c r="AI174">
        <v>15.2672406444463</v>
      </c>
      <c r="AJ174">
        <v>87.996794871794805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</v>
      </c>
      <c r="AM174" t="s">
        <v>2952</v>
      </c>
      <c r="AN174">
        <v>4.4000000000000004</v>
      </c>
      <c r="AO174" t="s">
        <v>2951</v>
      </c>
      <c r="AP174">
        <v>0.17619589295128499</v>
      </c>
      <c r="AQ174">
        <f>(Table2[[#This Row],[Sharpe Ratio]]-AVERAGE(Table2[Sharpe Ratio]))/_xlfn.STDEV.P(Table2[Sharpe Ratio])</f>
        <v>1.294115962757094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1.6177396653468206</v>
      </c>
      <c r="AS174">
        <f>_xlfn.RANK.AVG(Table2[[#This Row],[1Y Return vs Nifty Z-Score]],Table2[1Y Return vs Nifty Z-Score])</f>
        <v>402</v>
      </c>
      <c r="AT174">
        <f>_xlfn.RANK.AVG(Table2[[#This Row],[6M Return vs Nifty Z-Score]],Table2[6M Return vs Nifty Z-Score])</f>
        <v>161</v>
      </c>
      <c r="AU174">
        <f>_xlfn.RANK.AVG(Table2[[#This Row],[Sharpe Ratio Z-Score]],Table2[Sharpe Ratio Z-Score])</f>
        <v>73</v>
      </c>
      <c r="AV174">
        <f>(Table2[[#This Row],[Rank 1Y]]+Table2[[#This Row],[Rank 6M]]+Table2[[#This Row],[Rank Sharpe]])/3</f>
        <v>212</v>
      </c>
    </row>
    <row r="175" spans="1:48" x14ac:dyDescent="0.3">
      <c r="A175" t="s">
        <v>1334</v>
      </c>
      <c r="B175" t="s">
        <v>1335</v>
      </c>
      <c r="C175" t="s">
        <v>2911</v>
      </c>
      <c r="D175" t="s">
        <v>418</v>
      </c>
      <c r="E175">
        <v>7125.6304108800005</v>
      </c>
      <c r="F175">
        <v>268.64</v>
      </c>
      <c r="G175">
        <v>81.100504329148706</v>
      </c>
      <c r="H175">
        <f>(Table2[[#This Row],[1Y Return vs Nifty]]-AVERAGE(Table2[1Y Return vs Nifty]))/_xlfn.STDEV.P(Table2[1Y Return vs Nifty])</f>
        <v>0.41595050295030112</v>
      </c>
      <c r="I175">
        <v>26.4006476414012</v>
      </c>
      <c r="J175">
        <f>(Table2[[#This Row],[1M Return vs Nifty]]-AVERAGE(Table2[1M Return vs Nifty]))/_xlfn.STDEV.P(Table2[1M Return vs Nifty])</f>
        <v>2.0765854001338275</v>
      </c>
      <c r="K175">
        <v>21.791631465982999</v>
      </c>
      <c r="L175">
        <f>(Table2[[#This Row],[6M Return vs Nifty]]-AVERAGE(Table2[6M Return vs Nifty]))/_xlfn.STDEV.P(Table2[6M Return vs Nifty])</f>
        <v>0.2588478543843028</v>
      </c>
      <c r="M175">
        <v>1.1610290356033</v>
      </c>
      <c r="N175">
        <f>(Table2[[#This Row],[1W Return vs Nifty]]-AVERAGE(Table2[1W Return vs Nifty]))/_xlfn.STDEV.P(Table2[1W Return vs Nifty])</f>
        <v>0.20510518077758202</v>
      </c>
      <c r="O175">
        <v>244.06</v>
      </c>
      <c r="P175">
        <v>226.07981024607699</v>
      </c>
      <c r="Q175">
        <v>195.47995534655601</v>
      </c>
      <c r="R175">
        <v>31.095438111276199</v>
      </c>
      <c r="S175">
        <f>(Table2[[#This Row],[Close Price]]-Table2[[#This Row],[20D EMA]])/Table2[[#This Row],[20D EMA]]</f>
        <v>0.10071293944112097</v>
      </c>
      <c r="T175">
        <f>(Table2[[#This Row],[Close Price]]-Table2[[#This Row],[50D EMA]])/Table2[[#This Row],[50D EMA]]</f>
        <v>0.18825294354059427</v>
      </c>
      <c r="U175">
        <f>(Table2[[#This Row],[Close Price]]-Table2[[#This Row],[200D EMA]])/Table2[[#This Row],[200D EMA]]</f>
        <v>0.37425855005820124</v>
      </c>
      <c r="V175">
        <v>1.0841277620732599</v>
      </c>
      <c r="W175">
        <v>265.83</v>
      </c>
      <c r="X175">
        <v>275</v>
      </c>
      <c r="Y175">
        <v>265.32</v>
      </c>
      <c r="Z175">
        <v>271.45</v>
      </c>
      <c r="AA175">
        <v>265.83</v>
      </c>
      <c r="AB175">
        <v>275</v>
      </c>
      <c r="AC175" s="1">
        <f>(Table2[[#This Row],[Close Price]]/Table2[[#This Row],[Day Low]])-1</f>
        <v>1.0570665462889872E-2</v>
      </c>
      <c r="AD175" s="1">
        <f>(Table2[[#This Row],[Day High]]/Table2[[#This Row],[Close Price]])-1</f>
        <v>2.3674806432400386E-2</v>
      </c>
      <c r="AE175" s="1">
        <f>(Table2[[#This Row],[Close Price]]/Table2[[#This Row],[Current Week Low]])-1</f>
        <v>1.2513191617669284E-2</v>
      </c>
      <c r="AF175" s="1">
        <f>(Table2[[#This Row],[Current Week High]]/Table2[[#This Row],[Close Price]])-1</f>
        <v>1.0460095294818395E-2</v>
      </c>
      <c r="AG175" s="1">
        <f>(Table2[[#This Row],[Close Price]]/Table2[[#This Row],[Current Month Low]])-1</f>
        <v>1.0570665462889872E-2</v>
      </c>
      <c r="AH175" s="1">
        <f>(Table2[[#This Row],[Current Month High]]/Table2[[#This Row],[Close Price]])-1</f>
        <v>2.3674806432400386E-2</v>
      </c>
      <c r="AI175">
        <v>2.3674806432400302</v>
      </c>
      <c r="AJ175">
        <v>116.557839580814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0.28000000000000003</v>
      </c>
      <c r="AM175" t="s">
        <v>2951</v>
      </c>
      <c r="AN175">
        <v>26.21</v>
      </c>
      <c r="AO175" t="s">
        <v>2951</v>
      </c>
      <c r="AP175">
        <v>0.101335400492824</v>
      </c>
      <c r="AQ175">
        <f>(Table2[[#This Row],[Sharpe Ratio]]-AVERAGE(Table2[Sharpe Ratio]))/_xlfn.STDEV.P(Table2[Sharpe Ratio])</f>
        <v>0.46783940339555369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3.4243283416415671</v>
      </c>
      <c r="AS175">
        <f>_xlfn.RANK.AVG(Table2[[#This Row],[1Y Return vs Nifty Z-Score]],Table2[1Y Return vs Nifty Z-Score])</f>
        <v>169</v>
      </c>
      <c r="AT175">
        <f>_xlfn.RANK.AVG(Table2[[#This Row],[6M Return vs Nifty Z-Score]],Table2[6M Return vs Nifty Z-Score])</f>
        <v>239</v>
      </c>
      <c r="AU175">
        <f>_xlfn.RANK.AVG(Table2[[#This Row],[Sharpe Ratio Z-Score]],Table2[Sharpe Ratio Z-Score])</f>
        <v>230</v>
      </c>
      <c r="AV175">
        <f>(Table2[[#This Row],[Rank 1Y]]+Table2[[#This Row],[Rank 6M]]+Table2[[#This Row],[Rank Sharpe]])/3</f>
        <v>212.66666666666666</v>
      </c>
    </row>
    <row r="176" spans="1:48" x14ac:dyDescent="0.3">
      <c r="A176" t="s">
        <v>265</v>
      </c>
      <c r="B176" t="s">
        <v>266</v>
      </c>
      <c r="C176" t="s">
        <v>2913</v>
      </c>
      <c r="D176" t="s">
        <v>256</v>
      </c>
      <c r="E176">
        <v>90958.828164599996</v>
      </c>
      <c r="F176">
        <v>33015.5</v>
      </c>
      <c r="G176">
        <v>51.509951386282303</v>
      </c>
      <c r="H176">
        <f>(Table2[[#This Row],[1Y Return vs Nifty]]-AVERAGE(Table2[1Y Return vs Nifty]))/_xlfn.STDEV.P(Table2[1Y Return vs Nifty])</f>
        <v>6.3259165508793722E-2</v>
      </c>
      <c r="I176">
        <v>2.9241948498144401</v>
      </c>
      <c r="J176">
        <f>(Table2[[#This Row],[1M Return vs Nifty]]-AVERAGE(Table2[1M Return vs Nifty]))/_xlfn.STDEV.P(Table2[1M Return vs Nifty])</f>
        <v>-0.14398809185301734</v>
      </c>
      <c r="K176">
        <v>40.464464787793098</v>
      </c>
      <c r="L176">
        <f>(Table2[[#This Row],[6M Return vs Nifty]]-AVERAGE(Table2[6M Return vs Nifty]))/_xlfn.STDEV.P(Table2[6M Return vs Nifty])</f>
        <v>0.8356206028774178</v>
      </c>
      <c r="M176">
        <v>0.39114510083154802</v>
      </c>
      <c r="N176">
        <f>(Table2[[#This Row],[1W Return vs Nifty]]-AVERAGE(Table2[1W Return vs Nifty]))/_xlfn.STDEV.P(Table2[1W Return vs Nifty])</f>
        <v>4.7363558657689736E-2</v>
      </c>
      <c r="O176">
        <v>31721.73</v>
      </c>
      <c r="P176">
        <v>30765.170105241199</v>
      </c>
      <c r="Q176">
        <v>26310.699888198102</v>
      </c>
      <c r="R176">
        <v>54.726780410500098</v>
      </c>
      <c r="S176">
        <f>(Table2[[#This Row],[Close Price]]-Table2[[#This Row],[20D EMA]])/Table2[[#This Row],[20D EMA]]</f>
        <v>4.0784976103131844E-2</v>
      </c>
      <c r="T176">
        <f>(Table2[[#This Row],[Close Price]]-Table2[[#This Row],[50D EMA]])/Table2[[#This Row],[50D EMA]]</f>
        <v>7.3145374690303813E-2</v>
      </c>
      <c r="U176">
        <f>(Table2[[#This Row],[Close Price]]-Table2[[#This Row],[200D EMA]])/Table2[[#This Row],[200D EMA]]</f>
        <v>0.25483168977992093</v>
      </c>
      <c r="V176">
        <v>0.822940606533756</v>
      </c>
      <c r="W176">
        <v>32200</v>
      </c>
      <c r="X176">
        <v>33095</v>
      </c>
      <c r="Y176">
        <v>32064.95</v>
      </c>
      <c r="Z176">
        <v>32800</v>
      </c>
      <c r="AA176">
        <v>32200</v>
      </c>
      <c r="AB176">
        <v>33095</v>
      </c>
      <c r="AC176" s="1">
        <f>(Table2[[#This Row],[Close Price]]/Table2[[#This Row],[Day Low]])-1</f>
        <v>2.5326086956521721E-2</v>
      </c>
      <c r="AD176" s="1">
        <f>(Table2[[#This Row],[Day High]]/Table2[[#This Row],[Close Price]])-1</f>
        <v>2.4079598976238792E-3</v>
      </c>
      <c r="AE176" s="1">
        <f>(Table2[[#This Row],[Close Price]]/Table2[[#This Row],[Current Week Low]])-1</f>
        <v>2.9644518391577002E-2</v>
      </c>
      <c r="AF176" s="1">
        <f>(Table2[[#This Row],[Current Week High]]/Table2[[#This Row],[Close Price]])-1</f>
        <v>-6.5272372067665119E-3</v>
      </c>
      <c r="AG176" s="1">
        <f>(Table2[[#This Row],[Close Price]]/Table2[[#This Row],[Current Month Low]])-1</f>
        <v>2.5326086956521721E-2</v>
      </c>
      <c r="AH176" s="1">
        <f>(Table2[[#This Row],[Current Month High]]/Table2[[#This Row],[Close Price]])-1</f>
        <v>2.4079598976238792E-3</v>
      </c>
      <c r="AI176">
        <v>4.0420408595962503</v>
      </c>
      <c r="AJ176">
        <v>84.123717664511105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-0.09</v>
      </c>
      <c r="AM176" t="s">
        <v>2950</v>
      </c>
      <c r="AN176">
        <v>6.96</v>
      </c>
      <c r="AO176" t="s">
        <v>2951</v>
      </c>
      <c r="AP176">
        <v>9.1282724459683995E-2</v>
      </c>
      <c r="AQ176">
        <f>(Table2[[#This Row],[Sharpe Ratio]]-AVERAGE(Table2[Sharpe Ratio]))/_xlfn.STDEV.P(Table2[Sharpe Ratio])</f>
        <v>0.35688247147785118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1.1591377066687349</v>
      </c>
      <c r="AS176">
        <f>_xlfn.RANK.AVG(Table2[[#This Row],[1Y Return vs Nifty Z-Score]],Table2[1Y Return vs Nifty Z-Score])</f>
        <v>265</v>
      </c>
      <c r="AT176">
        <f>_xlfn.RANK.AVG(Table2[[#This Row],[6M Return vs Nifty Z-Score]],Table2[6M Return vs Nifty Z-Score])</f>
        <v>119</v>
      </c>
      <c r="AU176">
        <f>_xlfn.RANK.AVG(Table2[[#This Row],[Sharpe Ratio Z-Score]],Table2[Sharpe Ratio Z-Score])</f>
        <v>255</v>
      </c>
      <c r="AV176">
        <f>(Table2[[#This Row],[Rank 1Y]]+Table2[[#This Row],[Rank 6M]]+Table2[[#This Row],[Rank Sharpe]])/3</f>
        <v>213</v>
      </c>
    </row>
    <row r="177" spans="1:48" x14ac:dyDescent="0.3">
      <c r="A177" t="s">
        <v>153</v>
      </c>
      <c r="B177" t="s">
        <v>154</v>
      </c>
      <c r="C177" t="s">
        <v>2918</v>
      </c>
      <c r="D177" t="s">
        <v>155</v>
      </c>
      <c r="E177">
        <v>164291.82897284999</v>
      </c>
      <c r="F177">
        <v>4315.6499999999996</v>
      </c>
      <c r="G177">
        <v>48.984227064326397</v>
      </c>
      <c r="H177">
        <f>(Table2[[#This Row],[1Y Return vs Nifty]]-AVERAGE(Table2[1Y Return vs Nifty]))/_xlfn.STDEV.P(Table2[1Y Return vs Nifty])</f>
        <v>3.3154926130802495E-2</v>
      </c>
      <c r="I177">
        <v>-5.1483061546540902</v>
      </c>
      <c r="J177">
        <f>(Table2[[#This Row],[1M Return vs Nifty]]-AVERAGE(Table2[1M Return vs Nifty]))/_xlfn.STDEV.P(Table2[1M Return vs Nifty])</f>
        <v>-0.90754389407301794</v>
      </c>
      <c r="K177">
        <v>37.489937817599198</v>
      </c>
      <c r="L177">
        <f>(Table2[[#This Row],[6M Return vs Nifty]]-AVERAGE(Table2[6M Return vs Nifty]))/_xlfn.STDEV.P(Table2[6M Return vs Nifty])</f>
        <v>0.74374241457581924</v>
      </c>
      <c r="M177">
        <v>-7.1851006441104606E-2</v>
      </c>
      <c r="N177">
        <f>(Table2[[#This Row],[1W Return vs Nifty]]-AVERAGE(Table2[1W Return vs Nifty]))/_xlfn.STDEV.P(Table2[1W Return vs Nifty])</f>
        <v>-4.7499775538309898E-2</v>
      </c>
      <c r="O177">
        <v>4268</v>
      </c>
      <c r="P177">
        <v>4075.7414512969499</v>
      </c>
      <c r="Q177">
        <v>3340.3659858730498</v>
      </c>
      <c r="R177">
        <v>54.631620355147902</v>
      </c>
      <c r="S177">
        <f>(Table2[[#This Row],[Close Price]]-Table2[[#This Row],[20D EMA]])/Table2[[#This Row],[20D EMA]]</f>
        <v>1.1164479850046776E-2</v>
      </c>
      <c r="T177">
        <f>(Table2[[#This Row],[Close Price]]-Table2[[#This Row],[50D EMA]])/Table2[[#This Row],[50D EMA]]</f>
        <v>5.8862553370922971E-2</v>
      </c>
      <c r="U177">
        <f>(Table2[[#This Row],[Close Price]]-Table2[[#This Row],[200D EMA]])/Table2[[#This Row],[200D EMA]]</f>
        <v>0.29196920883866745</v>
      </c>
      <c r="V177">
        <v>1.61602121046148</v>
      </c>
      <c r="W177">
        <v>4264.75</v>
      </c>
      <c r="X177">
        <v>4346.6499999999996</v>
      </c>
      <c r="Y177">
        <v>4216.8</v>
      </c>
      <c r="Z177">
        <v>4315.75</v>
      </c>
      <c r="AA177">
        <v>4264.75</v>
      </c>
      <c r="AB177">
        <v>4346.6499999999996</v>
      </c>
      <c r="AC177" s="1">
        <f>(Table2[[#This Row],[Close Price]]/Table2[[#This Row],[Day Low]])-1</f>
        <v>1.1935048947769422E-2</v>
      </c>
      <c r="AD177" s="1">
        <f>(Table2[[#This Row],[Day High]]/Table2[[#This Row],[Close Price]])-1</f>
        <v>7.1831589679423047E-3</v>
      </c>
      <c r="AE177" s="1">
        <f>(Table2[[#This Row],[Close Price]]/Table2[[#This Row],[Current Week Low]])-1</f>
        <v>2.3441946499715316E-2</v>
      </c>
      <c r="AF177" s="1">
        <f>(Table2[[#This Row],[Current Week High]]/Table2[[#This Row],[Close Price]])-1</f>
        <v>2.3171480541872569E-5</v>
      </c>
      <c r="AG177" s="1">
        <f>(Table2[[#This Row],[Close Price]]/Table2[[#This Row],[Current Month Low]])-1</f>
        <v>1.1935048947769422E-2</v>
      </c>
      <c r="AH177" s="1">
        <f>(Table2[[#This Row],[Current Month High]]/Table2[[#This Row],[Close Price]])-1</f>
        <v>7.1831589679423047E-3</v>
      </c>
      <c r="AI177">
        <v>6.8158910013555296</v>
      </c>
      <c r="AJ177">
        <v>84.955107463518104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2951</v>
      </c>
      <c r="AN177">
        <v>-0.76</v>
      </c>
      <c r="AO177" t="s">
        <v>2950</v>
      </c>
      <c r="AP177">
        <v>9.9596965225670006E-2</v>
      </c>
      <c r="AQ177">
        <f>(Table2[[#This Row],[Sharpe Ratio]]-AVERAGE(Table2[Sharpe Ratio]))/_xlfn.STDEV.P(Table2[Sharpe Ratio])</f>
        <v>0.44865133417447806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0.27050500526977195</v>
      </c>
      <c r="AS177">
        <f>_xlfn.RANK.AVG(Table2[[#This Row],[1Y Return vs Nifty Z-Score]],Table2[1Y Return vs Nifty Z-Score])</f>
        <v>275</v>
      </c>
      <c r="AT177">
        <f>_xlfn.RANK.AVG(Table2[[#This Row],[6M Return vs Nifty Z-Score]],Table2[6M Return vs Nifty Z-Score])</f>
        <v>134</v>
      </c>
      <c r="AU177">
        <f>_xlfn.RANK.AVG(Table2[[#This Row],[Sharpe Ratio Z-Score]],Table2[Sharpe Ratio Z-Score])</f>
        <v>233</v>
      </c>
      <c r="AV177">
        <f>(Table2[[#This Row],[Rank 1Y]]+Table2[[#This Row],[Rank 6M]]+Table2[[#This Row],[Rank Sharpe]])/3</f>
        <v>214</v>
      </c>
    </row>
    <row r="178" spans="1:48" x14ac:dyDescent="0.3">
      <c r="A178" t="s">
        <v>730</v>
      </c>
      <c r="B178" t="s">
        <v>731</v>
      </c>
      <c r="C178" t="s">
        <v>2917</v>
      </c>
      <c r="D178" t="s">
        <v>384</v>
      </c>
      <c r="E178">
        <v>19848.743050500001</v>
      </c>
      <c r="F178">
        <v>332.9</v>
      </c>
      <c r="G178">
        <v>61.287430766984102</v>
      </c>
      <c r="H178">
        <f>(Table2[[#This Row],[1Y Return vs Nifty]]-AVERAGE(Table2[1Y Return vs Nifty]))/_xlfn.STDEV.P(Table2[1Y Return vs Nifty])</f>
        <v>0.17979745008376366</v>
      </c>
      <c r="I178">
        <v>6.5492720200252101</v>
      </c>
      <c r="J178">
        <f>(Table2[[#This Row],[1M Return vs Nifty]]-AVERAGE(Table2[1M Return vs Nifty]))/_xlfn.STDEV.P(Table2[1M Return vs Nifty])</f>
        <v>0.19889804780524928</v>
      </c>
      <c r="K178">
        <v>47.074502414707297</v>
      </c>
      <c r="L178">
        <f>(Table2[[#This Row],[6M Return vs Nifty]]-AVERAGE(Table2[6M Return vs Nifty]))/_xlfn.STDEV.P(Table2[6M Return vs Nifty])</f>
        <v>1.039793665637271</v>
      </c>
      <c r="M178">
        <v>-0.62241002368530096</v>
      </c>
      <c r="N178">
        <f>(Table2[[#This Row],[1W Return vs Nifty]]-AVERAGE(Table2[1W Return vs Nifty]))/_xlfn.STDEV.P(Table2[1W Return vs Nifty])</f>
        <v>-0.16030388604177248</v>
      </c>
      <c r="O178">
        <v>326.58</v>
      </c>
      <c r="P178">
        <v>302.60616322507201</v>
      </c>
      <c r="Q178">
        <v>247.94521951497501</v>
      </c>
      <c r="R178">
        <v>74.370900032075099</v>
      </c>
      <c r="S178">
        <f>(Table2[[#This Row],[Close Price]]-Table2[[#This Row],[20D EMA]])/Table2[[#This Row],[20D EMA]]</f>
        <v>1.9352072998958889E-2</v>
      </c>
      <c r="T178">
        <f>(Table2[[#This Row],[Close Price]]-Table2[[#This Row],[50D EMA]])/Table2[[#This Row],[50D EMA]]</f>
        <v>0.10010978114942114</v>
      </c>
      <c r="U178">
        <f>(Table2[[#This Row],[Close Price]]-Table2[[#This Row],[200D EMA]])/Table2[[#This Row],[200D EMA]]</f>
        <v>0.34263528311298619</v>
      </c>
      <c r="V178">
        <v>0.50410513800790901</v>
      </c>
      <c r="W178">
        <v>327.2</v>
      </c>
      <c r="X178">
        <v>335.7</v>
      </c>
      <c r="Y178">
        <v>322.8</v>
      </c>
      <c r="Z178">
        <v>338</v>
      </c>
      <c r="AA178">
        <v>327.2</v>
      </c>
      <c r="AB178">
        <v>335.7</v>
      </c>
      <c r="AC178" s="1">
        <f>(Table2[[#This Row],[Close Price]]/Table2[[#This Row],[Day Low]])-1</f>
        <v>1.7420537897310462E-2</v>
      </c>
      <c r="AD178" s="1">
        <f>(Table2[[#This Row],[Day High]]/Table2[[#This Row],[Close Price]])-1</f>
        <v>8.4109342144789156E-3</v>
      </c>
      <c r="AE178" s="1">
        <f>(Table2[[#This Row],[Close Price]]/Table2[[#This Row],[Current Week Low]])-1</f>
        <v>3.1288723667905805E-2</v>
      </c>
      <c r="AF178" s="1">
        <f>(Table2[[#This Row],[Current Week High]]/Table2[[#This Row],[Close Price]])-1</f>
        <v>1.5319915890657843E-2</v>
      </c>
      <c r="AG178" s="1">
        <f>(Table2[[#This Row],[Close Price]]/Table2[[#This Row],[Current Month Low]])-1</f>
        <v>1.7420537897310462E-2</v>
      </c>
      <c r="AH178" s="1">
        <f>(Table2[[#This Row],[Current Month High]]/Table2[[#This Row],[Close Price]])-1</f>
        <v>8.4109342144789156E-3</v>
      </c>
      <c r="AI178">
        <v>6.9089816761790299</v>
      </c>
      <c r="AJ178">
        <v>95.7659511908262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0.22</v>
      </c>
      <c r="AM178" t="s">
        <v>2951</v>
      </c>
      <c r="AN178">
        <v>-2.38</v>
      </c>
      <c r="AO178" t="s">
        <v>2950</v>
      </c>
      <c r="AP178">
        <v>6.2321120556526999E-2</v>
      </c>
      <c r="AQ178">
        <f>(Table2[[#This Row],[Sharpe Ratio]]-AVERAGE(Table2[Sharpe Ratio]))/_xlfn.STDEV.P(Table2[Sharpe Ratio])</f>
        <v>3.7217269703084754E-2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1.2954025471875963</v>
      </c>
      <c r="AS178">
        <f>_xlfn.RANK.AVG(Table2[[#This Row],[1Y Return vs Nifty Z-Score]],Table2[1Y Return vs Nifty Z-Score])</f>
        <v>228</v>
      </c>
      <c r="AT178">
        <f>_xlfn.RANK.AVG(Table2[[#This Row],[6M Return vs Nifty Z-Score]],Table2[6M Return vs Nifty Z-Score])</f>
        <v>92</v>
      </c>
      <c r="AU178">
        <f>_xlfn.RANK.AVG(Table2[[#This Row],[Sharpe Ratio Z-Score]],Table2[Sharpe Ratio Z-Score])</f>
        <v>324</v>
      </c>
      <c r="AV178">
        <f>(Table2[[#This Row],[Rank 1Y]]+Table2[[#This Row],[Rank 6M]]+Table2[[#This Row],[Rank Sharpe]])/3</f>
        <v>214.66666666666666</v>
      </c>
    </row>
    <row r="179" spans="1:48" x14ac:dyDescent="0.3">
      <c r="A179" t="s">
        <v>596</v>
      </c>
      <c r="B179" t="s">
        <v>597</v>
      </c>
      <c r="C179" t="s">
        <v>2909</v>
      </c>
      <c r="D179" t="s">
        <v>598</v>
      </c>
      <c r="E179">
        <v>29607.600462220002</v>
      </c>
      <c r="F179">
        <v>848.45</v>
      </c>
      <c r="G179">
        <v>61.606670521996101</v>
      </c>
      <c r="H179">
        <f>(Table2[[#This Row],[1Y Return vs Nifty]]-AVERAGE(Table2[1Y Return vs Nifty]))/_xlfn.STDEV.P(Table2[1Y Return vs Nifty])</f>
        <v>0.18360248530487211</v>
      </c>
      <c r="I179">
        <v>-0.127371143150486</v>
      </c>
      <c r="J179">
        <f>(Table2[[#This Row],[1M Return vs Nifty]]-AVERAGE(Table2[1M Return vs Nifty]))/_xlfn.STDEV.P(Table2[1M Return vs Nifty])</f>
        <v>-0.43262737706286908</v>
      </c>
      <c r="K179">
        <v>19.979598550279199</v>
      </c>
      <c r="L179">
        <f>(Table2[[#This Row],[6M Return vs Nifty]]-AVERAGE(Table2[6M Return vs Nifty]))/_xlfn.STDEV.P(Table2[6M Return vs Nifty])</f>
        <v>0.20287717295966076</v>
      </c>
      <c r="M179">
        <v>3.13143560943948</v>
      </c>
      <c r="N179">
        <f>(Table2[[#This Row],[1W Return vs Nifty]]-AVERAGE(Table2[1W Return vs Nifty]))/_xlfn.STDEV.P(Table2[1W Return vs Nifty])</f>
        <v>0.60882204659939709</v>
      </c>
      <c r="O179">
        <v>806.29</v>
      </c>
      <c r="P179">
        <v>779.79083773574496</v>
      </c>
      <c r="Q179">
        <v>675.10152706039503</v>
      </c>
      <c r="R179">
        <v>76.491604036628303</v>
      </c>
      <c r="S179">
        <f>(Table2[[#This Row],[Close Price]]-Table2[[#This Row],[20D EMA]])/Table2[[#This Row],[20D EMA]]</f>
        <v>5.2288878691289842E-2</v>
      </c>
      <c r="T179">
        <f>(Table2[[#This Row],[Close Price]]-Table2[[#This Row],[50D EMA]])/Table2[[#This Row],[50D EMA]]</f>
        <v>8.8048177718551571E-2</v>
      </c>
      <c r="U179">
        <f>(Table2[[#This Row],[Close Price]]-Table2[[#This Row],[200D EMA]])/Table2[[#This Row],[200D EMA]]</f>
        <v>0.25677393101807805</v>
      </c>
      <c r="V179">
        <v>1.0855777731568701</v>
      </c>
      <c r="W179">
        <v>826</v>
      </c>
      <c r="X179">
        <v>856.85</v>
      </c>
      <c r="Y179">
        <v>831.1</v>
      </c>
      <c r="Z179">
        <v>861</v>
      </c>
      <c r="AA179">
        <v>826</v>
      </c>
      <c r="AB179">
        <v>856.85</v>
      </c>
      <c r="AC179" s="1">
        <f>(Table2[[#This Row],[Close Price]]/Table2[[#This Row],[Day Low]])-1</f>
        <v>2.7179176755447898E-2</v>
      </c>
      <c r="AD179" s="1">
        <f>(Table2[[#This Row],[Day High]]/Table2[[#This Row],[Close Price]])-1</f>
        <v>9.9004066238435051E-3</v>
      </c>
      <c r="AE179" s="1">
        <f>(Table2[[#This Row],[Close Price]]/Table2[[#This Row],[Current Week Low]])-1</f>
        <v>2.0875947539405582E-2</v>
      </c>
      <c r="AF179" s="1">
        <f>(Table2[[#This Row],[Current Week High]]/Table2[[#This Row],[Close Price]])-1</f>
        <v>1.479167894395661E-2</v>
      </c>
      <c r="AG179" s="1">
        <f>(Table2[[#This Row],[Close Price]]/Table2[[#This Row],[Current Month Low]])-1</f>
        <v>2.7179176755447898E-2</v>
      </c>
      <c r="AH179" s="1">
        <f>(Table2[[#This Row],[Current Month High]]/Table2[[#This Row],[Close Price]])-1</f>
        <v>9.9004066238435051E-3</v>
      </c>
      <c r="AI179">
        <v>6.1877541399021796</v>
      </c>
      <c r="AJ179">
        <v>94.375715922107702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0.12</v>
      </c>
      <c r="AM179" t="s">
        <v>2951</v>
      </c>
      <c r="AN179">
        <v>10.28</v>
      </c>
      <c r="AO179" t="s">
        <v>2951</v>
      </c>
      <c r="AP179">
        <v>0.12534237149147101</v>
      </c>
      <c r="AQ179">
        <f>(Table2[[#This Row],[Sharpe Ratio]]-AVERAGE(Table2[Sharpe Ratio]))/_xlfn.STDEV.P(Table2[Sharpe Ratio])</f>
        <v>0.7328175880963993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1.2954919158974603</v>
      </c>
      <c r="AS179">
        <f>_xlfn.RANK.AVG(Table2[[#This Row],[1Y Return vs Nifty Z-Score]],Table2[1Y Return vs Nifty Z-Score])</f>
        <v>226</v>
      </c>
      <c r="AT179">
        <f>_xlfn.RANK.AVG(Table2[[#This Row],[6M Return vs Nifty Z-Score]],Table2[6M Return vs Nifty Z-Score])</f>
        <v>251</v>
      </c>
      <c r="AU179">
        <f>_xlfn.RANK.AVG(Table2[[#This Row],[Sharpe Ratio Z-Score]],Table2[Sharpe Ratio Z-Score])</f>
        <v>171</v>
      </c>
      <c r="AV179">
        <f>(Table2[[#This Row],[Rank 1Y]]+Table2[[#This Row],[Rank 6M]]+Table2[[#This Row],[Rank Sharpe]])/3</f>
        <v>216</v>
      </c>
    </row>
    <row r="180" spans="1:48" x14ac:dyDescent="0.3">
      <c r="A180" t="s">
        <v>260</v>
      </c>
      <c r="B180" t="s">
        <v>261</v>
      </c>
      <c r="C180" t="s">
        <v>2910</v>
      </c>
      <c r="D180" t="s">
        <v>262</v>
      </c>
      <c r="E180">
        <v>93399.914486890004</v>
      </c>
      <c r="F180">
        <v>339.85</v>
      </c>
      <c r="G180">
        <v>79.430209890083603</v>
      </c>
      <c r="H180">
        <f>(Table2[[#This Row],[1Y Return vs Nifty]]-AVERAGE(Table2[1Y Return vs Nifty]))/_xlfn.STDEV.P(Table2[1Y Return vs Nifty])</f>
        <v>0.39604217677699782</v>
      </c>
      <c r="I180">
        <v>-5.0079793444596898</v>
      </c>
      <c r="J180">
        <f>(Table2[[#This Row],[1M Return vs Nifty]]-AVERAGE(Table2[1M Return vs Nifty]))/_xlfn.STDEV.P(Table2[1M Return vs Nifty])</f>
        <v>-0.89427076470807287</v>
      </c>
      <c r="K180">
        <v>73.055725254813893</v>
      </c>
      <c r="L180">
        <f>(Table2[[#This Row],[6M Return vs Nifty]]-AVERAGE(Table2[6M Return vs Nifty]))/_xlfn.STDEV.P(Table2[6M Return vs Nifty])</f>
        <v>1.8423104047117536</v>
      </c>
      <c r="M180">
        <v>-1.48281307101363</v>
      </c>
      <c r="N180">
        <f>(Table2[[#This Row],[1W Return vs Nifty]]-AVERAGE(Table2[1W Return vs Nifty]))/_xlfn.STDEV.P(Table2[1W Return vs Nifty])</f>
        <v>-0.33659198121121708</v>
      </c>
      <c r="O180">
        <v>340.03</v>
      </c>
      <c r="P180">
        <v>330.11827448986003</v>
      </c>
      <c r="Q180">
        <v>263.63883458876899</v>
      </c>
      <c r="R180">
        <v>61.358924821590598</v>
      </c>
      <c r="S180">
        <f>(Table2[[#This Row],[Close Price]]-Table2[[#This Row],[20D EMA]])/Table2[[#This Row],[20D EMA]]</f>
        <v>-5.2936505602432132E-4</v>
      </c>
      <c r="T180">
        <f>(Table2[[#This Row],[Close Price]]-Table2[[#This Row],[50D EMA]])/Table2[[#This Row],[50D EMA]]</f>
        <v>2.9479511624064654E-2</v>
      </c>
      <c r="U180">
        <f>(Table2[[#This Row],[Close Price]]-Table2[[#This Row],[200D EMA]])/Table2[[#This Row],[200D EMA]]</f>
        <v>0.28907412494865287</v>
      </c>
      <c r="V180">
        <v>3.1030271544634802</v>
      </c>
      <c r="W180">
        <v>331.25</v>
      </c>
      <c r="X180">
        <v>341.6</v>
      </c>
      <c r="Y180">
        <v>330.1</v>
      </c>
      <c r="Z180">
        <v>339.45</v>
      </c>
      <c r="AA180">
        <v>331.25</v>
      </c>
      <c r="AB180">
        <v>341.6</v>
      </c>
      <c r="AC180" s="1">
        <f>(Table2[[#This Row],[Close Price]]/Table2[[#This Row],[Day Low]])-1</f>
        <v>2.5962264150943382E-2</v>
      </c>
      <c r="AD180" s="1">
        <f>(Table2[[#This Row],[Day High]]/Table2[[#This Row],[Close Price]])-1</f>
        <v>5.1493305870236039E-3</v>
      </c>
      <c r="AE180" s="1">
        <f>(Table2[[#This Row],[Close Price]]/Table2[[#This Row],[Current Week Low]])-1</f>
        <v>2.9536504089669791E-2</v>
      </c>
      <c r="AF180" s="1">
        <f>(Table2[[#This Row],[Current Week High]]/Table2[[#This Row],[Close Price]])-1</f>
        <v>-1.1769898484627062E-3</v>
      </c>
      <c r="AG180" s="1">
        <f>(Table2[[#This Row],[Close Price]]/Table2[[#This Row],[Current Month Low]])-1</f>
        <v>2.5962264150943382E-2</v>
      </c>
      <c r="AH180" s="1">
        <f>(Table2[[#This Row],[Current Month High]]/Table2[[#This Row],[Close Price]])-1</f>
        <v>5.1493305870236039E-3</v>
      </c>
      <c r="AI180">
        <v>8.8421362365749392</v>
      </c>
      <c r="AJ180">
        <v>115.98347632666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0.04</v>
      </c>
      <c r="AM180" t="s">
        <v>2951</v>
      </c>
      <c r="AN180">
        <v>2.15</v>
      </c>
      <c r="AO180" t="s">
        <v>2951</v>
      </c>
      <c r="AP180">
        <v>2.2040328232725E-2</v>
      </c>
      <c r="AQ180">
        <f>(Table2[[#This Row],[Sharpe Ratio]]-AVERAGE(Table2[Sharpe Ratio]))/_xlfn.STDEV.P(Table2[Sharpe Ratio])</f>
        <v>-0.40738406000545485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0.60010577556400668</v>
      </c>
      <c r="AS180">
        <f>_xlfn.RANK.AVG(Table2[[#This Row],[1Y Return vs Nifty Z-Score]],Table2[1Y Return vs Nifty Z-Score])</f>
        <v>171</v>
      </c>
      <c r="AT180">
        <f>_xlfn.RANK.AVG(Table2[[#This Row],[6M Return vs Nifty Z-Score]],Table2[6M Return vs Nifty Z-Score])</f>
        <v>38</v>
      </c>
      <c r="AU180">
        <f>_xlfn.RANK.AVG(Table2[[#This Row],[Sharpe Ratio Z-Score]],Table2[Sharpe Ratio Z-Score])</f>
        <v>441</v>
      </c>
      <c r="AV180">
        <f>(Table2[[#This Row],[Rank 1Y]]+Table2[[#This Row],[Rank 6M]]+Table2[[#This Row],[Rank Sharpe]])/3</f>
        <v>216.66666666666666</v>
      </c>
    </row>
    <row r="181" spans="1:48" x14ac:dyDescent="0.3">
      <c r="A181" t="s">
        <v>1039</v>
      </c>
      <c r="B181" t="s">
        <v>1040</v>
      </c>
      <c r="C181" t="s">
        <v>2922</v>
      </c>
      <c r="D181" t="s">
        <v>138</v>
      </c>
      <c r="E181">
        <v>11059.638558569901</v>
      </c>
      <c r="F181">
        <v>196.04</v>
      </c>
      <c r="G181">
        <v>144.66997419382901</v>
      </c>
      <c r="H181">
        <f>(Table2[[#This Row],[1Y Return vs Nifty]]-AVERAGE(Table2[1Y Return vs Nifty]))/_xlfn.STDEV.P(Table2[1Y Return vs Nifty])</f>
        <v>1.1736383160273709</v>
      </c>
      <c r="I181">
        <v>-7.2913973935570304</v>
      </c>
      <c r="J181">
        <f>(Table2[[#This Row],[1M Return vs Nifty]]-AVERAGE(Table2[1M Return vs Nifty]))/_xlfn.STDEV.P(Table2[1M Return vs Nifty])</f>
        <v>-1.1102530357932081</v>
      </c>
      <c r="K181">
        <v>-5.7238465069917099</v>
      </c>
      <c r="L181">
        <f>(Table2[[#This Row],[6M Return vs Nifty]]-AVERAGE(Table2[6M Return vs Nifty]))/_xlfn.STDEV.P(Table2[6M Return vs Nifty])</f>
        <v>-0.59105947264345082</v>
      </c>
      <c r="M181">
        <v>-1.7943574866718199</v>
      </c>
      <c r="N181">
        <f>(Table2[[#This Row],[1W Return vs Nifty]]-AVERAGE(Table2[1W Return vs Nifty]))/_xlfn.STDEV.P(Table2[1W Return vs Nifty])</f>
        <v>-0.40042435810434773</v>
      </c>
      <c r="O181">
        <v>198.7</v>
      </c>
      <c r="P181">
        <v>206.11556412196299</v>
      </c>
      <c r="Q181">
        <v>195.84021881259301</v>
      </c>
      <c r="R181">
        <v>40.646890478121797</v>
      </c>
      <c r="S181">
        <f>(Table2[[#This Row],[Close Price]]-Table2[[#This Row],[20D EMA]])/Table2[[#This Row],[20D EMA]]</f>
        <v>-1.3387015601409143E-2</v>
      </c>
      <c r="T181">
        <f>(Table2[[#This Row],[Close Price]]-Table2[[#This Row],[50D EMA]])/Table2[[#This Row],[50D EMA]]</f>
        <v>-4.8883082482801113E-2</v>
      </c>
      <c r="U181">
        <f>(Table2[[#This Row],[Close Price]]-Table2[[#This Row],[200D EMA]])/Table2[[#This Row],[200D EMA]]</f>
        <v>1.020123387413911E-3</v>
      </c>
      <c r="V181">
        <v>0.58286834283863498</v>
      </c>
      <c r="W181">
        <v>195</v>
      </c>
      <c r="X181">
        <v>200.04</v>
      </c>
      <c r="Y181">
        <v>196.6</v>
      </c>
      <c r="Z181">
        <v>204.1</v>
      </c>
      <c r="AA181">
        <v>195</v>
      </c>
      <c r="AB181">
        <v>200.04</v>
      </c>
      <c r="AC181" s="1">
        <f>(Table2[[#This Row],[Close Price]]/Table2[[#This Row],[Day Low]])-1</f>
        <v>5.33333333333319E-3</v>
      </c>
      <c r="AD181" s="1">
        <f>(Table2[[#This Row],[Day High]]/Table2[[#This Row],[Close Price]])-1</f>
        <v>2.040399918384006E-2</v>
      </c>
      <c r="AE181" s="1">
        <f>(Table2[[#This Row],[Close Price]]/Table2[[#This Row],[Current Week Low]])-1</f>
        <v>-2.848423194303118E-3</v>
      </c>
      <c r="AF181" s="1">
        <f>(Table2[[#This Row],[Current Week High]]/Table2[[#This Row],[Close Price]])-1</f>
        <v>4.1114058355437688E-2</v>
      </c>
      <c r="AG181" s="1">
        <f>(Table2[[#This Row],[Close Price]]/Table2[[#This Row],[Current Month Low]])-1</f>
        <v>5.33333333333319E-3</v>
      </c>
      <c r="AH181" s="1">
        <f>(Table2[[#This Row],[Current Month High]]/Table2[[#This Row],[Close Price]])-1</f>
        <v>2.040399918384006E-2</v>
      </c>
      <c r="AI181">
        <v>45.327484186900598</v>
      </c>
      <c r="AJ181">
        <v>183.4996384671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-0.2</v>
      </c>
      <c r="AM181" t="s">
        <v>2950</v>
      </c>
      <c r="AN181">
        <v>10.54</v>
      </c>
      <c r="AO181" t="s">
        <v>2951</v>
      </c>
      <c r="AP181">
        <v>0.16950650893163499</v>
      </c>
      <c r="AQ181">
        <f>(Table2[[#This Row],[Sharpe Ratio]]-AVERAGE(Table2[Sharpe Ratio]))/_xlfn.STDEV.P(Table2[Sharpe Ratio])</f>
        <v>1.2202815404805978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73</v>
      </c>
      <c r="AT181">
        <f>_xlfn.RANK.AVG(Table2[[#This Row],[6M Return vs Nifty Z-Score]],Table2[6M Return vs Nifty Z-Score])</f>
        <v>494</v>
      </c>
      <c r="AU181">
        <f>_xlfn.RANK.AVG(Table2[[#This Row],[Sharpe Ratio Z-Score]],Table2[Sharpe Ratio Z-Score])</f>
        <v>88</v>
      </c>
      <c r="AV181">
        <f>(Table2[[#This Row],[Rank 1Y]]+Table2[[#This Row],[Rank 6M]]+Table2[[#This Row],[Rank Sharpe]])/3</f>
        <v>218.33333333333334</v>
      </c>
    </row>
    <row r="182" spans="1:48" x14ac:dyDescent="0.3">
      <c r="A182" t="s">
        <v>1270</v>
      </c>
      <c r="B182" t="s">
        <v>1271</v>
      </c>
      <c r="C182" t="s">
        <v>2912</v>
      </c>
      <c r="D182" t="s">
        <v>47</v>
      </c>
      <c r="E182">
        <v>7834.0429132199997</v>
      </c>
      <c r="F182">
        <v>5055.8999999999996</v>
      </c>
      <c r="G182">
        <v>32.982110723507901</v>
      </c>
      <c r="H182">
        <f>(Table2[[#This Row],[1Y Return vs Nifty]]-AVERAGE(Table2[1Y Return vs Nifty]))/_xlfn.STDEV.P(Table2[1Y Return vs Nifty])</f>
        <v>-0.15757512967568985</v>
      </c>
      <c r="I182">
        <v>-1.9001848745474299</v>
      </c>
      <c r="J182">
        <f>(Table2[[#This Row],[1M Return vs Nifty]]-AVERAGE(Table2[1M Return vs Nifty]))/_xlfn.STDEV.P(Table2[1M Return vs Nifty])</f>
        <v>-0.60031298157553714</v>
      </c>
      <c r="K182">
        <v>13.252261401128401</v>
      </c>
      <c r="L182">
        <f>(Table2[[#This Row],[6M Return vs Nifty]]-AVERAGE(Table2[6M Return vs Nifty]))/_xlfn.STDEV.P(Table2[6M Return vs Nifty])</f>
        <v>-4.9190768479935934E-3</v>
      </c>
      <c r="M182">
        <v>-1.96138492711241</v>
      </c>
      <c r="N182">
        <f>(Table2[[#This Row],[1W Return vs Nifty]]-AVERAGE(Table2[1W Return vs Nifty]))/_xlfn.STDEV.P(Table2[1W Return vs Nifty])</f>
        <v>-0.43464663266245179</v>
      </c>
      <c r="O182">
        <v>4974.78</v>
      </c>
      <c r="P182">
        <v>4962.8869091131101</v>
      </c>
      <c r="Q182">
        <v>4547.3772549577598</v>
      </c>
      <c r="R182">
        <v>47.893935619190003</v>
      </c>
      <c r="S182">
        <f>(Table2[[#This Row],[Close Price]]-Table2[[#This Row],[20D EMA]])/Table2[[#This Row],[20D EMA]]</f>
        <v>1.6306248718536275E-2</v>
      </c>
      <c r="T182">
        <f>(Table2[[#This Row],[Close Price]]-Table2[[#This Row],[50D EMA]])/Table2[[#This Row],[50D EMA]]</f>
        <v>1.8741730889755746E-2</v>
      </c>
      <c r="U182">
        <f>(Table2[[#This Row],[Close Price]]-Table2[[#This Row],[200D EMA]])/Table2[[#This Row],[200D EMA]]</f>
        <v>0.11182770122884021</v>
      </c>
      <c r="V182">
        <v>2.2099525377779399</v>
      </c>
      <c r="W182">
        <v>4909.2</v>
      </c>
      <c r="X182">
        <v>5071.3999999999996</v>
      </c>
      <c r="Y182">
        <v>4972.6499999999996</v>
      </c>
      <c r="Z182">
        <v>5092</v>
      </c>
      <c r="AA182">
        <v>4909.2</v>
      </c>
      <c r="AB182">
        <v>5071.3999999999996</v>
      </c>
      <c r="AC182" s="1">
        <f>(Table2[[#This Row],[Close Price]]/Table2[[#This Row],[Day Low]])-1</f>
        <v>2.9882669274016171E-2</v>
      </c>
      <c r="AD182" s="1">
        <f>(Table2[[#This Row],[Day High]]/Table2[[#This Row],[Close Price]])-1</f>
        <v>3.0657251923495998E-3</v>
      </c>
      <c r="AE182" s="1">
        <f>(Table2[[#This Row],[Close Price]]/Table2[[#This Row],[Current Week Low]])-1</f>
        <v>1.6741576423034088E-2</v>
      </c>
      <c r="AF182" s="1">
        <f>(Table2[[#This Row],[Current Week High]]/Table2[[#This Row],[Close Price]])-1</f>
        <v>7.140172867343253E-3</v>
      </c>
      <c r="AG182" s="1">
        <f>(Table2[[#This Row],[Close Price]]/Table2[[#This Row],[Current Month Low]])-1</f>
        <v>2.9882669274016171E-2</v>
      </c>
      <c r="AH182" s="1">
        <f>(Table2[[#This Row],[Current Month High]]/Table2[[#This Row],[Close Price]])-1</f>
        <v>3.0657251923495998E-3</v>
      </c>
      <c r="AI182">
        <v>9.7727407583219694</v>
      </c>
      <c r="AJ182">
        <v>60.808511315023601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-0.1</v>
      </c>
      <c r="AM182" t="s">
        <v>2950</v>
      </c>
      <c r="AN182">
        <v>5.18</v>
      </c>
      <c r="AO182" t="s">
        <v>2951</v>
      </c>
      <c r="AP182">
        <v>0.22065046467500499</v>
      </c>
      <c r="AQ182">
        <f>(Table2[[#This Row],[Sharpe Ratio]]-AVERAGE(Table2[Sharpe Ratio]))/_xlfn.STDEV.P(Table2[Sharpe Ratio])</f>
        <v>1.7847855985753207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0.58733177781364843</v>
      </c>
      <c r="AS182">
        <f>_xlfn.RANK.AVG(Table2[[#This Row],[1Y Return vs Nifty Z-Score]],Table2[1Y Return vs Nifty Z-Score])</f>
        <v>330</v>
      </c>
      <c r="AT182">
        <f>_xlfn.RANK.AVG(Table2[[#This Row],[6M Return vs Nifty Z-Score]],Table2[6M Return vs Nifty Z-Score])</f>
        <v>306</v>
      </c>
      <c r="AU182">
        <f>_xlfn.RANK.AVG(Table2[[#This Row],[Sharpe Ratio Z-Score]],Table2[Sharpe Ratio Z-Score])</f>
        <v>23</v>
      </c>
      <c r="AV182">
        <f>(Table2[[#This Row],[Rank 1Y]]+Table2[[#This Row],[Rank 6M]]+Table2[[#This Row],[Rank Sharpe]])/3</f>
        <v>219.66666666666666</v>
      </c>
    </row>
    <row r="183" spans="1:48" x14ac:dyDescent="0.3">
      <c r="A183" t="s">
        <v>1244</v>
      </c>
      <c r="B183" t="s">
        <v>1245</v>
      </c>
      <c r="C183" t="s">
        <v>2916</v>
      </c>
      <c r="D183" t="s">
        <v>66</v>
      </c>
      <c r="E183">
        <v>8125.8743475949996</v>
      </c>
      <c r="F183">
        <v>6704.85</v>
      </c>
      <c r="G183">
        <v>107.506820697146</v>
      </c>
      <c r="H183">
        <f>(Table2[[#This Row],[1Y Return vs Nifty]]-AVERAGE(Table2[1Y Return vs Nifty]))/_xlfn.STDEV.P(Table2[1Y Return vs Nifty])</f>
        <v>0.73068875926861532</v>
      </c>
      <c r="I183">
        <v>3.27090618299263</v>
      </c>
      <c r="J183">
        <f>(Table2[[#This Row],[1M Return vs Nifty]]-AVERAGE(Table2[1M Return vs Nifty]))/_xlfn.STDEV.P(Table2[1M Return vs Nifty])</f>
        <v>-0.11119361465232135</v>
      </c>
      <c r="K183">
        <v>15.551000504929201</v>
      </c>
      <c r="L183">
        <f>(Table2[[#This Row],[6M Return vs Nifty]]-AVERAGE(Table2[6M Return vs Nifty]))/_xlfn.STDEV.P(Table2[6M Return vs Nifty])</f>
        <v>6.6085148815991659E-2</v>
      </c>
      <c r="M183">
        <v>0.87223196515282897</v>
      </c>
      <c r="N183">
        <f>(Table2[[#This Row],[1W Return vs Nifty]]-AVERAGE(Table2[1W Return vs Nifty]))/_xlfn.STDEV.P(Table2[1W Return vs Nifty])</f>
        <v>0.14593351047920658</v>
      </c>
      <c r="O183">
        <v>6453.4</v>
      </c>
      <c r="P183">
        <v>6495.2586047210798</v>
      </c>
      <c r="Q183">
        <v>5644.7743915148803</v>
      </c>
      <c r="R183">
        <v>40.913671942005898</v>
      </c>
      <c r="S183">
        <f>(Table2[[#This Row],[Close Price]]-Table2[[#This Row],[20D EMA]])/Table2[[#This Row],[20D EMA]]</f>
        <v>3.8963956983915568E-2</v>
      </c>
      <c r="T183">
        <f>(Table2[[#This Row],[Close Price]]-Table2[[#This Row],[50D EMA]])/Table2[[#This Row],[50D EMA]]</f>
        <v>3.2268368056443363E-2</v>
      </c>
      <c r="U183">
        <f>(Table2[[#This Row],[Close Price]]-Table2[[#This Row],[200D EMA]])/Table2[[#This Row],[200D EMA]]</f>
        <v>0.1877976930448462</v>
      </c>
      <c r="V183">
        <v>0.86142146380304596</v>
      </c>
      <c r="W183">
        <v>6551</v>
      </c>
      <c r="X183">
        <v>6790</v>
      </c>
      <c r="Y183">
        <v>6463</v>
      </c>
      <c r="Z183">
        <v>6600</v>
      </c>
      <c r="AA183">
        <v>6551</v>
      </c>
      <c r="AB183">
        <v>6790</v>
      </c>
      <c r="AC183" s="1">
        <f>(Table2[[#This Row],[Close Price]]/Table2[[#This Row],[Day Low]])-1</f>
        <v>2.348496412761425E-2</v>
      </c>
      <c r="AD183" s="1">
        <f>(Table2[[#This Row],[Day High]]/Table2[[#This Row],[Close Price]])-1</f>
        <v>1.2699762112500679E-2</v>
      </c>
      <c r="AE183" s="1">
        <f>(Table2[[#This Row],[Close Price]]/Table2[[#This Row],[Current Week Low]])-1</f>
        <v>3.7420702460157829E-2</v>
      </c>
      <c r="AF183" s="1">
        <f>(Table2[[#This Row],[Current Week High]]/Table2[[#This Row],[Close Price]])-1</f>
        <v>-1.5637933734535481E-2</v>
      </c>
      <c r="AG183" s="1">
        <f>(Table2[[#This Row],[Close Price]]/Table2[[#This Row],[Current Month Low]])-1</f>
        <v>2.348496412761425E-2</v>
      </c>
      <c r="AH183" s="1">
        <f>(Table2[[#This Row],[Current Month High]]/Table2[[#This Row],[Close Price]])-1</f>
        <v>1.2699762112500679E-2</v>
      </c>
      <c r="AI183">
        <v>16.184552972848</v>
      </c>
      <c r="AJ183">
        <v>141.62056973999501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0.02</v>
      </c>
      <c r="AM183" t="s">
        <v>2951</v>
      </c>
      <c r="AN183">
        <v>7.27</v>
      </c>
      <c r="AO183" t="s">
        <v>2951</v>
      </c>
      <c r="AP183">
        <v>9.0782963260222005E-2</v>
      </c>
      <c r="AQ183">
        <f>(Table2[[#This Row],[Sharpe Ratio]]-AVERAGE(Table2[Sharpe Ratio]))/_xlfn.STDEV.P(Table2[Sharpe Ratio])</f>
        <v>0.3513663313773438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122</v>
      </c>
      <c r="AT183">
        <f>_xlfn.RANK.AVG(Table2[[#This Row],[6M Return vs Nifty Z-Score]],Table2[6M Return vs Nifty Z-Score])</f>
        <v>286</v>
      </c>
      <c r="AU183">
        <f>_xlfn.RANK.AVG(Table2[[#This Row],[Sharpe Ratio Z-Score]],Table2[Sharpe Ratio Z-Score])</f>
        <v>256</v>
      </c>
      <c r="AV183">
        <f>(Table2[[#This Row],[Rank 1Y]]+Table2[[#This Row],[Rank 6M]]+Table2[[#This Row],[Rank Sharpe]])/3</f>
        <v>221.33333333333334</v>
      </c>
    </row>
    <row r="184" spans="1:48" x14ac:dyDescent="0.3">
      <c r="A184" t="s">
        <v>70</v>
      </c>
      <c r="B184" t="s">
        <v>71</v>
      </c>
      <c r="C184" t="s">
        <v>2913</v>
      </c>
      <c r="D184" t="s">
        <v>53</v>
      </c>
      <c r="E184">
        <v>352184.76974257501</v>
      </c>
      <c r="F184">
        <v>958.05</v>
      </c>
      <c r="G184">
        <v>42.611823283421103</v>
      </c>
      <c r="H184">
        <f>(Table2[[#This Row],[1Y Return vs Nifty]]-AVERAGE(Table2[1Y Return vs Nifty]))/_xlfn.STDEV.P(Table2[1Y Return vs Nifty])</f>
        <v>-4.2798085512618815E-2</v>
      </c>
      <c r="I184">
        <v>-2.3578703261677099</v>
      </c>
      <c r="J184">
        <f>(Table2[[#This Row],[1M Return vs Nifty]]-AVERAGE(Table2[1M Return vs Nifty]))/_xlfn.STDEV.P(Table2[1M Return vs Nifty])</f>
        <v>-0.64360419726976847</v>
      </c>
      <c r="K184">
        <v>22.895076710314999</v>
      </c>
      <c r="L184">
        <f>(Table2[[#This Row],[6M Return vs Nifty]]-AVERAGE(Table2[6M Return vs Nifty]))/_xlfn.STDEV.P(Table2[6M Return vs Nifty])</f>
        <v>0.29293144177656311</v>
      </c>
      <c r="M184">
        <v>-4.0171631735728397</v>
      </c>
      <c r="N184">
        <f>(Table2[[#This Row],[1W Return vs Nifty]]-AVERAGE(Table2[1W Return vs Nifty]))/_xlfn.STDEV.P(Table2[1W Return vs Nifty])</f>
        <v>-0.85585531187926911</v>
      </c>
      <c r="O184">
        <v>967.58</v>
      </c>
      <c r="P184">
        <v>965.894748407718</v>
      </c>
      <c r="Q184">
        <v>848.06313124016594</v>
      </c>
      <c r="R184">
        <v>45.515925836211203</v>
      </c>
      <c r="S184">
        <f>(Table2[[#This Row],[Close Price]]-Table2[[#This Row],[20D EMA]])/Table2[[#This Row],[20D EMA]]</f>
        <v>-9.8493147853408354E-3</v>
      </c>
      <c r="T184">
        <f>(Table2[[#This Row],[Close Price]]-Table2[[#This Row],[50D EMA]])/Table2[[#This Row],[50D EMA]]</f>
        <v>-8.1217424783084774E-3</v>
      </c>
      <c r="U184">
        <f>(Table2[[#This Row],[Close Price]]-Table2[[#This Row],[200D EMA]])/Table2[[#This Row],[200D EMA]]</f>
        <v>0.12969184098239786</v>
      </c>
      <c r="V184">
        <v>0.95645304894790895</v>
      </c>
      <c r="W184">
        <v>950.05</v>
      </c>
      <c r="X184">
        <v>963.5</v>
      </c>
      <c r="Y184">
        <v>958.1</v>
      </c>
      <c r="Z184">
        <v>980.9</v>
      </c>
      <c r="AA184">
        <v>950.05</v>
      </c>
      <c r="AB184">
        <v>963.5</v>
      </c>
      <c r="AC184" s="1">
        <f>(Table2[[#This Row],[Close Price]]/Table2[[#This Row],[Day Low]])-1</f>
        <v>8.4206094416083843E-3</v>
      </c>
      <c r="AD184" s="1">
        <f>(Table2[[#This Row],[Day High]]/Table2[[#This Row],[Close Price]])-1</f>
        <v>5.6886383800427431E-3</v>
      </c>
      <c r="AE184" s="1">
        <f>(Table2[[#This Row],[Close Price]]/Table2[[#This Row],[Current Week Low]])-1</f>
        <v>-5.218661935091351E-5</v>
      </c>
      <c r="AF184" s="1">
        <f>(Table2[[#This Row],[Current Week High]]/Table2[[#This Row],[Close Price]])-1</f>
        <v>2.3850529721830771E-2</v>
      </c>
      <c r="AG184" s="1">
        <f>(Table2[[#This Row],[Close Price]]/Table2[[#This Row],[Current Month Low]])-1</f>
        <v>8.4206094416083843E-3</v>
      </c>
      <c r="AH184" s="1">
        <f>(Table2[[#This Row],[Current Month High]]/Table2[[#This Row],[Close Price]])-1</f>
        <v>5.6886383800427431E-3</v>
      </c>
      <c r="AI184">
        <v>11.2259276655706</v>
      </c>
      <c r="AJ184">
        <v>71.755109358192897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-0.19</v>
      </c>
      <c r="AM184" t="s">
        <v>2950</v>
      </c>
      <c r="AN184">
        <v>3.02</v>
      </c>
      <c r="AO184" t="s">
        <v>2951</v>
      </c>
      <c r="AP184">
        <v>0.137602410918612</v>
      </c>
      <c r="AQ184">
        <f>(Table2[[#This Row],[Sharpe Ratio]]-AVERAGE(Table2[Sharpe Ratio]))/_xlfn.STDEV.P(Table2[Sharpe Ratio])</f>
        <v>0.86813840770115913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-0.38118774518393411</v>
      </c>
      <c r="AS184">
        <f>_xlfn.RANK.AVG(Table2[[#This Row],[1Y Return vs Nifty Z-Score]],Table2[1Y Return vs Nifty Z-Score])</f>
        <v>298</v>
      </c>
      <c r="AT184">
        <f>_xlfn.RANK.AVG(Table2[[#This Row],[6M Return vs Nifty Z-Score]],Table2[6M Return vs Nifty Z-Score])</f>
        <v>232</v>
      </c>
      <c r="AU184">
        <f>_xlfn.RANK.AVG(Table2[[#This Row],[Sharpe Ratio Z-Score]],Table2[Sharpe Ratio Z-Score])</f>
        <v>142</v>
      </c>
      <c r="AV184">
        <f>(Table2[[#This Row],[Rank 1Y]]+Table2[[#This Row],[Rank 6M]]+Table2[[#This Row],[Rank Sharpe]])/3</f>
        <v>224</v>
      </c>
    </row>
    <row r="185" spans="1:48" x14ac:dyDescent="0.3">
      <c r="A185" t="s">
        <v>949</v>
      </c>
      <c r="B185" t="s">
        <v>950</v>
      </c>
      <c r="C185" t="s">
        <v>2919</v>
      </c>
      <c r="D185" t="s">
        <v>946</v>
      </c>
      <c r="E185">
        <v>13171.002414799999</v>
      </c>
      <c r="F185">
        <v>353.2</v>
      </c>
      <c r="G185">
        <v>56.240324196823998</v>
      </c>
      <c r="H185">
        <f>(Table2[[#This Row],[1Y Return vs Nifty]]-AVERAGE(Table2[1Y Return vs Nifty]))/_xlfn.STDEV.P(Table2[1Y Return vs Nifty])</f>
        <v>0.1196407247303525</v>
      </c>
      <c r="I185">
        <v>7.6014991021576996</v>
      </c>
      <c r="J185">
        <f>(Table2[[#This Row],[1M Return vs Nifty]]-AVERAGE(Table2[1M Return vs Nifty]))/_xlfn.STDEV.P(Table2[1M Return vs Nifty])</f>
        <v>0.29842533103141955</v>
      </c>
      <c r="K185">
        <v>3.8873473884563898</v>
      </c>
      <c r="L185">
        <f>(Table2[[#This Row],[6M Return vs Nifty]]-AVERAGE(Table2[6M Return vs Nifty]))/_xlfn.STDEV.P(Table2[6M Return vs Nifty])</f>
        <v>-0.29418568686917285</v>
      </c>
      <c r="M185">
        <v>2.2059499467797301</v>
      </c>
      <c r="N185">
        <f>(Table2[[#This Row],[1W Return vs Nifty]]-AVERAGE(Table2[1W Return vs Nifty]))/_xlfn.STDEV.P(Table2[1W Return vs Nifty])</f>
        <v>0.41919916569081778</v>
      </c>
      <c r="O185">
        <v>339.61</v>
      </c>
      <c r="P185">
        <v>334.19917974155402</v>
      </c>
      <c r="Q185">
        <v>311.23854747477202</v>
      </c>
      <c r="R185">
        <v>44.582096793065503</v>
      </c>
      <c r="S185">
        <f>(Table2[[#This Row],[Close Price]]-Table2[[#This Row],[20D EMA]])/Table2[[#This Row],[20D EMA]]</f>
        <v>4.0016489502664745E-2</v>
      </c>
      <c r="T185">
        <f>(Table2[[#This Row],[Close Price]]-Table2[[#This Row],[50D EMA]])/Table2[[#This Row],[50D EMA]]</f>
        <v>5.6854778258701465E-2</v>
      </c>
      <c r="U185">
        <f>(Table2[[#This Row],[Close Price]]-Table2[[#This Row],[200D EMA]])/Table2[[#This Row],[200D EMA]]</f>
        <v>0.13482087249693653</v>
      </c>
      <c r="V185">
        <v>1.4468335730033299</v>
      </c>
      <c r="W185">
        <v>351</v>
      </c>
      <c r="X185">
        <v>359.25</v>
      </c>
      <c r="Y185">
        <v>355.6</v>
      </c>
      <c r="Z185">
        <v>365.75</v>
      </c>
      <c r="AA185">
        <v>351</v>
      </c>
      <c r="AB185">
        <v>359.25</v>
      </c>
      <c r="AC185" s="1">
        <f>(Table2[[#This Row],[Close Price]]/Table2[[#This Row],[Day Low]])-1</f>
        <v>6.2678062678063196E-3</v>
      </c>
      <c r="AD185" s="1">
        <f>(Table2[[#This Row],[Day High]]/Table2[[#This Row],[Close Price]])-1</f>
        <v>1.7129105322763349E-2</v>
      </c>
      <c r="AE185" s="1">
        <f>(Table2[[#This Row],[Close Price]]/Table2[[#This Row],[Current Week Low]])-1</f>
        <v>-6.7491563554556988E-3</v>
      </c>
      <c r="AF185" s="1">
        <f>(Table2[[#This Row],[Current Week High]]/Table2[[#This Row],[Close Price]])-1</f>
        <v>3.5532276330690893E-2</v>
      </c>
      <c r="AG185" s="1">
        <f>(Table2[[#This Row],[Close Price]]/Table2[[#This Row],[Current Month Low]])-1</f>
        <v>6.2678062678063196E-3</v>
      </c>
      <c r="AH185" s="1">
        <f>(Table2[[#This Row],[Current Month High]]/Table2[[#This Row],[Close Price]])-1</f>
        <v>1.7129105322763349E-2</v>
      </c>
      <c r="AI185">
        <v>21.729898074745101</v>
      </c>
      <c r="AJ185">
        <v>84.438642297650105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-0.03</v>
      </c>
      <c r="AM185" t="s">
        <v>2950</v>
      </c>
      <c r="AN185">
        <v>16.7</v>
      </c>
      <c r="AO185" t="s">
        <v>2951</v>
      </c>
      <c r="AP185">
        <v>0.217021486225975</v>
      </c>
      <c r="AQ185">
        <f>(Table2[[#This Row],[Sharpe Ratio]]-AVERAGE(Table2[Sharpe Ratio]))/_xlfn.STDEV.P(Table2[Sharpe Ratio])</f>
        <v>1.7447305611532049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2.2878100957366221</v>
      </c>
      <c r="AS185">
        <f>_xlfn.RANK.AVG(Table2[[#This Row],[1Y Return vs Nifty Z-Score]],Table2[1Y Return vs Nifty Z-Score])</f>
        <v>248</v>
      </c>
      <c r="AT185">
        <f>_xlfn.RANK.AVG(Table2[[#This Row],[6M Return vs Nifty Z-Score]],Table2[6M Return vs Nifty Z-Score])</f>
        <v>401</v>
      </c>
      <c r="AU185">
        <f>_xlfn.RANK.AVG(Table2[[#This Row],[Sharpe Ratio Z-Score]],Table2[Sharpe Ratio Z-Score])</f>
        <v>25</v>
      </c>
      <c r="AV185">
        <f>(Table2[[#This Row],[Rank 1Y]]+Table2[[#This Row],[Rank 6M]]+Table2[[#This Row],[Rank Sharpe]])/3</f>
        <v>224.66666666666666</v>
      </c>
    </row>
    <row r="186" spans="1:48" x14ac:dyDescent="0.3">
      <c r="A186" t="s">
        <v>218</v>
      </c>
      <c r="B186" t="s">
        <v>219</v>
      </c>
      <c r="C186" t="s">
        <v>2916</v>
      </c>
      <c r="D186" t="s">
        <v>66</v>
      </c>
      <c r="E186">
        <v>108270.777324</v>
      </c>
      <c r="F186">
        <v>1088.6500000000001</v>
      </c>
      <c r="G186">
        <v>67.675418415146098</v>
      </c>
      <c r="H186">
        <f>(Table2[[#This Row],[1Y Return vs Nifty]]-AVERAGE(Table2[1Y Return vs Nifty]))/_xlfn.STDEV.P(Table2[1Y Return vs Nifty])</f>
        <v>0.25593620665043426</v>
      </c>
      <c r="I186">
        <v>-3.3885973638341298</v>
      </c>
      <c r="J186">
        <f>(Table2[[#This Row],[1M Return vs Nifty]]-AVERAGE(Table2[1M Return vs Nifty]))/_xlfn.STDEV.P(Table2[1M Return vs Nifty])</f>
        <v>-0.74109785006455597</v>
      </c>
      <c r="K186">
        <v>50.744628310056001</v>
      </c>
      <c r="L186">
        <f>(Table2[[#This Row],[6M Return vs Nifty]]-AVERAGE(Table2[6M Return vs Nifty]))/_xlfn.STDEV.P(Table2[6M Return vs Nifty])</f>
        <v>1.1531577472147327</v>
      </c>
      <c r="M186">
        <v>-1.2437141893006201</v>
      </c>
      <c r="N186">
        <f>(Table2[[#This Row],[1W Return vs Nifty]]-AVERAGE(Table2[1W Return vs Nifty]))/_xlfn.STDEV.P(Table2[1W Return vs Nifty])</f>
        <v>-0.28760297943441798</v>
      </c>
      <c r="O186">
        <v>1066.8800000000001</v>
      </c>
      <c r="P186">
        <v>1020.2800560281599</v>
      </c>
      <c r="Q186">
        <v>840.40506753513205</v>
      </c>
      <c r="R186">
        <v>64.878066122626194</v>
      </c>
      <c r="S186">
        <f>(Table2[[#This Row],[Close Price]]-Table2[[#This Row],[20D EMA]])/Table2[[#This Row],[20D EMA]]</f>
        <v>2.0405293941211738E-2</v>
      </c>
      <c r="T186">
        <f>(Table2[[#This Row],[Close Price]]-Table2[[#This Row],[50D EMA]])/Table2[[#This Row],[50D EMA]]</f>
        <v>6.7010957989316139E-2</v>
      </c>
      <c r="U186">
        <f>(Table2[[#This Row],[Close Price]]-Table2[[#This Row],[200D EMA]])/Table2[[#This Row],[200D EMA]]</f>
        <v>0.29538723890963509</v>
      </c>
      <c r="V186">
        <v>0.83818131258372097</v>
      </c>
      <c r="W186">
        <v>1072.25</v>
      </c>
      <c r="X186">
        <v>1091.3</v>
      </c>
      <c r="Y186">
        <v>1079</v>
      </c>
      <c r="Z186">
        <v>1102.9000000000001</v>
      </c>
      <c r="AA186">
        <v>1072.25</v>
      </c>
      <c r="AB186">
        <v>1091.3</v>
      </c>
      <c r="AC186" s="1">
        <f>(Table2[[#This Row],[Close Price]]/Table2[[#This Row],[Day Low]])-1</f>
        <v>1.5294940545581781E-2</v>
      </c>
      <c r="AD186" s="1">
        <f>(Table2[[#This Row],[Day High]]/Table2[[#This Row],[Close Price]])-1</f>
        <v>2.4342075047074641E-3</v>
      </c>
      <c r="AE186" s="1">
        <f>(Table2[[#This Row],[Close Price]]/Table2[[#This Row],[Current Week Low]])-1</f>
        <v>8.9434661723819531E-3</v>
      </c>
      <c r="AF186" s="1">
        <f>(Table2[[#This Row],[Current Week High]]/Table2[[#This Row],[Close Price]])-1</f>
        <v>1.3089606393239306E-2</v>
      </c>
      <c r="AG186" s="1">
        <f>(Table2[[#This Row],[Close Price]]/Table2[[#This Row],[Current Month Low]])-1</f>
        <v>1.5294940545581781E-2</v>
      </c>
      <c r="AH186" s="1">
        <f>(Table2[[#This Row],[Current Month High]]/Table2[[#This Row],[Close Price]])-1</f>
        <v>2.4342075047074641E-3</v>
      </c>
      <c r="AI186">
        <v>7.7021999724429202</v>
      </c>
      <c r="AJ186">
        <v>95.343621029965902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7.0000000000000007E-2</v>
      </c>
      <c r="AM186" t="s">
        <v>2951</v>
      </c>
      <c r="AN186">
        <v>3.02</v>
      </c>
      <c r="AO186" t="s">
        <v>2951</v>
      </c>
      <c r="AP186">
        <v>4.4168853404785997E-2</v>
      </c>
      <c r="AQ186">
        <f>(Table2[[#This Row],[Sharpe Ratio]]-AVERAGE(Table2[Sharpe Ratio]))/_xlfn.STDEV.P(Table2[Sharpe Ratio])</f>
        <v>-0.16313931832062714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0.21725380604556593</v>
      </c>
      <c r="AS186">
        <f>_xlfn.RANK.AVG(Table2[[#This Row],[1Y Return vs Nifty Z-Score]],Table2[1Y Return vs Nifty Z-Score])</f>
        <v>209</v>
      </c>
      <c r="AT186">
        <f>_xlfn.RANK.AVG(Table2[[#This Row],[6M Return vs Nifty Z-Score]],Table2[6M Return vs Nifty Z-Score])</f>
        <v>86</v>
      </c>
      <c r="AU186">
        <f>_xlfn.RANK.AVG(Table2[[#This Row],[Sharpe Ratio Z-Score]],Table2[Sharpe Ratio Z-Score])</f>
        <v>385</v>
      </c>
      <c r="AV186">
        <f>(Table2[[#This Row],[Rank 1Y]]+Table2[[#This Row],[Rank 6M]]+Table2[[#This Row],[Rank Sharpe]])/3</f>
        <v>226.66666666666666</v>
      </c>
    </row>
    <row r="187" spans="1:48" x14ac:dyDescent="0.3">
      <c r="A187" t="s">
        <v>1479</v>
      </c>
      <c r="B187" t="s">
        <v>1480</v>
      </c>
      <c r="C187" t="s">
        <v>2921</v>
      </c>
      <c r="D187" t="s">
        <v>377</v>
      </c>
      <c r="E187">
        <v>5829.603636195</v>
      </c>
      <c r="F187">
        <v>193.21</v>
      </c>
      <c r="G187">
        <v>177.20889541467599</v>
      </c>
      <c r="H187">
        <f>(Table2[[#This Row],[1Y Return vs Nifty]]-AVERAGE(Table2[1Y Return vs Nifty]))/_xlfn.STDEV.P(Table2[1Y Return vs Nifty])</f>
        <v>1.5614714081105998</v>
      </c>
      <c r="I187">
        <v>1.2654297730839501</v>
      </c>
      <c r="J187">
        <f>(Table2[[#This Row],[1M Return vs Nifty]]-AVERAGE(Table2[1M Return vs Nifty]))/_xlfn.STDEV.P(Table2[1M Return vs Nifty])</f>
        <v>-0.30088614589554596</v>
      </c>
      <c r="K187">
        <v>4.1086385306374096</v>
      </c>
      <c r="L187">
        <f>(Table2[[#This Row],[6M Return vs Nifty]]-AVERAGE(Table2[6M Return vs Nifty]))/_xlfn.STDEV.P(Table2[6M Return vs Nifty])</f>
        <v>-0.28735037173015493</v>
      </c>
      <c r="M187">
        <v>-5.6005684477296098</v>
      </c>
      <c r="N187">
        <f>(Table2[[#This Row],[1W Return vs Nifty]]-AVERAGE(Table2[1W Return vs Nifty]))/_xlfn.STDEV.P(Table2[1W Return vs Nifty])</f>
        <v>-1.1802794297727419</v>
      </c>
      <c r="O187">
        <v>191.53</v>
      </c>
      <c r="P187">
        <v>184.18153060401301</v>
      </c>
      <c r="Q187">
        <v>152.49872513024499</v>
      </c>
      <c r="R187">
        <v>83.655062528056106</v>
      </c>
      <c r="S187">
        <f>(Table2[[#This Row],[Close Price]]-Table2[[#This Row],[20D EMA]])/Table2[[#This Row],[20D EMA]]</f>
        <v>8.771471832089003E-3</v>
      </c>
      <c r="T187">
        <f>(Table2[[#This Row],[Close Price]]-Table2[[#This Row],[50D EMA]])/Table2[[#This Row],[50D EMA]]</f>
        <v>4.9019406920871179E-2</v>
      </c>
      <c r="U187">
        <f>(Table2[[#This Row],[Close Price]]-Table2[[#This Row],[200D EMA]])/Table2[[#This Row],[200D EMA]]</f>
        <v>0.26696141121825528</v>
      </c>
      <c r="V187">
        <v>0.97707536782886395</v>
      </c>
      <c r="W187">
        <v>190.43</v>
      </c>
      <c r="X187">
        <v>195</v>
      </c>
      <c r="Y187">
        <v>191.6</v>
      </c>
      <c r="Z187">
        <v>198.41</v>
      </c>
      <c r="AA187">
        <v>190.43</v>
      </c>
      <c r="AB187">
        <v>195</v>
      </c>
      <c r="AC187" s="1">
        <f>(Table2[[#This Row],[Close Price]]/Table2[[#This Row],[Day Low]])-1</f>
        <v>1.4598540145985384E-2</v>
      </c>
      <c r="AD187" s="1">
        <f>(Table2[[#This Row],[Day High]]/Table2[[#This Row],[Close Price]])-1</f>
        <v>9.2645308213861188E-3</v>
      </c>
      <c r="AE187" s="1">
        <f>(Table2[[#This Row],[Close Price]]/Table2[[#This Row],[Current Week Low]])-1</f>
        <v>8.4029227557411712E-3</v>
      </c>
      <c r="AF187" s="1">
        <f>(Table2[[#This Row],[Current Week High]]/Table2[[#This Row],[Close Price]])-1</f>
        <v>2.6913720821903464E-2</v>
      </c>
      <c r="AG187" s="1">
        <f>(Table2[[#This Row],[Close Price]]/Table2[[#This Row],[Current Month Low]])-1</f>
        <v>1.4598540145985384E-2</v>
      </c>
      <c r="AH187" s="1">
        <f>(Table2[[#This Row],[Current Month High]]/Table2[[#This Row],[Close Price]])-1</f>
        <v>9.2645308213861188E-3</v>
      </c>
      <c r="AI187">
        <v>6.3350758242326899</v>
      </c>
      <c r="AJ187">
        <v>214.418226200162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0.05</v>
      </c>
      <c r="AM187" t="s">
        <v>2951</v>
      </c>
      <c r="AN187">
        <v>7.31</v>
      </c>
      <c r="AO187" t="s">
        <v>2951</v>
      </c>
      <c r="AP187">
        <v>9.6764753495042002E-2</v>
      </c>
      <c r="AQ187">
        <f>(Table2[[#This Row],[Sharpe Ratio]]-AVERAGE(Table2[Sharpe Ratio]))/_xlfn.STDEV.P(Table2[Sharpe Ratio])</f>
        <v>0.41739065063749442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0.21034611134965142</v>
      </c>
      <c r="AS187">
        <f>_xlfn.RANK.AVG(Table2[[#This Row],[1Y Return vs Nifty Z-Score]],Table2[1Y Return vs Nifty Z-Score])</f>
        <v>46</v>
      </c>
      <c r="AT187">
        <f>_xlfn.RANK.AVG(Table2[[#This Row],[6M Return vs Nifty Z-Score]],Table2[6M Return vs Nifty Z-Score])</f>
        <v>398</v>
      </c>
      <c r="AU187">
        <f>_xlfn.RANK.AVG(Table2[[#This Row],[Sharpe Ratio Z-Score]],Table2[Sharpe Ratio Z-Score])</f>
        <v>236</v>
      </c>
      <c r="AV187">
        <f>(Table2[[#This Row],[Rank 1Y]]+Table2[[#This Row],[Rank 6M]]+Table2[[#This Row],[Rank Sharpe]])/3</f>
        <v>226.66666666666666</v>
      </c>
    </row>
    <row r="188" spans="1:48" x14ac:dyDescent="0.3">
      <c r="A188" t="s">
        <v>1099</v>
      </c>
      <c r="B188" t="s">
        <v>1100</v>
      </c>
      <c r="C188" t="s">
        <v>2917</v>
      </c>
      <c r="D188" t="s">
        <v>239</v>
      </c>
      <c r="E188">
        <v>10005.607286959999</v>
      </c>
      <c r="F188">
        <v>1605.3</v>
      </c>
      <c r="G188">
        <v>40.8543718459782</v>
      </c>
      <c r="H188">
        <f>(Table2[[#This Row],[1Y Return vs Nifty]]-AVERAGE(Table2[1Y Return vs Nifty]))/_xlfn.STDEV.P(Table2[1Y Return vs Nifty])</f>
        <v>-6.3745240476469053E-2</v>
      </c>
      <c r="I188">
        <v>4.2241584471736502</v>
      </c>
      <c r="J188">
        <f>(Table2[[#This Row],[1M Return vs Nifty]]-AVERAGE(Table2[1M Return vs Nifty]))/_xlfn.STDEV.P(Table2[1M Return vs Nifty])</f>
        <v>-2.1028088888761409E-2</v>
      </c>
      <c r="K188">
        <v>26.364823809549598</v>
      </c>
      <c r="L188">
        <f>(Table2[[#This Row],[6M Return vs Nifty]]-AVERAGE(Table2[6M Return vs Nifty]))/_xlfn.STDEV.P(Table2[6M Return vs Nifty])</f>
        <v>0.40010615578550046</v>
      </c>
      <c r="M188">
        <v>-2.8111163700616899</v>
      </c>
      <c r="N188">
        <f>(Table2[[#This Row],[1W Return vs Nifty]]-AVERAGE(Table2[1W Return vs Nifty]))/_xlfn.STDEV.P(Table2[1W Return vs Nifty])</f>
        <v>-0.60874822138677609</v>
      </c>
      <c r="O188">
        <v>1594.35</v>
      </c>
      <c r="P188">
        <v>1513.76093637639</v>
      </c>
      <c r="Q188">
        <v>1243.76462904295</v>
      </c>
      <c r="R188">
        <v>45.726685084924902</v>
      </c>
      <c r="S188">
        <f>(Table2[[#This Row],[Close Price]]-Table2[[#This Row],[20D EMA]])/Table2[[#This Row],[20D EMA]]</f>
        <v>6.868002634302409E-3</v>
      </c>
      <c r="T188">
        <f>(Table2[[#This Row],[Close Price]]-Table2[[#This Row],[50D EMA]])/Table2[[#This Row],[50D EMA]]</f>
        <v>6.0471281444700466E-2</v>
      </c>
      <c r="U188">
        <f>(Table2[[#This Row],[Close Price]]-Table2[[#This Row],[200D EMA]])/Table2[[#This Row],[200D EMA]]</f>
        <v>0.29067828632113746</v>
      </c>
      <c r="V188">
        <v>0.86693164104007903</v>
      </c>
      <c r="W188">
        <v>1599</v>
      </c>
      <c r="X188">
        <v>1635.8</v>
      </c>
      <c r="Y188">
        <v>1611.95</v>
      </c>
      <c r="Z188">
        <v>1664</v>
      </c>
      <c r="AA188">
        <v>1599</v>
      </c>
      <c r="AB188">
        <v>1635.8</v>
      </c>
      <c r="AC188" s="1">
        <f>(Table2[[#This Row],[Close Price]]/Table2[[#This Row],[Day Low]])-1</f>
        <v>3.9399624765477093E-3</v>
      </c>
      <c r="AD188" s="1">
        <f>(Table2[[#This Row],[Day High]]/Table2[[#This Row],[Close Price]])-1</f>
        <v>1.8999563944434028E-2</v>
      </c>
      <c r="AE188" s="1">
        <f>(Table2[[#This Row],[Close Price]]/Table2[[#This Row],[Current Week Low]])-1</f>
        <v>-4.125438133937176E-3</v>
      </c>
      <c r="AF188" s="1">
        <f>(Table2[[#This Row],[Current Week High]]/Table2[[#This Row],[Close Price]])-1</f>
        <v>3.6566373886500969E-2</v>
      </c>
      <c r="AG188" s="1">
        <f>(Table2[[#This Row],[Close Price]]/Table2[[#This Row],[Current Month Low]])-1</f>
        <v>3.9399624765477093E-3</v>
      </c>
      <c r="AH188" s="1">
        <f>(Table2[[#This Row],[Current Month High]]/Table2[[#This Row],[Close Price]])-1</f>
        <v>1.8999563944434028E-2</v>
      </c>
      <c r="AI188">
        <v>7.8894910608608901</v>
      </c>
      <c r="AJ188">
        <v>90.721159558037201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0.15</v>
      </c>
      <c r="AM188" t="s">
        <v>2951</v>
      </c>
      <c r="AN188">
        <v>8.74</v>
      </c>
      <c r="AO188" t="s">
        <v>2951</v>
      </c>
      <c r="AP188">
        <v>0.124128339947633</v>
      </c>
      <c r="AQ188">
        <f>(Table2[[#This Row],[Sharpe Ratio]]-AVERAGE(Table2[Sharpe Ratio]))/_xlfn.STDEV.P(Table2[Sharpe Ratio])</f>
        <v>0.71941765210806119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0.42600225714155515</v>
      </c>
      <c r="AS188">
        <f>_xlfn.RANK.AVG(Table2[[#This Row],[1Y Return vs Nifty Z-Score]],Table2[1Y Return vs Nifty Z-Score])</f>
        <v>302</v>
      </c>
      <c r="AT188">
        <f>_xlfn.RANK.AVG(Table2[[#This Row],[6M Return vs Nifty Z-Score]],Table2[6M Return vs Nifty Z-Score])</f>
        <v>207</v>
      </c>
      <c r="AU188">
        <f>_xlfn.RANK.AVG(Table2[[#This Row],[Sharpe Ratio Z-Score]],Table2[Sharpe Ratio Z-Score])</f>
        <v>172</v>
      </c>
      <c r="AV188">
        <f>(Table2[[#This Row],[Rank 1Y]]+Table2[[#This Row],[Rank 6M]]+Table2[[#This Row],[Rank Sharpe]])/3</f>
        <v>227</v>
      </c>
    </row>
    <row r="189" spans="1:48" x14ac:dyDescent="0.3">
      <c r="A189" t="s">
        <v>184</v>
      </c>
      <c r="B189" t="s">
        <v>185</v>
      </c>
      <c r="C189" t="s">
        <v>2907</v>
      </c>
      <c r="D189" t="s">
        <v>186</v>
      </c>
      <c r="E189">
        <v>134427.503301135</v>
      </c>
      <c r="F189">
        <v>212.65</v>
      </c>
      <c r="G189">
        <v>76.806798874357099</v>
      </c>
      <c r="H189">
        <f>(Table2[[#This Row],[1Y Return vs Nifty]]-AVERAGE(Table2[1Y Return vs Nifty]))/_xlfn.STDEV.P(Table2[1Y Return vs Nifty])</f>
        <v>0.36477360462216685</v>
      </c>
      <c r="I189">
        <v>4.2098441493599896</v>
      </c>
      <c r="J189">
        <f>(Table2[[#This Row],[1M Return vs Nifty]]-AVERAGE(Table2[1M Return vs Nifty]))/_xlfn.STDEV.P(Table2[1M Return vs Nifty])</f>
        <v>-2.2382039187965514E-2</v>
      </c>
      <c r="K189">
        <v>27.8337762221852</v>
      </c>
      <c r="L189">
        <f>(Table2[[#This Row],[6M Return vs Nifty]]-AVERAGE(Table2[6M Return vs Nifty]))/_xlfn.STDEV.P(Table2[6M Return vs Nifty])</f>
        <v>0.44547965137879258</v>
      </c>
      <c r="M189">
        <v>-4.4328975180689998</v>
      </c>
      <c r="N189">
        <f>(Table2[[#This Row],[1W Return vs Nifty]]-AVERAGE(Table2[1W Return vs Nifty]))/_xlfn.STDEV.P(Table2[1W Return vs Nifty])</f>
        <v>-0.94103517719392404</v>
      </c>
      <c r="O189">
        <v>211.71</v>
      </c>
      <c r="P189">
        <v>204.05292661143801</v>
      </c>
      <c r="Q189">
        <v>171.20116816336801</v>
      </c>
      <c r="R189">
        <v>56.340519948632299</v>
      </c>
      <c r="S189">
        <f>(Table2[[#This Row],[Close Price]]-Table2[[#This Row],[20D EMA]])/Table2[[#This Row],[20D EMA]]</f>
        <v>4.4400358981625697E-3</v>
      </c>
      <c r="T189">
        <f>(Table2[[#This Row],[Close Price]]-Table2[[#This Row],[50D EMA]])/Table2[[#This Row],[50D EMA]]</f>
        <v>4.2131585816128615E-2</v>
      </c>
      <c r="U189">
        <f>(Table2[[#This Row],[Close Price]]-Table2[[#This Row],[200D EMA]])/Table2[[#This Row],[200D EMA]]</f>
        <v>0.24210601061483189</v>
      </c>
      <c r="V189">
        <v>1.0380413489812701</v>
      </c>
      <c r="W189">
        <v>208.55</v>
      </c>
      <c r="X189">
        <v>213.33</v>
      </c>
      <c r="Y189">
        <v>214</v>
      </c>
      <c r="Z189">
        <v>219.8</v>
      </c>
      <c r="AA189">
        <v>208.55</v>
      </c>
      <c r="AB189">
        <v>213.33</v>
      </c>
      <c r="AC189" s="1">
        <f>(Table2[[#This Row],[Close Price]]/Table2[[#This Row],[Day Low]])-1</f>
        <v>1.9659554063773621E-2</v>
      </c>
      <c r="AD189" s="1">
        <f>(Table2[[#This Row],[Day High]]/Table2[[#This Row],[Close Price]])-1</f>
        <v>3.1977427698095529E-3</v>
      </c>
      <c r="AE189" s="1">
        <f>(Table2[[#This Row],[Close Price]]/Table2[[#This Row],[Current Week Low]])-1</f>
        <v>-6.3084112149532912E-3</v>
      </c>
      <c r="AF189" s="1">
        <f>(Table2[[#This Row],[Current Week High]]/Table2[[#This Row],[Close Price]])-1</f>
        <v>3.3623324711967939E-2</v>
      </c>
      <c r="AG189" s="1">
        <f>(Table2[[#This Row],[Close Price]]/Table2[[#This Row],[Current Month Low]])-1</f>
        <v>1.9659554063773621E-2</v>
      </c>
      <c r="AH189" s="1">
        <f>(Table2[[#This Row],[Current Month High]]/Table2[[#This Row],[Close Price]])-1</f>
        <v>3.1977427698095529E-3</v>
      </c>
      <c r="AI189">
        <v>9.6637667528803206</v>
      </c>
      <c r="AJ189">
        <v>105.161601543656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0.14000000000000001</v>
      </c>
      <c r="AM189" t="s">
        <v>2951</v>
      </c>
      <c r="AN189">
        <v>8.9700000000000006</v>
      </c>
      <c r="AO189" t="s">
        <v>2951</v>
      </c>
      <c r="AP189">
        <v>6.9135666688320996E-2</v>
      </c>
      <c r="AQ189">
        <f>(Table2[[#This Row],[Sharpe Ratio]]-AVERAGE(Table2[Sharpe Ratio]))/_xlfn.STDEV.P(Table2[Sharpe Ratio])</f>
        <v>0.11243317526921004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-4.0730785111720014E-2</v>
      </c>
      <c r="AS189">
        <f>_xlfn.RANK.AVG(Table2[[#This Row],[1Y Return vs Nifty Z-Score]],Table2[1Y Return vs Nifty Z-Score])</f>
        <v>178</v>
      </c>
      <c r="AT189">
        <f>_xlfn.RANK.AVG(Table2[[#This Row],[6M Return vs Nifty Z-Score]],Table2[6M Return vs Nifty Z-Score])</f>
        <v>199</v>
      </c>
      <c r="AU189">
        <f>_xlfn.RANK.AVG(Table2[[#This Row],[Sharpe Ratio Z-Score]],Table2[Sharpe Ratio Z-Score])</f>
        <v>306</v>
      </c>
      <c r="AV189">
        <f>(Table2[[#This Row],[Rank 1Y]]+Table2[[#This Row],[Rank 6M]]+Table2[[#This Row],[Rank Sharpe]])/3</f>
        <v>227.66666666666666</v>
      </c>
    </row>
    <row r="190" spans="1:48" x14ac:dyDescent="0.3">
      <c r="A190" t="s">
        <v>858</v>
      </c>
      <c r="B190" t="s">
        <v>859</v>
      </c>
      <c r="C190" t="s">
        <v>2909</v>
      </c>
      <c r="D190" t="s">
        <v>25</v>
      </c>
      <c r="E190">
        <v>15819.15319551</v>
      </c>
      <c r="F190">
        <v>209.77</v>
      </c>
      <c r="G190">
        <v>49.142942987821399</v>
      </c>
      <c r="H190">
        <f>(Table2[[#This Row],[1Y Return vs Nifty]]-AVERAGE(Table2[1Y Return vs Nifty]))/_xlfn.STDEV.P(Table2[1Y Return vs Nifty])</f>
        <v>3.5046669466548823E-2</v>
      </c>
      <c r="I190">
        <v>3.3573782992990702</v>
      </c>
      <c r="J190">
        <f>(Table2[[#This Row],[1M Return vs Nifty]]-AVERAGE(Table2[1M Return vs Nifty]))/_xlfn.STDEV.P(Table2[1M Return vs Nifty])</f>
        <v>-0.10301445355968399</v>
      </c>
      <c r="K190">
        <v>18.009831441805101</v>
      </c>
      <c r="L190">
        <f>(Table2[[#This Row],[6M Return vs Nifty]]-AVERAGE(Table2[6M Return vs Nifty]))/_xlfn.STDEV.P(Table2[6M Return vs Nifty])</f>
        <v>0.14203434480037153</v>
      </c>
      <c r="M190">
        <v>0.94035540978294296</v>
      </c>
      <c r="N190">
        <f>(Table2[[#This Row],[1W Return vs Nifty]]-AVERAGE(Table2[1W Return vs Nifty]))/_xlfn.STDEV.P(Table2[1W Return vs Nifty])</f>
        <v>0.15989133213908405</v>
      </c>
      <c r="O190">
        <v>205.07</v>
      </c>
      <c r="P190">
        <v>198.222358400758</v>
      </c>
      <c r="Q190">
        <v>172.46525195159401</v>
      </c>
      <c r="R190">
        <v>54.045503993235997</v>
      </c>
      <c r="S190">
        <f>(Table2[[#This Row],[Close Price]]-Table2[[#This Row],[20D EMA]])/Table2[[#This Row],[20D EMA]]</f>
        <v>2.2919003267177145E-2</v>
      </c>
      <c r="T190">
        <f>(Table2[[#This Row],[Close Price]]-Table2[[#This Row],[50D EMA]])/Table2[[#This Row],[50D EMA]]</f>
        <v>5.8255999436226336E-2</v>
      </c>
      <c r="U190">
        <f>(Table2[[#This Row],[Close Price]]-Table2[[#This Row],[200D EMA]])/Table2[[#This Row],[200D EMA]]</f>
        <v>0.21630298060780589</v>
      </c>
      <c r="V190">
        <v>1.5801096993074699</v>
      </c>
      <c r="W190">
        <v>207.19</v>
      </c>
      <c r="X190">
        <v>211.5</v>
      </c>
      <c r="Y190">
        <v>209</v>
      </c>
      <c r="Z190">
        <v>213.9</v>
      </c>
      <c r="AA190">
        <v>207.19</v>
      </c>
      <c r="AB190">
        <v>211.5</v>
      </c>
      <c r="AC190" s="1">
        <f>(Table2[[#This Row],[Close Price]]/Table2[[#This Row],[Day Low]])-1</f>
        <v>1.2452338433322163E-2</v>
      </c>
      <c r="AD190" s="1">
        <f>(Table2[[#This Row],[Day High]]/Table2[[#This Row],[Close Price]])-1</f>
        <v>8.2471278066453824E-3</v>
      </c>
      <c r="AE190" s="1">
        <f>(Table2[[#This Row],[Close Price]]/Table2[[#This Row],[Current Week Low]])-1</f>
        <v>3.6842105263157343E-3</v>
      </c>
      <c r="AF190" s="1">
        <f>(Table2[[#This Row],[Current Week High]]/Table2[[#This Row],[Close Price]])-1</f>
        <v>1.9688229966153381E-2</v>
      </c>
      <c r="AG190" s="1">
        <f>(Table2[[#This Row],[Close Price]]/Table2[[#This Row],[Current Month Low]])-1</f>
        <v>1.2452338433322163E-2</v>
      </c>
      <c r="AH190" s="1">
        <f>(Table2[[#This Row],[Current Month High]]/Table2[[#This Row],[Close Price]])-1</f>
        <v>8.2471278066453824E-3</v>
      </c>
      <c r="AI190">
        <v>4.8290985364923298</v>
      </c>
      <c r="AJ190">
        <v>81.461937716262995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0.04</v>
      </c>
      <c r="AM190" t="s">
        <v>2951</v>
      </c>
      <c r="AN190">
        <v>8.1</v>
      </c>
      <c r="AO190" t="s">
        <v>2951</v>
      </c>
      <c r="AP190">
        <v>0.134468293402005</v>
      </c>
      <c r="AQ190">
        <f>(Table2[[#This Row],[Sharpe Ratio]]-AVERAGE(Table2[Sharpe Ratio]))/_xlfn.STDEV.P(Table2[Sharpe Ratio])</f>
        <v>0.83354542342853066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1.0675033162748511</v>
      </c>
      <c r="AS190">
        <f>_xlfn.RANK.AVG(Table2[[#This Row],[1Y Return vs Nifty Z-Score]],Table2[1Y Return vs Nifty Z-Score])</f>
        <v>274</v>
      </c>
      <c r="AT190">
        <f>_xlfn.RANK.AVG(Table2[[#This Row],[6M Return vs Nifty Z-Score]],Table2[6M Return vs Nifty Z-Score])</f>
        <v>269</v>
      </c>
      <c r="AU190">
        <f>_xlfn.RANK.AVG(Table2[[#This Row],[Sharpe Ratio Z-Score]],Table2[Sharpe Ratio Z-Score])</f>
        <v>150</v>
      </c>
      <c r="AV190">
        <f>(Table2[[#This Row],[Rank 1Y]]+Table2[[#This Row],[Rank 6M]]+Table2[[#This Row],[Rank Sharpe]])/3</f>
        <v>231</v>
      </c>
    </row>
    <row r="191" spans="1:48" x14ac:dyDescent="0.3">
      <c r="A191" t="s">
        <v>1464</v>
      </c>
      <c r="B191" t="s">
        <v>1465</v>
      </c>
      <c r="C191" t="s">
        <v>2920</v>
      </c>
      <c r="D191" t="s">
        <v>256</v>
      </c>
      <c r="E191">
        <v>5999.2129357599997</v>
      </c>
      <c r="F191">
        <v>1641</v>
      </c>
      <c r="G191">
        <v>79.406825403106097</v>
      </c>
      <c r="H191">
        <f>(Table2[[#This Row],[1Y Return vs Nifty]]-AVERAGE(Table2[1Y Return vs Nifty]))/_xlfn.STDEV.P(Table2[1Y Return vs Nifty])</f>
        <v>0.39576345586213679</v>
      </c>
      <c r="I191">
        <v>10.834843787783299</v>
      </c>
      <c r="J191">
        <f>(Table2[[#This Row],[1M Return vs Nifty]]-AVERAGE(Table2[1M Return vs Nifty]))/_xlfn.STDEV.P(Table2[1M Return vs Nifty])</f>
        <v>0.60425856585170701</v>
      </c>
      <c r="K191">
        <v>65.539398131074407</v>
      </c>
      <c r="L191">
        <f>(Table2[[#This Row],[6M Return vs Nifty]]-AVERAGE(Table2[6M Return vs Nifty]))/_xlfn.STDEV.P(Table2[6M Return vs Nifty])</f>
        <v>1.6101435675200462</v>
      </c>
      <c r="M191">
        <v>-2.9146048351421698</v>
      </c>
      <c r="N191">
        <f>(Table2[[#This Row],[1W Return vs Nifty]]-AVERAGE(Table2[1W Return vs Nifty]))/_xlfn.STDEV.P(Table2[1W Return vs Nifty])</f>
        <v>-0.62995198680543296</v>
      </c>
      <c r="O191">
        <v>1490.01</v>
      </c>
      <c r="P191">
        <v>1441.0305510149001</v>
      </c>
      <c r="Q191">
        <v>1242.5938012108099</v>
      </c>
      <c r="R191">
        <v>59.174954594495503</v>
      </c>
      <c r="S191">
        <f>(Table2[[#This Row],[Close Price]]-Table2[[#This Row],[20D EMA]])/Table2[[#This Row],[20D EMA]]</f>
        <v>0.10133489036986329</v>
      </c>
      <c r="T191">
        <f>(Table2[[#This Row],[Close Price]]-Table2[[#This Row],[50D EMA]])/Table2[[#This Row],[50D EMA]]</f>
        <v>0.13876836188119945</v>
      </c>
      <c r="U191">
        <f>(Table2[[#This Row],[Close Price]]-Table2[[#This Row],[200D EMA]])/Table2[[#This Row],[200D EMA]]</f>
        <v>0.32062464692884718</v>
      </c>
      <c r="V191">
        <v>0.93777569635737301</v>
      </c>
      <c r="W191">
        <v>1565.5</v>
      </c>
      <c r="X191">
        <v>1689</v>
      </c>
      <c r="Y191">
        <v>1559.95</v>
      </c>
      <c r="Z191">
        <v>1624</v>
      </c>
      <c r="AA191">
        <v>1565.5</v>
      </c>
      <c r="AB191">
        <v>1689</v>
      </c>
      <c r="AC191" s="1">
        <f>(Table2[[#This Row],[Close Price]]/Table2[[#This Row],[Day Low]])-1</f>
        <v>4.8227403385499912E-2</v>
      </c>
      <c r="AD191" s="1">
        <f>(Table2[[#This Row],[Day High]]/Table2[[#This Row],[Close Price]])-1</f>
        <v>2.9250457038391131E-2</v>
      </c>
      <c r="AE191" s="1">
        <f>(Table2[[#This Row],[Close Price]]/Table2[[#This Row],[Current Week Low]])-1</f>
        <v>5.1956793486970687E-2</v>
      </c>
      <c r="AF191" s="1">
        <f>(Table2[[#This Row],[Current Week High]]/Table2[[#This Row],[Close Price]])-1</f>
        <v>-1.0359536867763586E-2</v>
      </c>
      <c r="AG191" s="1">
        <f>(Table2[[#This Row],[Close Price]]/Table2[[#This Row],[Current Month Low]])-1</f>
        <v>4.8227403385499912E-2</v>
      </c>
      <c r="AH191" s="1">
        <f>(Table2[[#This Row],[Current Month High]]/Table2[[#This Row],[Close Price]])-1</f>
        <v>2.9250457038391131E-2</v>
      </c>
      <c r="AI191">
        <v>4.8293723339427101</v>
      </c>
      <c r="AJ191">
        <v>106.129883180504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-0.03</v>
      </c>
      <c r="AM191" t="s">
        <v>2950</v>
      </c>
      <c r="AN191">
        <v>45.83</v>
      </c>
      <c r="AO191" t="s">
        <v>2951</v>
      </c>
      <c r="AP191">
        <v>1.3014962190896E-2</v>
      </c>
      <c r="AQ191">
        <f>(Table2[[#This Row],[Sharpe Ratio]]-AVERAGE(Table2[Sharpe Ratio]))/_xlfn.STDEV.P(Table2[Sharpe Ratio])</f>
        <v>-0.50700200473322932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1.4732115976952276</v>
      </c>
      <c r="AS191">
        <f>_xlfn.RANK.AVG(Table2[[#This Row],[1Y Return vs Nifty Z-Score]],Table2[1Y Return vs Nifty Z-Score])</f>
        <v>172</v>
      </c>
      <c r="AT191">
        <f>_xlfn.RANK.AVG(Table2[[#This Row],[6M Return vs Nifty Z-Score]],Table2[6M Return vs Nifty Z-Score])</f>
        <v>55</v>
      </c>
      <c r="AU191">
        <f>_xlfn.RANK.AVG(Table2[[#This Row],[Sharpe Ratio Z-Score]],Table2[Sharpe Ratio Z-Score])</f>
        <v>467</v>
      </c>
      <c r="AV191">
        <f>(Table2[[#This Row],[Rank 1Y]]+Table2[[#This Row],[Rank 6M]]+Table2[[#This Row],[Rank Sharpe]])/3</f>
        <v>231.33333333333334</v>
      </c>
    </row>
    <row r="192" spans="1:48" x14ac:dyDescent="0.3">
      <c r="A192" t="s">
        <v>1037</v>
      </c>
      <c r="B192" t="s">
        <v>1038</v>
      </c>
      <c r="C192" t="s">
        <v>2918</v>
      </c>
      <c r="D192" t="s">
        <v>56</v>
      </c>
      <c r="E192">
        <v>11085</v>
      </c>
      <c r="F192">
        <v>83.69</v>
      </c>
      <c r="G192">
        <v>136.24759070952899</v>
      </c>
      <c r="H192">
        <f>(Table2[[#This Row],[1Y Return vs Nifty]]-AVERAGE(Table2[1Y Return vs Nifty]))/_xlfn.STDEV.P(Table2[1Y Return vs Nifty])</f>
        <v>1.0732514898244778</v>
      </c>
      <c r="I192">
        <v>6.2606041057506703</v>
      </c>
      <c r="J192">
        <f>(Table2[[#This Row],[1M Return vs Nifty]]-AVERAGE(Table2[1M Return vs Nifty]))/_xlfn.STDEV.P(Table2[1M Return vs Nifty])</f>
        <v>0.17159373892537916</v>
      </c>
      <c r="K192">
        <v>29.816306244464201</v>
      </c>
      <c r="L192">
        <f>(Table2[[#This Row],[6M Return vs Nifty]]-AVERAGE(Table2[6M Return vs Nifty]))/_xlfn.STDEV.P(Table2[6M Return vs Nifty])</f>
        <v>0.50671670470719077</v>
      </c>
      <c r="M192">
        <v>5.6206458663047698</v>
      </c>
      <c r="N192">
        <f>(Table2[[#This Row],[1W Return vs Nifty]]-AVERAGE(Table2[1W Return vs Nifty]))/_xlfn.STDEV.P(Table2[1W Return vs Nifty])</f>
        <v>1.1188366682602768</v>
      </c>
      <c r="O192">
        <v>76.89</v>
      </c>
      <c r="P192">
        <v>74.599755096452895</v>
      </c>
      <c r="Q192">
        <v>66.161191734238002</v>
      </c>
      <c r="R192">
        <v>51.491812419739901</v>
      </c>
      <c r="S192">
        <f>(Table2[[#This Row],[Close Price]]-Table2[[#This Row],[20D EMA]])/Table2[[#This Row],[20D EMA]]</f>
        <v>8.8438028352191403E-2</v>
      </c>
      <c r="T192">
        <f>(Table2[[#This Row],[Close Price]]-Table2[[#This Row],[50D EMA]])/Table2[[#This Row],[50D EMA]]</f>
        <v>0.12185354887283444</v>
      </c>
      <c r="U192">
        <f>(Table2[[#This Row],[Close Price]]-Table2[[#This Row],[200D EMA]])/Table2[[#This Row],[200D EMA]]</f>
        <v>0.2649409390352766</v>
      </c>
      <c r="V192">
        <v>3.0936857836690299</v>
      </c>
      <c r="W192">
        <v>79.819999999999993</v>
      </c>
      <c r="X192">
        <v>86.31</v>
      </c>
      <c r="Y192">
        <v>80.5</v>
      </c>
      <c r="Z192">
        <v>83.83</v>
      </c>
      <c r="AA192">
        <v>79.819999999999993</v>
      </c>
      <c r="AB192">
        <v>86.31</v>
      </c>
      <c r="AC192" s="1">
        <f>(Table2[[#This Row],[Close Price]]/Table2[[#This Row],[Day Low]])-1</f>
        <v>4.8484089200701685E-2</v>
      </c>
      <c r="AD192" s="1">
        <f>(Table2[[#This Row],[Day High]]/Table2[[#This Row],[Close Price]])-1</f>
        <v>3.1306010276018759E-2</v>
      </c>
      <c r="AE192" s="1">
        <f>(Table2[[#This Row],[Close Price]]/Table2[[#This Row],[Current Week Low]])-1</f>
        <v>3.9627329192546634E-2</v>
      </c>
      <c r="AF192" s="1">
        <f>(Table2[[#This Row],[Current Week High]]/Table2[[#This Row],[Close Price]])-1</f>
        <v>1.6728402437566903E-3</v>
      </c>
      <c r="AG192" s="1">
        <f>(Table2[[#This Row],[Close Price]]/Table2[[#This Row],[Current Month Low]])-1</f>
        <v>4.8484089200701685E-2</v>
      </c>
      <c r="AH192" s="1">
        <f>(Table2[[#This Row],[Current Month High]]/Table2[[#This Row],[Close Price]])-1</f>
        <v>3.1306010276018759E-2</v>
      </c>
      <c r="AI192">
        <v>21.758872027721299</v>
      </c>
      <c r="AJ192">
        <v>167.38019169328999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7.0000000000000007E-2</v>
      </c>
      <c r="AM192" t="s">
        <v>2951</v>
      </c>
      <c r="AN192">
        <v>23.8</v>
      </c>
      <c r="AO192" t="s">
        <v>2951</v>
      </c>
      <c r="AP192">
        <v>2.6628923464919001E-2</v>
      </c>
      <c r="AQ192">
        <f>(Table2[[#This Row],[Sharpe Ratio]]-AVERAGE(Table2[Sharpe Ratio]))/_xlfn.STDEV.P(Table2[Sharpe Ratio])</f>
        <v>-0.35673720268129488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2.5136613990360299</v>
      </c>
      <c r="AS192">
        <f>_xlfn.RANK.AVG(Table2[[#This Row],[1Y Return vs Nifty Z-Score]],Table2[1Y Return vs Nifty Z-Score])</f>
        <v>79</v>
      </c>
      <c r="AT192">
        <f>_xlfn.RANK.AVG(Table2[[#This Row],[6M Return vs Nifty Z-Score]],Table2[6M Return vs Nifty Z-Score])</f>
        <v>188</v>
      </c>
      <c r="AU192">
        <f>_xlfn.RANK.AVG(Table2[[#This Row],[Sharpe Ratio Z-Score]],Table2[Sharpe Ratio Z-Score])</f>
        <v>429</v>
      </c>
      <c r="AV192">
        <f>(Table2[[#This Row],[Rank 1Y]]+Table2[[#This Row],[Rank 6M]]+Table2[[#This Row],[Rank Sharpe]])/3</f>
        <v>232</v>
      </c>
    </row>
    <row r="193" spans="1:48" x14ac:dyDescent="0.3">
      <c r="A193" t="s">
        <v>1398</v>
      </c>
      <c r="B193" t="s">
        <v>1399</v>
      </c>
      <c r="C193" t="s">
        <v>2908</v>
      </c>
      <c r="D193" t="s">
        <v>22</v>
      </c>
      <c r="E193">
        <v>6523.9062774599997</v>
      </c>
      <c r="F193">
        <v>855.55</v>
      </c>
      <c r="G193">
        <v>85.117330464557497</v>
      </c>
      <c r="H193">
        <f>(Table2[[#This Row],[1Y Return vs Nifty]]-AVERAGE(Table2[1Y Return vs Nifty]))/_xlfn.STDEV.P(Table2[1Y Return vs Nifty])</f>
        <v>0.46382726228976662</v>
      </c>
      <c r="I193">
        <v>4.604645377662</v>
      </c>
      <c r="J193">
        <f>(Table2[[#This Row],[1M Return vs Nifty]]-AVERAGE(Table2[1M Return vs Nifty]))/_xlfn.STDEV.P(Table2[1M Return vs Nifty])</f>
        <v>1.4961129729166122E-2</v>
      </c>
      <c r="K193">
        <v>84.702077967153201</v>
      </c>
      <c r="L193">
        <f>(Table2[[#This Row],[6M Return vs Nifty]]-AVERAGE(Table2[6M Return vs Nifty]))/_xlfn.STDEV.P(Table2[6M Return vs Nifty])</f>
        <v>2.2020468597022398</v>
      </c>
      <c r="M193">
        <v>-2.9024921126635901</v>
      </c>
      <c r="N193">
        <f>(Table2[[#This Row],[1W Return vs Nifty]]-AVERAGE(Table2[1W Return vs Nifty]))/_xlfn.STDEV.P(Table2[1W Return vs Nifty])</f>
        <v>-0.62747020948061361</v>
      </c>
      <c r="O193">
        <v>825.9</v>
      </c>
      <c r="P193">
        <v>774.34380845671103</v>
      </c>
      <c r="Q193">
        <v>608.64292626196595</v>
      </c>
      <c r="R193">
        <v>55.0866891576973</v>
      </c>
      <c r="S193">
        <f>(Table2[[#This Row],[Close Price]]-Table2[[#This Row],[20D EMA]])/Table2[[#This Row],[20D EMA]]</f>
        <v>3.5900230052064386E-2</v>
      </c>
      <c r="T193">
        <f>(Table2[[#This Row],[Close Price]]-Table2[[#This Row],[50D EMA]])/Table2[[#This Row],[50D EMA]]</f>
        <v>0.10487097676306749</v>
      </c>
      <c r="U193">
        <f>(Table2[[#This Row],[Close Price]]-Table2[[#This Row],[200D EMA]])/Table2[[#This Row],[200D EMA]]</f>
        <v>0.40566818915391906</v>
      </c>
      <c r="V193">
        <v>0.74071937473914196</v>
      </c>
      <c r="W193">
        <v>853</v>
      </c>
      <c r="X193">
        <v>872.55</v>
      </c>
      <c r="Y193">
        <v>842.2</v>
      </c>
      <c r="Z193">
        <v>901</v>
      </c>
      <c r="AA193">
        <v>853</v>
      </c>
      <c r="AB193">
        <v>872.55</v>
      </c>
      <c r="AC193" s="1">
        <f>(Table2[[#This Row],[Close Price]]/Table2[[#This Row],[Day Low]])-1</f>
        <v>2.9894490035169419E-3</v>
      </c>
      <c r="AD193" s="1">
        <f>(Table2[[#This Row],[Day High]]/Table2[[#This Row],[Close Price]])-1</f>
        <v>1.9870258897785043E-2</v>
      </c>
      <c r="AE193" s="1">
        <f>(Table2[[#This Row],[Close Price]]/Table2[[#This Row],[Current Week Low]])-1</f>
        <v>1.5851341724056001E-2</v>
      </c>
      <c r="AF193" s="1">
        <f>(Table2[[#This Row],[Current Week High]]/Table2[[#This Row],[Close Price]])-1</f>
        <v>5.3123721582607697E-2</v>
      </c>
      <c r="AG193" s="1">
        <f>(Table2[[#This Row],[Close Price]]/Table2[[#This Row],[Current Month Low]])-1</f>
        <v>2.9894490035169419E-3</v>
      </c>
      <c r="AH193" s="1">
        <f>(Table2[[#This Row],[Current Month High]]/Table2[[#This Row],[Close Price]])-1</f>
        <v>1.9870258897785043E-2</v>
      </c>
      <c r="AI193">
        <v>6.8026415755946399</v>
      </c>
      <c r="AJ193">
        <v>112.00594721843601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</v>
      </c>
      <c r="AM193" t="s">
        <v>2951</v>
      </c>
      <c r="AN193">
        <v>11.81</v>
      </c>
      <c r="AO193" t="s">
        <v>2951</v>
      </c>
      <c r="AQ193">
        <f>(Table2[[#This Row],[Sharpe Ratio]]-AVERAGE(Table2[Sharpe Ratio]))/_xlfn.STDEV.P(Table2[Sharpe Ratio])</f>
        <v>-0.65065532340838095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1.402709718832178</v>
      </c>
      <c r="AS193">
        <f>_xlfn.RANK.AVG(Table2[[#This Row],[1Y Return vs Nifty Z-Score]],Table2[1Y Return vs Nifty Z-Score])</f>
        <v>159</v>
      </c>
      <c r="AT193">
        <f>_xlfn.RANK.AVG(Table2[[#This Row],[6M Return vs Nifty Z-Score]],Table2[6M Return vs Nifty Z-Score])</f>
        <v>26</v>
      </c>
      <c r="AU193">
        <f>_xlfn.RANK.AVG(Table2[[#This Row],[Sharpe Ratio Z-Score]],Table2[Sharpe Ratio Z-Score])</f>
        <v>520</v>
      </c>
      <c r="AV193">
        <f>(Table2[[#This Row],[Rank 1Y]]+Table2[[#This Row],[Rank 6M]]+Table2[[#This Row],[Rank Sharpe]])/3</f>
        <v>235</v>
      </c>
    </row>
    <row r="194" spans="1:48" x14ac:dyDescent="0.3">
      <c r="A194" t="s">
        <v>754</v>
      </c>
      <c r="B194" t="s">
        <v>755</v>
      </c>
      <c r="C194" t="s">
        <v>2909</v>
      </c>
      <c r="D194" t="s">
        <v>509</v>
      </c>
      <c r="E194">
        <v>19120.116497160001</v>
      </c>
      <c r="F194">
        <v>3828.4</v>
      </c>
      <c r="G194">
        <v>108.278763642269</v>
      </c>
      <c r="H194">
        <f>(Table2[[#This Row],[1Y Return vs Nifty]]-AVERAGE(Table2[1Y Return vs Nifty]))/_xlfn.STDEV.P(Table2[1Y Return vs Nifty])</f>
        <v>0.73988958732578758</v>
      </c>
      <c r="I194">
        <v>-0.95903086572635199</v>
      </c>
      <c r="J194">
        <f>(Table2[[#This Row],[1M Return vs Nifty]]-AVERAGE(Table2[1M Return vs Nifty]))/_xlfn.STDEV.P(Table2[1M Return vs Nifty])</f>
        <v>-0.51129179671347846</v>
      </c>
      <c r="K194">
        <v>11.5119991887294</v>
      </c>
      <c r="L194">
        <f>(Table2[[#This Row],[6M Return vs Nifty]]-AVERAGE(Table2[6M Return vs Nifty]))/_xlfn.STDEV.P(Table2[6M Return vs Nifty])</f>
        <v>-5.8672880678701238E-2</v>
      </c>
      <c r="M194">
        <v>-3.36099261071816</v>
      </c>
      <c r="N194">
        <f>(Table2[[#This Row],[1W Return vs Nifty]]-AVERAGE(Table2[1W Return vs Nifty]))/_xlfn.STDEV.P(Table2[1W Return vs Nifty])</f>
        <v>-0.72141243770407759</v>
      </c>
      <c r="O194">
        <v>3777.17</v>
      </c>
      <c r="P194">
        <v>3748.1347484416201</v>
      </c>
      <c r="Q194">
        <v>3197.0416030302799</v>
      </c>
      <c r="R194">
        <v>35.733929506201498</v>
      </c>
      <c r="S194">
        <f>(Table2[[#This Row],[Close Price]]-Table2[[#This Row],[20D EMA]])/Table2[[#This Row],[20D EMA]]</f>
        <v>1.3563064410656659E-2</v>
      </c>
      <c r="T194">
        <f>(Table2[[#This Row],[Close Price]]-Table2[[#This Row],[50D EMA]])/Table2[[#This Row],[50D EMA]]</f>
        <v>2.1414718772251252E-2</v>
      </c>
      <c r="U194">
        <f>(Table2[[#This Row],[Close Price]]-Table2[[#This Row],[200D EMA]])/Table2[[#This Row],[200D EMA]]</f>
        <v>0.19748207104070659</v>
      </c>
      <c r="V194">
        <v>0.45402039724151999</v>
      </c>
      <c r="W194">
        <v>3726.3</v>
      </c>
      <c r="X194">
        <v>3852</v>
      </c>
      <c r="Y194">
        <v>3785.75</v>
      </c>
      <c r="Z194">
        <v>3900.9</v>
      </c>
      <c r="AA194">
        <v>3726.3</v>
      </c>
      <c r="AB194">
        <v>3852</v>
      </c>
      <c r="AC194" s="1">
        <f>(Table2[[#This Row],[Close Price]]/Table2[[#This Row],[Day Low]])-1</f>
        <v>2.7399833615114222E-2</v>
      </c>
      <c r="AD194" s="1">
        <f>(Table2[[#This Row],[Day High]]/Table2[[#This Row],[Close Price]])-1</f>
        <v>6.1644551248563051E-3</v>
      </c>
      <c r="AE194" s="1">
        <f>(Table2[[#This Row],[Close Price]]/Table2[[#This Row],[Current Week Low]])-1</f>
        <v>1.1265931453476874E-2</v>
      </c>
      <c r="AF194" s="1">
        <f>(Table2[[#This Row],[Current Week High]]/Table2[[#This Row],[Close Price]])-1</f>
        <v>1.8937415108139177E-2</v>
      </c>
      <c r="AG194" s="1">
        <f>(Table2[[#This Row],[Close Price]]/Table2[[#This Row],[Current Month Low]])-1</f>
        <v>2.7399833615114222E-2</v>
      </c>
      <c r="AH194" s="1">
        <f>(Table2[[#This Row],[Current Month High]]/Table2[[#This Row],[Close Price]])-1</f>
        <v>6.1644551248563051E-3</v>
      </c>
      <c r="AI194">
        <v>11.534844843798901</v>
      </c>
      <c r="AJ194">
        <v>171.24840583817399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-0.02</v>
      </c>
      <c r="AM194" t="s">
        <v>2950</v>
      </c>
      <c r="AN194">
        <v>9.15</v>
      </c>
      <c r="AO194" t="s">
        <v>2951</v>
      </c>
      <c r="AP194">
        <v>9.0337403175073994E-2</v>
      </c>
      <c r="AQ194">
        <f>(Table2[[#This Row],[Sharpe Ratio]]-AVERAGE(Table2[Sharpe Ratio]))/_xlfn.STDEV.P(Table2[Sharpe Ratio])</f>
        <v>0.3464484388808548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-0.20503908888961486</v>
      </c>
      <c r="AS194">
        <f>_xlfn.RANK.AVG(Table2[[#This Row],[1Y Return vs Nifty Z-Score]],Table2[1Y Return vs Nifty Z-Score])</f>
        <v>119</v>
      </c>
      <c r="AT194">
        <f>_xlfn.RANK.AVG(Table2[[#This Row],[6M Return vs Nifty Z-Score]],Table2[6M Return vs Nifty Z-Score])</f>
        <v>329</v>
      </c>
      <c r="AU194">
        <f>_xlfn.RANK.AVG(Table2[[#This Row],[Sharpe Ratio Z-Score]],Table2[Sharpe Ratio Z-Score])</f>
        <v>258</v>
      </c>
      <c r="AV194">
        <f>(Table2[[#This Row],[Rank 1Y]]+Table2[[#This Row],[Rank 6M]]+Table2[[#This Row],[Rank Sharpe]])/3</f>
        <v>235.33333333333334</v>
      </c>
    </row>
    <row r="195" spans="1:48" x14ac:dyDescent="0.3">
      <c r="A195" t="s">
        <v>1555</v>
      </c>
      <c r="B195" t="s">
        <v>1556</v>
      </c>
      <c r="C195" t="s">
        <v>2925</v>
      </c>
      <c r="D195" t="s">
        <v>1557</v>
      </c>
      <c r="E195">
        <v>5210.9809613400002</v>
      </c>
      <c r="F195">
        <v>306.5</v>
      </c>
      <c r="G195">
        <v>94.956717115411095</v>
      </c>
      <c r="H195">
        <f>(Table2[[#This Row],[1Y Return vs Nifty]]-AVERAGE(Table2[1Y Return vs Nifty]))/_xlfn.STDEV.P(Table2[1Y Return vs Nifty])</f>
        <v>0.58110342283310212</v>
      </c>
      <c r="I195">
        <v>-4.3746772060807499</v>
      </c>
      <c r="J195">
        <f>(Table2[[#This Row],[1M Return vs Nifty]]-AVERAGE(Table2[1M Return vs Nifty]))/_xlfn.STDEV.P(Table2[1M Return vs Nifty])</f>
        <v>-0.83436844669660426</v>
      </c>
      <c r="K195">
        <v>8.5938740150477102</v>
      </c>
      <c r="L195">
        <f>(Table2[[#This Row],[6M Return vs Nifty]]-AVERAGE(Table2[6M Return vs Nifty]))/_xlfn.STDEV.P(Table2[6M Return vs Nifty])</f>
        <v>-0.14880891134232105</v>
      </c>
      <c r="M195">
        <v>-5.82277522487691</v>
      </c>
      <c r="N195">
        <f>(Table2[[#This Row],[1W Return vs Nifty]]-AVERAGE(Table2[1W Return vs Nifty]))/_xlfn.STDEV.P(Table2[1W Return vs Nifty])</f>
        <v>-1.2258074059911837</v>
      </c>
      <c r="O195">
        <v>302.02999999999997</v>
      </c>
      <c r="P195">
        <v>292.41804000759998</v>
      </c>
      <c r="Q195">
        <v>266.75193715463598</v>
      </c>
      <c r="R195">
        <v>59.755499832735502</v>
      </c>
      <c r="S195">
        <f>(Table2[[#This Row],[Close Price]]-Table2[[#This Row],[20D EMA]])/Table2[[#This Row],[20D EMA]]</f>
        <v>1.4799854319107466E-2</v>
      </c>
      <c r="T195">
        <f>(Table2[[#This Row],[Close Price]]-Table2[[#This Row],[50D EMA]])/Table2[[#This Row],[50D EMA]]</f>
        <v>4.8156946787667493E-2</v>
      </c>
      <c r="U195">
        <f>(Table2[[#This Row],[Close Price]]-Table2[[#This Row],[200D EMA]])/Table2[[#This Row],[200D EMA]]</f>
        <v>0.14900758835847586</v>
      </c>
      <c r="V195">
        <v>1.7558864764353601</v>
      </c>
      <c r="W195">
        <v>303.25</v>
      </c>
      <c r="X195">
        <v>310.55</v>
      </c>
      <c r="Y195">
        <v>302.5</v>
      </c>
      <c r="Z195">
        <v>317</v>
      </c>
      <c r="AA195">
        <v>303.25</v>
      </c>
      <c r="AB195">
        <v>310.55</v>
      </c>
      <c r="AC195" s="1">
        <f>(Table2[[#This Row],[Close Price]]/Table2[[#This Row],[Day Low]])-1</f>
        <v>1.0717230008244094E-2</v>
      </c>
      <c r="AD195" s="1">
        <f>(Table2[[#This Row],[Day High]]/Table2[[#This Row],[Close Price]])-1</f>
        <v>1.3213703099510532E-2</v>
      </c>
      <c r="AE195" s="1">
        <f>(Table2[[#This Row],[Close Price]]/Table2[[#This Row],[Current Week Low]])-1</f>
        <v>1.3223140495867813E-2</v>
      </c>
      <c r="AF195" s="1">
        <f>(Table2[[#This Row],[Current Week High]]/Table2[[#This Row],[Close Price]])-1</f>
        <v>3.4257748776509001E-2</v>
      </c>
      <c r="AG195" s="1">
        <f>(Table2[[#This Row],[Close Price]]/Table2[[#This Row],[Current Month Low]])-1</f>
        <v>1.0717230008244094E-2</v>
      </c>
      <c r="AH195" s="1">
        <f>(Table2[[#This Row],[Current Month High]]/Table2[[#This Row],[Close Price]])-1</f>
        <v>1.3213703099510532E-2</v>
      </c>
      <c r="AI195">
        <v>21.794453507340901</v>
      </c>
      <c r="AJ195">
        <v>123.559445660102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2951</v>
      </c>
      <c r="AN195">
        <v>12.68</v>
      </c>
      <c r="AO195" t="s">
        <v>2951</v>
      </c>
      <c r="AP195">
        <v>0.107005807226861</v>
      </c>
      <c r="AQ195">
        <f>(Table2[[#This Row],[Sharpe Ratio]]-AVERAGE(Table2[Sharpe Ratio]))/_xlfn.STDEV.P(Table2[Sharpe Ratio])</f>
        <v>0.53042681115246126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-1.0974545300445455</v>
      </c>
      <c r="AS195">
        <f>_xlfn.RANK.AVG(Table2[[#This Row],[1Y Return vs Nifty Z-Score]],Table2[1Y Return vs Nifty Z-Score])</f>
        <v>140</v>
      </c>
      <c r="AT195">
        <f>_xlfn.RANK.AVG(Table2[[#This Row],[6M Return vs Nifty Z-Score]],Table2[6M Return vs Nifty Z-Score])</f>
        <v>356</v>
      </c>
      <c r="AU195">
        <f>_xlfn.RANK.AVG(Table2[[#This Row],[Sharpe Ratio Z-Score]],Table2[Sharpe Ratio Z-Score])</f>
        <v>212</v>
      </c>
      <c r="AV195">
        <f>(Table2[[#This Row],[Rank 1Y]]+Table2[[#This Row],[Rank 6M]]+Table2[[#This Row],[Rank Sharpe]])/3</f>
        <v>236</v>
      </c>
    </row>
    <row r="196" spans="1:48" x14ac:dyDescent="0.3">
      <c r="A196" t="s">
        <v>85</v>
      </c>
      <c r="B196" t="s">
        <v>86</v>
      </c>
      <c r="C196" t="s">
        <v>2918</v>
      </c>
      <c r="D196" t="s">
        <v>87</v>
      </c>
      <c r="E196">
        <v>305897.27600145002</v>
      </c>
      <c r="F196">
        <v>1460.25</v>
      </c>
      <c r="G196">
        <v>75.477111973694903</v>
      </c>
      <c r="H196">
        <f>(Table2[[#This Row],[1Y Return vs Nifty]]-AVERAGE(Table2[1Y Return vs Nifty]))/_xlfn.STDEV.P(Table2[1Y Return vs Nifty])</f>
        <v>0.34892499739003807</v>
      </c>
      <c r="I196">
        <v>2.2600670781529302</v>
      </c>
      <c r="J196">
        <f>(Table2[[#This Row],[1M Return vs Nifty]]-AVERAGE(Table2[1M Return vs Nifty]))/_xlfn.STDEV.P(Table2[1M Return vs Nifty])</f>
        <v>-0.20680612224866315</v>
      </c>
      <c r="K196">
        <v>31.6934675636506</v>
      </c>
      <c r="L196">
        <f>(Table2[[#This Row],[6M Return vs Nifty]]-AVERAGE(Table2[6M Return vs Nifty]))/_xlfn.STDEV.P(Table2[6M Return vs Nifty])</f>
        <v>0.56469909413748143</v>
      </c>
      <c r="M196">
        <v>2.28896690626968</v>
      </c>
      <c r="N196">
        <f>(Table2[[#This Row],[1W Return vs Nifty]]-AVERAGE(Table2[1W Return vs Nifty]))/_xlfn.STDEV.P(Table2[1W Return vs Nifty])</f>
        <v>0.43620852159754731</v>
      </c>
      <c r="O196">
        <v>1416.92</v>
      </c>
      <c r="P196">
        <v>1373.8794786472499</v>
      </c>
      <c r="Q196">
        <v>1171.8976417470401</v>
      </c>
      <c r="R196">
        <v>68.751657778152307</v>
      </c>
      <c r="S196">
        <f>(Table2[[#This Row],[Close Price]]-Table2[[#This Row],[20D EMA]])/Table2[[#This Row],[20D EMA]]</f>
        <v>3.0580413855404626E-2</v>
      </c>
      <c r="T196">
        <f>(Table2[[#This Row],[Close Price]]-Table2[[#This Row],[50D EMA]])/Table2[[#This Row],[50D EMA]]</f>
        <v>6.2866155798318113E-2</v>
      </c>
      <c r="U196">
        <f>(Table2[[#This Row],[Close Price]]-Table2[[#This Row],[200D EMA]])/Table2[[#This Row],[200D EMA]]</f>
        <v>0.24605592500646245</v>
      </c>
      <c r="V196">
        <v>1.04648076315662</v>
      </c>
      <c r="W196">
        <v>1450.2</v>
      </c>
      <c r="X196">
        <v>1479.65</v>
      </c>
      <c r="Y196">
        <v>1470</v>
      </c>
      <c r="Z196">
        <v>1498.9</v>
      </c>
      <c r="AA196">
        <v>1450.2</v>
      </c>
      <c r="AB196">
        <v>1479.65</v>
      </c>
      <c r="AC196" s="1">
        <f>(Table2[[#This Row],[Close Price]]/Table2[[#This Row],[Day Low]])-1</f>
        <v>6.9300786098469569E-3</v>
      </c>
      <c r="AD196" s="1">
        <f>(Table2[[#This Row],[Day High]]/Table2[[#This Row],[Close Price]])-1</f>
        <v>1.3285396336243815E-2</v>
      </c>
      <c r="AE196" s="1">
        <f>(Table2[[#This Row],[Close Price]]/Table2[[#This Row],[Current Week Low]])-1</f>
        <v>-6.6326530612245138E-3</v>
      </c>
      <c r="AF196" s="1">
        <f>(Table2[[#This Row],[Current Week High]]/Table2[[#This Row],[Close Price]])-1</f>
        <v>2.6468070535867305E-2</v>
      </c>
      <c r="AG196" s="1">
        <f>(Table2[[#This Row],[Close Price]]/Table2[[#This Row],[Current Month Low]])-1</f>
        <v>6.9300786098469569E-3</v>
      </c>
      <c r="AH196" s="1">
        <f>(Table2[[#This Row],[Current Month High]]/Table2[[#This Row],[Close Price]])-1</f>
        <v>1.3285396336243815E-2</v>
      </c>
      <c r="AI196">
        <v>11.0357815442561</v>
      </c>
      <c r="AJ196">
        <v>107.098283931357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-0.01</v>
      </c>
      <c r="AM196" t="s">
        <v>2950</v>
      </c>
      <c r="AN196">
        <v>7.8</v>
      </c>
      <c r="AO196" t="s">
        <v>2951</v>
      </c>
      <c r="AP196">
        <v>5.6278272710085002E-2</v>
      </c>
      <c r="AQ196">
        <f>(Table2[[#This Row],[Sharpe Ratio]]-AVERAGE(Table2[Sharpe Ratio]))/_xlfn.STDEV.P(Table2[Sharpe Ratio])</f>
        <v>-2.9480976104928929E-2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1.1135455147714746</v>
      </c>
      <c r="AS196">
        <f>_xlfn.RANK.AVG(Table2[[#This Row],[1Y Return vs Nifty Z-Score]],Table2[1Y Return vs Nifty Z-Score])</f>
        <v>183</v>
      </c>
      <c r="AT196">
        <f>_xlfn.RANK.AVG(Table2[[#This Row],[6M Return vs Nifty Z-Score]],Table2[6M Return vs Nifty Z-Score])</f>
        <v>178</v>
      </c>
      <c r="AU196">
        <f>_xlfn.RANK.AVG(Table2[[#This Row],[Sharpe Ratio Z-Score]],Table2[Sharpe Ratio Z-Score])</f>
        <v>348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1390</v>
      </c>
      <c r="B197" t="s">
        <v>1391</v>
      </c>
      <c r="C197" t="s">
        <v>2922</v>
      </c>
      <c r="D197" t="s">
        <v>138</v>
      </c>
      <c r="E197">
        <v>6583.8321019550003</v>
      </c>
      <c r="F197">
        <v>606.4</v>
      </c>
      <c r="G197">
        <v>89.774030020699698</v>
      </c>
      <c r="H197">
        <f>(Table2[[#This Row],[1Y Return vs Nifty]]-AVERAGE(Table2[1Y Return vs Nifty]))/_xlfn.STDEV.P(Table2[1Y Return vs Nifty])</f>
        <v>0.5193307061655934</v>
      </c>
      <c r="I197">
        <v>31.169152015290798</v>
      </c>
      <c r="J197">
        <f>(Table2[[#This Row],[1M Return vs Nifty]]-AVERAGE(Table2[1M Return vs Nifty]))/_xlfn.STDEV.P(Table2[1M Return vs Nifty])</f>
        <v>2.5276251932015978</v>
      </c>
      <c r="K197">
        <v>33.701882892962502</v>
      </c>
      <c r="L197">
        <f>(Table2[[#This Row],[6M Return vs Nifty]]-AVERAGE(Table2[6M Return vs Nifty]))/_xlfn.STDEV.P(Table2[6M Return vs Nifty])</f>
        <v>0.62673570152527969</v>
      </c>
      <c r="M197">
        <v>7.4428757916967898</v>
      </c>
      <c r="N197">
        <f>(Table2[[#This Row],[1W Return vs Nifty]]-AVERAGE(Table2[1W Return vs Nifty]))/_xlfn.STDEV.P(Table2[1W Return vs Nifty])</f>
        <v>1.4921936008113705</v>
      </c>
      <c r="O197">
        <v>536.62</v>
      </c>
      <c r="P197">
        <v>490.48022147783797</v>
      </c>
      <c r="Q197">
        <v>445.81821564451701</v>
      </c>
      <c r="R197">
        <v>59.750504616050698</v>
      </c>
      <c r="S197">
        <f>(Table2[[#This Row],[Close Price]]-Table2[[#This Row],[20D EMA]])/Table2[[#This Row],[20D EMA]]</f>
        <v>0.13003615221199355</v>
      </c>
      <c r="T197">
        <f>(Table2[[#This Row],[Close Price]]-Table2[[#This Row],[50D EMA]])/Table2[[#This Row],[50D EMA]]</f>
        <v>0.23633935364996111</v>
      </c>
      <c r="U197">
        <f>(Table2[[#This Row],[Close Price]]-Table2[[#This Row],[200D EMA]])/Table2[[#This Row],[200D EMA]]</f>
        <v>0.36019565535995596</v>
      </c>
      <c r="V197">
        <v>2.69480489074081</v>
      </c>
      <c r="W197">
        <v>590.75</v>
      </c>
      <c r="X197">
        <v>613.4</v>
      </c>
      <c r="Y197">
        <v>600.04999999999995</v>
      </c>
      <c r="Z197">
        <v>619.4</v>
      </c>
      <c r="AA197">
        <v>590.75</v>
      </c>
      <c r="AB197">
        <v>613.4</v>
      </c>
      <c r="AC197" s="1">
        <f>(Table2[[#This Row],[Close Price]]/Table2[[#This Row],[Day Low]])-1</f>
        <v>2.6491747778248032E-2</v>
      </c>
      <c r="AD197" s="1">
        <f>(Table2[[#This Row],[Day High]]/Table2[[#This Row],[Close Price]])-1</f>
        <v>1.1543535620052836E-2</v>
      </c>
      <c r="AE197" s="1">
        <f>(Table2[[#This Row],[Close Price]]/Table2[[#This Row],[Current Week Low]])-1</f>
        <v>1.058245146237824E-2</v>
      </c>
      <c r="AF197" s="1">
        <f>(Table2[[#This Row],[Current Week High]]/Table2[[#This Row],[Close Price]])-1</f>
        <v>2.1437994722955045E-2</v>
      </c>
      <c r="AG197" s="1">
        <f>(Table2[[#This Row],[Close Price]]/Table2[[#This Row],[Current Month Low]])-1</f>
        <v>2.6491747778248032E-2</v>
      </c>
      <c r="AH197" s="1">
        <f>(Table2[[#This Row],[Current Month High]]/Table2[[#This Row],[Close Price]])-1</f>
        <v>1.1543535620052836E-2</v>
      </c>
      <c r="AI197">
        <v>2.1437994722955001</v>
      </c>
      <c r="AJ197">
        <v>122.572949164984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0.18</v>
      </c>
      <c r="AM197" t="s">
        <v>2951</v>
      </c>
      <c r="AN197">
        <v>31.68</v>
      </c>
      <c r="AO197" t="s">
        <v>2951</v>
      </c>
      <c r="AP197">
        <v>3.3241096724169999E-2</v>
      </c>
      <c r="AQ197">
        <f>(Table2[[#This Row],[Sharpe Ratio]]-AVERAGE(Table2[Sharpe Ratio]))/_xlfn.STDEV.P(Table2[Sharpe Ratio])</f>
        <v>-0.28375499816817457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4.8821302035356666</v>
      </c>
      <c r="AS197">
        <f>_xlfn.RANK.AVG(Table2[[#This Row],[1Y Return vs Nifty Z-Score]],Table2[1Y Return vs Nifty Z-Score])</f>
        <v>146</v>
      </c>
      <c r="AT197">
        <f>_xlfn.RANK.AVG(Table2[[#This Row],[6M Return vs Nifty Z-Score]],Table2[6M Return vs Nifty Z-Score])</f>
        <v>157</v>
      </c>
      <c r="AU197">
        <f>_xlfn.RANK.AVG(Table2[[#This Row],[Sharpe Ratio Z-Score]],Table2[Sharpe Ratio Z-Score])</f>
        <v>407</v>
      </c>
      <c r="AV197">
        <f>(Table2[[#This Row],[Rank 1Y]]+Table2[[#This Row],[Rank 6M]]+Table2[[#This Row],[Rank Sharpe]])/3</f>
        <v>236.66666666666666</v>
      </c>
    </row>
    <row r="198" spans="1:48" x14ac:dyDescent="0.3">
      <c r="A198" t="s">
        <v>1054</v>
      </c>
      <c r="B198" t="s">
        <v>1055</v>
      </c>
      <c r="C198" t="s">
        <v>2917</v>
      </c>
      <c r="D198" t="s">
        <v>130</v>
      </c>
      <c r="E198">
        <v>10832.054745449999</v>
      </c>
      <c r="F198">
        <v>392.6</v>
      </c>
      <c r="G198">
        <v>18.713904080458299</v>
      </c>
      <c r="H198">
        <f>(Table2[[#This Row],[1Y Return vs Nifty]]-AVERAGE(Table2[1Y Return vs Nifty]))/_xlfn.STDEV.P(Table2[1Y Return vs Nifty])</f>
        <v>-0.32763862573625024</v>
      </c>
      <c r="I198">
        <v>10.802682196621999</v>
      </c>
      <c r="J198">
        <f>(Table2[[#This Row],[1M Return vs Nifty]]-AVERAGE(Table2[1M Return vs Nifty]))/_xlfn.STDEV.P(Table2[1M Return vs Nifty])</f>
        <v>0.60121648886388823</v>
      </c>
      <c r="K198">
        <v>16.969062517225201</v>
      </c>
      <c r="L198">
        <f>(Table2[[#This Row],[6M Return vs Nifty]]-AVERAGE(Table2[6M Return vs Nifty]))/_xlfn.STDEV.P(Table2[6M Return vs Nifty])</f>
        <v>0.10988672462775263</v>
      </c>
      <c r="M198">
        <v>-0.233777691015263</v>
      </c>
      <c r="N198">
        <f>(Table2[[#This Row],[1W Return vs Nifty]]-AVERAGE(Table2[1W Return vs Nifty]))/_xlfn.STDEV.P(Table2[1W Return vs Nifty])</f>
        <v>-8.0676955546354248E-2</v>
      </c>
      <c r="O198">
        <v>378.78</v>
      </c>
      <c r="P198">
        <v>356.767265740835</v>
      </c>
      <c r="Q198">
        <v>324.16722678942602</v>
      </c>
      <c r="R198">
        <v>54.479478564369401</v>
      </c>
      <c r="S198">
        <f>(Table2[[#This Row],[Close Price]]-Table2[[#This Row],[20D EMA]])/Table2[[#This Row],[20D EMA]]</f>
        <v>3.6485558899625244E-2</v>
      </c>
      <c r="T198">
        <f>(Table2[[#This Row],[Close Price]]-Table2[[#This Row],[50D EMA]])/Table2[[#This Row],[50D EMA]]</f>
        <v>0.10043728138779091</v>
      </c>
      <c r="U198">
        <f>(Table2[[#This Row],[Close Price]]-Table2[[#This Row],[200D EMA]])/Table2[[#This Row],[200D EMA]]</f>
        <v>0.21110330581020412</v>
      </c>
      <c r="V198">
        <v>1.75432582873823</v>
      </c>
      <c r="W198">
        <v>395</v>
      </c>
      <c r="X198">
        <v>409.9</v>
      </c>
      <c r="Y198">
        <v>392.8</v>
      </c>
      <c r="Z198">
        <v>410</v>
      </c>
      <c r="AA198">
        <v>395</v>
      </c>
      <c r="AB198">
        <v>409.9</v>
      </c>
      <c r="AC198" s="1">
        <f>(Table2[[#This Row],[Close Price]]/Table2[[#This Row],[Day Low]])-1</f>
        <v>-6.0759493670885512E-3</v>
      </c>
      <c r="AD198" s="1">
        <f>(Table2[[#This Row],[Day High]]/Table2[[#This Row],[Close Price]])-1</f>
        <v>4.4065206316861838E-2</v>
      </c>
      <c r="AE198" s="1">
        <f>(Table2[[#This Row],[Close Price]]/Table2[[#This Row],[Current Week Low]])-1</f>
        <v>-5.0916496945008216E-4</v>
      </c>
      <c r="AF198" s="1">
        <f>(Table2[[#This Row],[Current Week High]]/Table2[[#This Row],[Close Price]])-1</f>
        <v>4.4319918492103927E-2</v>
      </c>
      <c r="AG198" s="1">
        <f>(Table2[[#This Row],[Close Price]]/Table2[[#This Row],[Current Month Low]])-1</f>
        <v>-6.0759493670885512E-3</v>
      </c>
      <c r="AH198" s="1">
        <f>(Table2[[#This Row],[Current Month High]]/Table2[[#This Row],[Close Price]])-1</f>
        <v>4.4065206316861838E-2</v>
      </c>
      <c r="AI198">
        <v>7.9852266938359602</v>
      </c>
      <c r="AJ198">
        <v>55.300632911392398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2951</v>
      </c>
      <c r="AN198">
        <v>16.829999999999998</v>
      </c>
      <c r="AO198" t="s">
        <v>2951</v>
      </c>
      <c r="AP198">
        <v>0.209475219785243</v>
      </c>
      <c r="AQ198">
        <f>(Table2[[#This Row],[Sharpe Ratio]]-AVERAGE(Table2[Sharpe Ratio]))/_xlfn.STDEV.P(Table2[Sharpe Ratio])</f>
        <v>1.661438254812402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1.9642258870214386</v>
      </c>
      <c r="AS198">
        <f>_xlfn.RANK.AVG(Table2[[#This Row],[1Y Return vs Nifty Z-Score]],Table2[1Y Return vs Nifty Z-Score])</f>
        <v>404</v>
      </c>
      <c r="AT198">
        <f>_xlfn.RANK.AVG(Table2[[#This Row],[6M Return vs Nifty Z-Score]],Table2[6M Return vs Nifty Z-Score])</f>
        <v>279</v>
      </c>
      <c r="AU198">
        <f>_xlfn.RANK.AVG(Table2[[#This Row],[Sharpe Ratio Z-Score]],Table2[Sharpe Ratio Z-Score])</f>
        <v>32</v>
      </c>
      <c r="AV198">
        <f>(Table2[[#This Row],[Rank 1Y]]+Table2[[#This Row],[Rank 6M]]+Table2[[#This Row],[Rank Sharpe]])/3</f>
        <v>238.33333333333334</v>
      </c>
    </row>
    <row r="199" spans="1:48" x14ac:dyDescent="0.3">
      <c r="A199" t="s">
        <v>1575</v>
      </c>
      <c r="B199" t="s">
        <v>1576</v>
      </c>
      <c r="C199" t="s">
        <v>2912</v>
      </c>
      <c r="D199" t="s">
        <v>47</v>
      </c>
      <c r="E199">
        <v>5049.548140635</v>
      </c>
      <c r="F199">
        <v>68.31</v>
      </c>
      <c r="G199">
        <v>107.834849695229</v>
      </c>
      <c r="H199">
        <f>(Table2[[#This Row],[1Y Return vs Nifty]]-AVERAGE(Table2[1Y Return vs Nifty]))/_xlfn.STDEV.P(Table2[1Y Return vs Nifty])</f>
        <v>0.73459855393439499</v>
      </c>
      <c r="I199">
        <v>7.1701235472224196</v>
      </c>
      <c r="J199">
        <f>(Table2[[#This Row],[1M Return vs Nifty]]-AVERAGE(Table2[1M Return vs Nifty]))/_xlfn.STDEV.P(Table2[1M Return vs Nifty])</f>
        <v>0.25762269654126863</v>
      </c>
      <c r="K199">
        <v>1.1849234436424501</v>
      </c>
      <c r="L199">
        <f>(Table2[[#This Row],[6M Return vs Nifty]]-AVERAGE(Table2[6M Return vs Nifty]))/_xlfn.STDEV.P(Table2[6M Return vs Nifty])</f>
        <v>-0.37765906551403972</v>
      </c>
      <c r="M199">
        <v>-1.02279600248421</v>
      </c>
      <c r="N199">
        <f>(Table2[[#This Row],[1W Return vs Nifty]]-AVERAGE(Table2[1W Return vs Nifty]))/_xlfn.STDEV.P(Table2[1W Return vs Nifty])</f>
        <v>-0.24233902266080726</v>
      </c>
      <c r="O199">
        <v>65.010000000000005</v>
      </c>
      <c r="P199">
        <v>62.583945720793402</v>
      </c>
      <c r="Q199">
        <v>56.723488814838198</v>
      </c>
      <c r="R199">
        <v>63.514654515677996</v>
      </c>
      <c r="S199">
        <f>(Table2[[#This Row],[Close Price]]-Table2[[#This Row],[20D EMA]])/Table2[[#This Row],[20D EMA]]</f>
        <v>5.0761421319796905E-2</v>
      </c>
      <c r="T199">
        <f>(Table2[[#This Row],[Close Price]]-Table2[[#This Row],[50D EMA]])/Table2[[#This Row],[50D EMA]]</f>
        <v>9.1493980017692128E-2</v>
      </c>
      <c r="U199">
        <f>(Table2[[#This Row],[Close Price]]-Table2[[#This Row],[200D EMA]])/Table2[[#This Row],[200D EMA]]</f>
        <v>0.20426302096797172</v>
      </c>
      <c r="V199">
        <v>1.84120854406731</v>
      </c>
      <c r="W199">
        <v>67.709999999999994</v>
      </c>
      <c r="X199">
        <v>69.44</v>
      </c>
      <c r="Y199">
        <v>68.61</v>
      </c>
      <c r="Z199">
        <v>71.510000000000005</v>
      </c>
      <c r="AA199">
        <v>67.709999999999994</v>
      </c>
      <c r="AB199">
        <v>69.44</v>
      </c>
      <c r="AC199" s="1">
        <f>(Table2[[#This Row],[Close Price]]/Table2[[#This Row],[Day Low]])-1</f>
        <v>8.8613203367302606E-3</v>
      </c>
      <c r="AD199" s="1">
        <f>(Table2[[#This Row],[Day High]]/Table2[[#This Row],[Close Price]])-1</f>
        <v>1.6542233933538153E-2</v>
      </c>
      <c r="AE199" s="1">
        <f>(Table2[[#This Row],[Close Price]]/Table2[[#This Row],[Current Week Low]])-1</f>
        <v>-4.3725404459991069E-3</v>
      </c>
      <c r="AF199" s="1">
        <f>(Table2[[#This Row],[Current Week High]]/Table2[[#This Row],[Close Price]])-1</f>
        <v>4.6845264236568651E-2</v>
      </c>
      <c r="AG199" s="1">
        <f>(Table2[[#This Row],[Close Price]]/Table2[[#This Row],[Current Month Low]])-1</f>
        <v>8.8613203367302606E-3</v>
      </c>
      <c r="AH199" s="1">
        <f>(Table2[[#This Row],[Current Month High]]/Table2[[#This Row],[Close Price]])-1</f>
        <v>1.6542233933538153E-2</v>
      </c>
      <c r="AI199">
        <v>15.649246084028601</v>
      </c>
      <c r="AJ199">
        <v>141.805309734513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0.04</v>
      </c>
      <c r="AM199" t="s">
        <v>2951</v>
      </c>
      <c r="AN199">
        <v>20.05</v>
      </c>
      <c r="AO199" t="s">
        <v>2951</v>
      </c>
      <c r="AP199">
        <v>0.12953011201376299</v>
      </c>
      <c r="AQ199">
        <f>(Table2[[#This Row],[Sharpe Ratio]]-AVERAGE(Table2[Sharpe Ratio]))/_xlfn.STDEV.P(Table2[Sharpe Ratio])</f>
        <v>0.77903999081674413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1.1512631531175608</v>
      </c>
      <c r="AS199">
        <f>_xlfn.RANK.AVG(Table2[[#This Row],[1Y Return vs Nifty Z-Score]],Table2[1Y Return vs Nifty Z-Score])</f>
        <v>121</v>
      </c>
      <c r="AT199">
        <f>_xlfn.RANK.AVG(Table2[[#This Row],[6M Return vs Nifty Z-Score]],Table2[6M Return vs Nifty Z-Score])</f>
        <v>432</v>
      </c>
      <c r="AU199">
        <f>_xlfn.RANK.AVG(Table2[[#This Row],[Sharpe Ratio Z-Score]],Table2[Sharpe Ratio Z-Score])</f>
        <v>162</v>
      </c>
      <c r="AV199">
        <f>(Table2[[#This Row],[Rank 1Y]]+Table2[[#This Row],[Rank 6M]]+Table2[[#This Row],[Rank Sharpe]])/3</f>
        <v>238.33333333333334</v>
      </c>
    </row>
    <row r="200" spans="1:48" x14ac:dyDescent="0.3">
      <c r="A200" t="s">
        <v>334</v>
      </c>
      <c r="B200" t="s">
        <v>335</v>
      </c>
      <c r="C200" t="s">
        <v>2917</v>
      </c>
      <c r="D200" t="s">
        <v>336</v>
      </c>
      <c r="E200">
        <v>69517.360010549994</v>
      </c>
      <c r="F200">
        <v>5958.05</v>
      </c>
      <c r="G200">
        <v>65.738912309220893</v>
      </c>
      <c r="H200">
        <f>(Table2[[#This Row],[1Y Return vs Nifty]]-AVERAGE(Table2[1Y Return vs Nifty]))/_xlfn.STDEV.P(Table2[1Y Return vs Nifty])</f>
        <v>0.23285488979295194</v>
      </c>
      <c r="I200">
        <v>4.6842414333313798</v>
      </c>
      <c r="J200">
        <f>(Table2[[#This Row],[1M Return vs Nifty]]-AVERAGE(Table2[1M Return vs Nifty]))/_xlfn.STDEV.P(Table2[1M Return vs Nifty])</f>
        <v>2.248990304322809E-2</v>
      </c>
      <c r="K200">
        <v>19.5812430535202</v>
      </c>
      <c r="L200">
        <f>(Table2[[#This Row],[6M Return vs Nifty]]-AVERAGE(Table2[6M Return vs Nifty]))/_xlfn.STDEV.P(Table2[6M Return vs Nifty])</f>
        <v>0.19057263455441162</v>
      </c>
      <c r="M200">
        <v>-3.9584499475264199</v>
      </c>
      <c r="N200">
        <f>(Table2[[#This Row],[1W Return vs Nifty]]-AVERAGE(Table2[1W Return vs Nifty]))/_xlfn.STDEV.P(Table2[1W Return vs Nifty])</f>
        <v>-0.84382555116059665</v>
      </c>
      <c r="O200">
        <v>5829.49</v>
      </c>
      <c r="P200">
        <v>5373.55568627102</v>
      </c>
      <c r="Q200">
        <v>4481.1939145356</v>
      </c>
      <c r="R200">
        <v>60.660765839207897</v>
      </c>
      <c r="S200">
        <f>(Table2[[#This Row],[Close Price]]-Table2[[#This Row],[20D EMA]])/Table2[[#This Row],[20D EMA]]</f>
        <v>2.2053387174521339E-2</v>
      </c>
      <c r="T200">
        <f>(Table2[[#This Row],[Close Price]]-Table2[[#This Row],[50D EMA]])/Table2[[#This Row],[50D EMA]]</f>
        <v>0.10877235630446962</v>
      </c>
      <c r="U200">
        <f>(Table2[[#This Row],[Close Price]]-Table2[[#This Row],[200D EMA]])/Table2[[#This Row],[200D EMA]]</f>
        <v>0.32956754687047535</v>
      </c>
      <c r="V200">
        <v>0.73199669473912798</v>
      </c>
      <c r="W200">
        <v>5824.25</v>
      </c>
      <c r="X200">
        <v>6020.5</v>
      </c>
      <c r="Y200">
        <v>5830</v>
      </c>
      <c r="Z200">
        <v>6309.7</v>
      </c>
      <c r="AA200">
        <v>5824.25</v>
      </c>
      <c r="AB200">
        <v>6020.5</v>
      </c>
      <c r="AC200" s="1">
        <f>(Table2[[#This Row],[Close Price]]/Table2[[#This Row],[Day Low]])-1</f>
        <v>2.2972914967592351E-2</v>
      </c>
      <c r="AD200" s="1">
        <f>(Table2[[#This Row],[Day High]]/Table2[[#This Row],[Close Price]])-1</f>
        <v>1.048161730767605E-2</v>
      </c>
      <c r="AE200" s="1">
        <f>(Table2[[#This Row],[Close Price]]/Table2[[#This Row],[Current Week Low]])-1</f>
        <v>2.1963979416809609E-2</v>
      </c>
      <c r="AF200" s="1">
        <f>(Table2[[#This Row],[Current Week High]]/Table2[[#This Row],[Close Price]])-1</f>
        <v>5.9020988410637631E-2</v>
      </c>
      <c r="AG200" s="1">
        <f>(Table2[[#This Row],[Close Price]]/Table2[[#This Row],[Current Month Low]])-1</f>
        <v>2.2972914967592351E-2</v>
      </c>
      <c r="AH200" s="1">
        <f>(Table2[[#This Row],[Current Month High]]/Table2[[#This Row],[Close Price]])-1</f>
        <v>1.048161730767605E-2</v>
      </c>
      <c r="AI200">
        <v>8.4247362811658206</v>
      </c>
      <c r="AJ200">
        <v>94.707516339869201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0.33</v>
      </c>
      <c r="AM200" t="s">
        <v>2951</v>
      </c>
      <c r="AN200">
        <v>7.8</v>
      </c>
      <c r="AO200" t="s">
        <v>2951</v>
      </c>
      <c r="AP200">
        <v>9.4231835439471001E-2</v>
      </c>
      <c r="AQ200">
        <f>(Table2[[#This Row],[Sharpe Ratio]]-AVERAGE(Table2[Sharpe Ratio]))/_xlfn.STDEV.P(Table2[Sharpe Ratio])</f>
        <v>0.38943343652668366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-8.4746872433213438E-3</v>
      </c>
      <c r="AS200">
        <f>_xlfn.RANK.AVG(Table2[[#This Row],[1Y Return vs Nifty Z-Score]],Table2[1Y Return vs Nifty Z-Score])</f>
        <v>215</v>
      </c>
      <c r="AT200">
        <f>_xlfn.RANK.AVG(Table2[[#This Row],[6M Return vs Nifty Z-Score]],Table2[6M Return vs Nifty Z-Score])</f>
        <v>258</v>
      </c>
      <c r="AU200">
        <f>_xlfn.RANK.AVG(Table2[[#This Row],[Sharpe Ratio Z-Score]],Table2[Sharpe Ratio Z-Score])</f>
        <v>243</v>
      </c>
      <c r="AV200">
        <f>(Table2[[#This Row],[Rank 1Y]]+Table2[[#This Row],[Rank 6M]]+Table2[[#This Row],[Rank Sharpe]])/3</f>
        <v>238.66666666666666</v>
      </c>
    </row>
    <row r="201" spans="1:48" x14ac:dyDescent="0.3">
      <c r="A201" t="s">
        <v>566</v>
      </c>
      <c r="B201" t="s">
        <v>567</v>
      </c>
      <c r="C201" t="s">
        <v>2917</v>
      </c>
      <c r="D201" t="s">
        <v>239</v>
      </c>
      <c r="E201">
        <v>31440.069722</v>
      </c>
      <c r="F201">
        <v>1689.95</v>
      </c>
      <c r="G201">
        <v>17.514238070660401</v>
      </c>
      <c r="H201">
        <f>(Table2[[#This Row],[1Y Return vs Nifty]]-AVERAGE(Table2[1Y Return vs Nifty]))/_xlfn.STDEV.P(Table2[1Y Return vs Nifty])</f>
        <v>-0.34193750721696081</v>
      </c>
      <c r="I201">
        <v>-2.6826596513650598</v>
      </c>
      <c r="J201">
        <f>(Table2[[#This Row],[1M Return vs Nifty]]-AVERAGE(Table2[1M Return vs Nifty]))/_xlfn.STDEV.P(Table2[1M Return vs Nifty])</f>
        <v>-0.67432513166374108</v>
      </c>
      <c r="K201">
        <v>42.907780068619701</v>
      </c>
      <c r="L201">
        <f>(Table2[[#This Row],[6M Return vs Nifty]]-AVERAGE(Table2[6M Return vs Nifty]))/_xlfn.STDEV.P(Table2[6M Return vs Nifty])</f>
        <v>0.91109054606550277</v>
      </c>
      <c r="M201">
        <v>-5.6371035751258001</v>
      </c>
      <c r="N201">
        <f>(Table2[[#This Row],[1W Return vs Nifty]]-AVERAGE(Table2[1W Return vs Nifty]))/_xlfn.STDEV.P(Table2[1W Return vs Nifty])</f>
        <v>-1.1877651168997769</v>
      </c>
      <c r="O201">
        <v>1673.22</v>
      </c>
      <c r="P201">
        <v>1555.05948571924</v>
      </c>
      <c r="Q201">
        <v>1297.7358154390799</v>
      </c>
      <c r="R201">
        <v>56.4255024111567</v>
      </c>
      <c r="S201">
        <f>(Table2[[#This Row],[Close Price]]-Table2[[#This Row],[20D EMA]])/Table2[[#This Row],[20D EMA]]</f>
        <v>9.9986851699119163E-3</v>
      </c>
      <c r="T201">
        <f>(Table2[[#This Row],[Close Price]]-Table2[[#This Row],[50D EMA]])/Table2[[#This Row],[50D EMA]]</f>
        <v>8.6742993126318266E-2</v>
      </c>
      <c r="U201">
        <f>(Table2[[#This Row],[Close Price]]-Table2[[#This Row],[200D EMA]])/Table2[[#This Row],[200D EMA]]</f>
        <v>0.30222960628409345</v>
      </c>
      <c r="V201">
        <v>0.87166830522384897</v>
      </c>
      <c r="W201">
        <v>1683.3</v>
      </c>
      <c r="X201">
        <v>1727.35</v>
      </c>
      <c r="Y201">
        <v>1683.3</v>
      </c>
      <c r="Z201">
        <v>1765.45</v>
      </c>
      <c r="AA201">
        <v>1683.3</v>
      </c>
      <c r="AB201">
        <v>1727.35</v>
      </c>
      <c r="AC201" s="1">
        <f>(Table2[[#This Row],[Close Price]]/Table2[[#This Row],[Day Low]])-1</f>
        <v>3.9505732786788705E-3</v>
      </c>
      <c r="AD201" s="1">
        <f>(Table2[[#This Row],[Day High]]/Table2[[#This Row],[Close Price]])-1</f>
        <v>2.2130832273144163E-2</v>
      </c>
      <c r="AE201" s="1">
        <f>(Table2[[#This Row],[Close Price]]/Table2[[#This Row],[Current Week Low]])-1</f>
        <v>3.9505732786788705E-3</v>
      </c>
      <c r="AF201" s="1">
        <f>(Table2[[#This Row],[Current Week High]]/Table2[[#This Row],[Close Price]])-1</f>
        <v>4.4675877984555745E-2</v>
      </c>
      <c r="AG201" s="1">
        <f>(Table2[[#This Row],[Close Price]]/Table2[[#This Row],[Current Month Low]])-1</f>
        <v>3.9505732786788705E-3</v>
      </c>
      <c r="AH201" s="1">
        <f>(Table2[[#This Row],[Current Month High]]/Table2[[#This Row],[Close Price]])-1</f>
        <v>2.2130832273144163E-2</v>
      </c>
      <c r="AI201">
        <v>8.9470102665759299</v>
      </c>
      <c r="AJ201">
        <v>64.776716068642699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0.22</v>
      </c>
      <c r="AM201" t="s">
        <v>2951</v>
      </c>
      <c r="AN201">
        <v>8.4499999999999993</v>
      </c>
      <c r="AO201" t="s">
        <v>2951</v>
      </c>
      <c r="AP201">
        <v>0.11093591878822499</v>
      </c>
      <c r="AQ201">
        <f>(Table2[[#This Row],[Sharpe Ratio]]-AVERAGE(Table2[Sharpe Ratio]))/_xlfn.STDEV.P(Table2[Sharpe Ratio])</f>
        <v>0.57380562088488141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-0.71913158883009465</v>
      </c>
      <c r="AS201">
        <f>_xlfn.RANK.AVG(Table2[[#This Row],[1Y Return vs Nifty Z-Score]],Table2[1Y Return vs Nifty Z-Score])</f>
        <v>408</v>
      </c>
      <c r="AT201">
        <f>_xlfn.RANK.AVG(Table2[[#This Row],[6M Return vs Nifty Z-Score]],Table2[6M Return vs Nifty Z-Score])</f>
        <v>108</v>
      </c>
      <c r="AU201">
        <f>_xlfn.RANK.AVG(Table2[[#This Row],[Sharpe Ratio Z-Score]],Table2[Sharpe Ratio Z-Score])</f>
        <v>202</v>
      </c>
      <c r="AV201">
        <f>(Table2[[#This Row],[Rank 1Y]]+Table2[[#This Row],[Rank 6M]]+Table2[[#This Row],[Rank Sharpe]])/3</f>
        <v>239.33333333333334</v>
      </c>
    </row>
    <row r="202" spans="1:48" x14ac:dyDescent="0.3">
      <c r="A202" t="s">
        <v>1114</v>
      </c>
      <c r="B202" t="s">
        <v>1115</v>
      </c>
      <c r="C202" t="s">
        <v>2913</v>
      </c>
      <c r="D202" t="s">
        <v>256</v>
      </c>
      <c r="E202">
        <v>9839.4476980199997</v>
      </c>
      <c r="F202">
        <v>492.7</v>
      </c>
      <c r="G202">
        <v>45.002588338972103</v>
      </c>
      <c r="H202">
        <f>(Table2[[#This Row],[1Y Return vs Nifty]]-AVERAGE(Table2[1Y Return vs Nifty]))/_xlfn.STDEV.P(Table2[1Y Return vs Nifty])</f>
        <v>-1.4302432640610607E-2</v>
      </c>
      <c r="I202">
        <v>12.522478660332499</v>
      </c>
      <c r="J202">
        <f>(Table2[[#This Row],[1M Return vs Nifty]]-AVERAGE(Table2[1M Return vs Nifty]))/_xlfn.STDEV.P(Table2[1M Return vs Nifty])</f>
        <v>0.76388733495937844</v>
      </c>
      <c r="K202">
        <v>17.309231187931498</v>
      </c>
      <c r="L202">
        <f>(Table2[[#This Row],[6M Return vs Nifty]]-AVERAGE(Table2[6M Return vs Nifty]))/_xlfn.STDEV.P(Table2[6M Return vs Nifty])</f>
        <v>0.12039396880292323</v>
      </c>
      <c r="M202">
        <v>1.60608097655464</v>
      </c>
      <c r="N202">
        <f>(Table2[[#This Row],[1W Return vs Nifty]]-AVERAGE(Table2[1W Return vs Nifty]))/_xlfn.STDEV.P(Table2[1W Return vs Nifty])</f>
        <v>0.29629193234174356</v>
      </c>
      <c r="O202">
        <v>452.38</v>
      </c>
      <c r="P202">
        <v>433.98144657371103</v>
      </c>
      <c r="Q202">
        <v>387.594504361595</v>
      </c>
      <c r="R202">
        <v>48.963127358248499</v>
      </c>
      <c r="S202">
        <f>(Table2[[#This Row],[Close Price]]-Table2[[#This Row],[20D EMA]])/Table2[[#This Row],[20D EMA]]</f>
        <v>8.9128608691807762E-2</v>
      </c>
      <c r="T202">
        <f>(Table2[[#This Row],[Close Price]]-Table2[[#This Row],[50D EMA]])/Table2[[#This Row],[50D EMA]]</f>
        <v>0.13530199018845779</v>
      </c>
      <c r="U202">
        <f>(Table2[[#This Row],[Close Price]]-Table2[[#This Row],[200D EMA]])/Table2[[#This Row],[200D EMA]]</f>
        <v>0.27117385426174639</v>
      </c>
      <c r="V202">
        <v>1.7378632089978101</v>
      </c>
      <c r="W202">
        <v>466.05</v>
      </c>
      <c r="X202">
        <v>498</v>
      </c>
      <c r="Y202">
        <v>471.5</v>
      </c>
      <c r="Z202">
        <v>481.4</v>
      </c>
      <c r="AA202">
        <v>466.05</v>
      </c>
      <c r="AB202">
        <v>498</v>
      </c>
      <c r="AC202" s="1">
        <f>(Table2[[#This Row],[Close Price]]/Table2[[#This Row],[Day Low]])-1</f>
        <v>5.7182705718270554E-2</v>
      </c>
      <c r="AD202" s="1">
        <f>(Table2[[#This Row],[Day High]]/Table2[[#This Row],[Close Price]])-1</f>
        <v>1.0757052973411785E-2</v>
      </c>
      <c r="AE202" s="1">
        <f>(Table2[[#This Row],[Close Price]]/Table2[[#This Row],[Current Week Low]])-1</f>
        <v>4.4962884411452686E-2</v>
      </c>
      <c r="AF202" s="1">
        <f>(Table2[[#This Row],[Current Week High]]/Table2[[#This Row],[Close Price]])-1</f>
        <v>-2.2934848792368623E-2</v>
      </c>
      <c r="AG202" s="1">
        <f>(Table2[[#This Row],[Close Price]]/Table2[[#This Row],[Current Month Low]])-1</f>
        <v>5.7182705718270554E-2</v>
      </c>
      <c r="AH202" s="1">
        <f>(Table2[[#This Row],[Current Month High]]/Table2[[#This Row],[Close Price]])-1</f>
        <v>1.0757052973411785E-2</v>
      </c>
      <c r="AI202">
        <v>1.07570529734117</v>
      </c>
      <c r="AJ202">
        <v>77.645574184243699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0.02</v>
      </c>
      <c r="AM202" t="s">
        <v>2951</v>
      </c>
      <c r="AN202">
        <v>17.34</v>
      </c>
      <c r="AO202" t="s">
        <v>2951</v>
      </c>
      <c r="AP202">
        <v>0.132260783801075</v>
      </c>
      <c r="AQ202">
        <f>(Table2[[#This Row],[Sharpe Ratio]]-AVERAGE(Table2[Sharpe Ratio]))/_xlfn.STDEV.P(Table2[Sharpe Ratio])</f>
        <v>0.8091799219749285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1.9754507254383631</v>
      </c>
      <c r="AS202">
        <f>_xlfn.RANK.AVG(Table2[[#This Row],[1Y Return vs Nifty Z-Score]],Table2[1Y Return vs Nifty Z-Score])</f>
        <v>286</v>
      </c>
      <c r="AT202">
        <f>_xlfn.RANK.AVG(Table2[[#This Row],[6M Return vs Nifty Z-Score]],Table2[6M Return vs Nifty Z-Score])</f>
        <v>276</v>
      </c>
      <c r="AU202">
        <f>_xlfn.RANK.AVG(Table2[[#This Row],[Sharpe Ratio Z-Score]],Table2[Sharpe Ratio Z-Score])</f>
        <v>156</v>
      </c>
      <c r="AV202">
        <f>(Table2[[#This Row],[Rank 1Y]]+Table2[[#This Row],[Rank 6M]]+Table2[[#This Row],[Rank Sharpe]])/3</f>
        <v>239.33333333333334</v>
      </c>
    </row>
    <row r="203" spans="1:48" x14ac:dyDescent="0.3">
      <c r="A203" t="s">
        <v>121</v>
      </c>
      <c r="B203" t="s">
        <v>122</v>
      </c>
      <c r="C203" t="s">
        <v>2907</v>
      </c>
      <c r="D203" t="s">
        <v>19</v>
      </c>
      <c r="E203">
        <v>238366.50390503899</v>
      </c>
      <c r="F203">
        <v>166.3</v>
      </c>
      <c r="G203">
        <v>59.6028028552454</v>
      </c>
      <c r="H203">
        <f>(Table2[[#This Row],[1Y Return vs Nifty]]-AVERAGE(Table2[1Y Return vs Nifty]))/_xlfn.STDEV.P(Table2[1Y Return vs Nifty])</f>
        <v>0.15971828250519182</v>
      </c>
      <c r="I203">
        <v>-3.0847766664790801</v>
      </c>
      <c r="J203">
        <f>(Table2[[#This Row],[1M Return vs Nifty]]-AVERAGE(Table2[1M Return vs Nifty]))/_xlfn.STDEV.P(Table2[1M Return vs Nifty])</f>
        <v>-0.71236028085625724</v>
      </c>
      <c r="K203">
        <v>19.620504722111701</v>
      </c>
      <c r="L203">
        <f>(Table2[[#This Row],[6M Return vs Nifty]]-AVERAGE(Table2[6M Return vs Nifty]))/_xlfn.STDEV.P(Table2[6M Return vs Nifty])</f>
        <v>0.19178536216321515</v>
      </c>
      <c r="M203">
        <v>-2.6751774899429002</v>
      </c>
      <c r="N203">
        <f>(Table2[[#This Row],[1W Return vs Nifty]]-AVERAGE(Table2[1W Return vs Nifty]))/_xlfn.STDEV.P(Table2[1W Return vs Nifty])</f>
        <v>-0.58089568610110764</v>
      </c>
      <c r="O203">
        <v>166.6</v>
      </c>
      <c r="P203">
        <v>165.955114055742</v>
      </c>
      <c r="Q203">
        <v>144.275036019715</v>
      </c>
      <c r="R203">
        <v>64.697058666165205</v>
      </c>
      <c r="S203">
        <f>(Table2[[#This Row],[Close Price]]-Table2[[#This Row],[20D EMA]])/Table2[[#This Row],[20D EMA]]</f>
        <v>-1.8007202881151437E-3</v>
      </c>
      <c r="T203">
        <f>(Table2[[#This Row],[Close Price]]-Table2[[#This Row],[50D EMA]])/Table2[[#This Row],[50D EMA]]</f>
        <v>2.0781881065874701E-3</v>
      </c>
      <c r="U203">
        <f>(Table2[[#This Row],[Close Price]]-Table2[[#This Row],[200D EMA]])/Table2[[#This Row],[200D EMA]]</f>
        <v>0.1526595632058988</v>
      </c>
      <c r="V203">
        <v>0.78577919080501601</v>
      </c>
      <c r="W203">
        <v>164.71</v>
      </c>
      <c r="X203">
        <v>167.69</v>
      </c>
      <c r="Y203">
        <v>166.26</v>
      </c>
      <c r="Z203">
        <v>169.5</v>
      </c>
      <c r="AA203">
        <v>164.71</v>
      </c>
      <c r="AB203">
        <v>167.69</v>
      </c>
      <c r="AC203" s="1">
        <f>(Table2[[#This Row],[Close Price]]/Table2[[#This Row],[Day Low]])-1</f>
        <v>9.6533300953189904E-3</v>
      </c>
      <c r="AD203" s="1">
        <f>(Table2[[#This Row],[Day High]]/Table2[[#This Row],[Close Price]])-1</f>
        <v>8.3583884546001297E-3</v>
      </c>
      <c r="AE203" s="1">
        <f>(Table2[[#This Row],[Close Price]]/Table2[[#This Row],[Current Week Low]])-1</f>
        <v>2.4058703235918522E-4</v>
      </c>
      <c r="AF203" s="1">
        <f>(Table2[[#This Row],[Current Week High]]/Table2[[#This Row],[Close Price]])-1</f>
        <v>1.9242333132892364E-2</v>
      </c>
      <c r="AG203" s="1">
        <f>(Table2[[#This Row],[Close Price]]/Table2[[#This Row],[Current Month Low]])-1</f>
        <v>9.6533300953189904E-3</v>
      </c>
      <c r="AH203" s="1">
        <f>(Table2[[#This Row],[Current Month High]]/Table2[[#This Row],[Close Price]])-1</f>
        <v>8.3583884546001297E-3</v>
      </c>
      <c r="AI203">
        <v>18.340348767287999</v>
      </c>
      <c r="AJ203">
        <v>94.502923976608201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-0.06</v>
      </c>
      <c r="AM203" t="s">
        <v>2950</v>
      </c>
      <c r="AN203">
        <v>4.43</v>
      </c>
      <c r="AO203" t="s">
        <v>2951</v>
      </c>
      <c r="AP203">
        <v>0.101626746793334</v>
      </c>
      <c r="AQ203">
        <f>(Table2[[#This Row],[Sharpe Ratio]]-AVERAGE(Table2[Sharpe Ratio]))/_xlfn.STDEV.P(Table2[Sharpe Ratio])</f>
        <v>0.47105515326390646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-0.47069716902505143</v>
      </c>
      <c r="AS203">
        <f>_xlfn.RANK.AVG(Table2[[#This Row],[1Y Return vs Nifty Z-Score]],Table2[1Y Return vs Nifty Z-Score])</f>
        <v>238</v>
      </c>
      <c r="AT203">
        <f>_xlfn.RANK.AVG(Table2[[#This Row],[6M Return vs Nifty Z-Score]],Table2[6M Return vs Nifty Z-Score])</f>
        <v>256</v>
      </c>
      <c r="AU203">
        <f>_xlfn.RANK.AVG(Table2[[#This Row],[Sharpe Ratio Z-Score]],Table2[Sharpe Ratio Z-Score])</f>
        <v>228</v>
      </c>
      <c r="AV203">
        <f>(Table2[[#This Row],[Rank 1Y]]+Table2[[#This Row],[Rank 6M]]+Table2[[#This Row],[Rank Sharpe]])/3</f>
        <v>240.66666666666666</v>
      </c>
    </row>
    <row r="204" spans="1:48" x14ac:dyDescent="0.3">
      <c r="A204" t="s">
        <v>145</v>
      </c>
      <c r="B204" t="s">
        <v>146</v>
      </c>
      <c r="C204" t="s">
        <v>2914</v>
      </c>
      <c r="D204" t="s">
        <v>147</v>
      </c>
      <c r="E204">
        <v>170976.94350336</v>
      </c>
      <c r="F204">
        <v>469.95</v>
      </c>
      <c r="G204">
        <v>41.855750142711202</v>
      </c>
      <c r="H204">
        <f>(Table2[[#This Row],[1Y Return vs Nifty]]-AVERAGE(Table2[1Y Return vs Nifty]))/_xlfn.STDEV.P(Table2[1Y Return vs Nifty])</f>
        <v>-5.1809760546723302E-2</v>
      </c>
      <c r="I204">
        <v>-0.98577548202037302</v>
      </c>
      <c r="J204">
        <f>(Table2[[#This Row],[1M Return vs Nifty]]-AVERAGE(Table2[1M Return vs Nifty]))/_xlfn.STDEV.P(Table2[1M Return vs Nifty])</f>
        <v>-0.51382149685698342</v>
      </c>
      <c r="K204">
        <v>69.325210847934002</v>
      </c>
      <c r="L204">
        <f>(Table2[[#This Row],[6M Return vs Nifty]]-AVERAGE(Table2[6M Return vs Nifty]))/_xlfn.STDEV.P(Table2[6M Return vs Nifty])</f>
        <v>1.7270810225035318</v>
      </c>
      <c r="M204">
        <v>4.0297993978395796</v>
      </c>
      <c r="N204">
        <f>(Table2[[#This Row],[1W Return vs Nifty]]-AVERAGE(Table2[1W Return vs Nifty]))/_xlfn.STDEV.P(Table2[1W Return vs Nifty])</f>
        <v>0.792887923072084</v>
      </c>
      <c r="O204">
        <v>450.15</v>
      </c>
      <c r="P204">
        <v>413.777776369923</v>
      </c>
      <c r="Q204">
        <v>326.80621863902297</v>
      </c>
      <c r="R204">
        <v>60.306938304771002</v>
      </c>
      <c r="S204">
        <f>(Table2[[#This Row],[Close Price]]-Table2[[#This Row],[20D EMA]])/Table2[[#This Row],[20D EMA]]</f>
        <v>4.3985338220593161E-2</v>
      </c>
      <c r="T204">
        <f>(Table2[[#This Row],[Close Price]]-Table2[[#This Row],[50D EMA]])/Table2[[#This Row],[50D EMA]]</f>
        <v>0.13575456884822698</v>
      </c>
      <c r="U204">
        <f>(Table2[[#This Row],[Close Price]]-Table2[[#This Row],[200D EMA]])/Table2[[#This Row],[200D EMA]]</f>
        <v>0.43800813202727912</v>
      </c>
      <c r="V204">
        <v>0.69213868456803296</v>
      </c>
      <c r="W204">
        <v>457.2</v>
      </c>
      <c r="X204">
        <v>471.5</v>
      </c>
      <c r="Y204">
        <v>464</v>
      </c>
      <c r="Z204">
        <v>474.6</v>
      </c>
      <c r="AA204">
        <v>457.2</v>
      </c>
      <c r="AB204">
        <v>471.5</v>
      </c>
      <c r="AC204" s="1">
        <f>(Table2[[#This Row],[Close Price]]/Table2[[#This Row],[Day Low]])-1</f>
        <v>2.7887139107611647E-2</v>
      </c>
      <c r="AD204" s="1">
        <f>(Table2[[#This Row],[Day High]]/Table2[[#This Row],[Close Price]])-1</f>
        <v>3.2982232152356517E-3</v>
      </c>
      <c r="AE204" s="1">
        <f>(Table2[[#This Row],[Close Price]]/Table2[[#This Row],[Current Week Low]])-1</f>
        <v>1.2823275862068995E-2</v>
      </c>
      <c r="AF204" s="1">
        <f>(Table2[[#This Row],[Current Week High]]/Table2[[#This Row],[Close Price]])-1</f>
        <v>9.894669645706955E-3</v>
      </c>
      <c r="AG204" s="1">
        <f>(Table2[[#This Row],[Close Price]]/Table2[[#This Row],[Current Month Low]])-1</f>
        <v>2.7887139107611647E-2</v>
      </c>
      <c r="AH204" s="1">
        <f>(Table2[[#This Row],[Current Month High]]/Table2[[#This Row],[Close Price]])-1</f>
        <v>3.2982232152356517E-3</v>
      </c>
      <c r="AI204">
        <v>7.8306202787530497</v>
      </c>
      <c r="AJ204">
        <v>125.93749999999901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0.35</v>
      </c>
      <c r="AM204" t="s">
        <v>2951</v>
      </c>
      <c r="AN204">
        <v>5.14</v>
      </c>
      <c r="AO204" t="s">
        <v>2951</v>
      </c>
      <c r="AP204">
        <v>4.7250203400767E-2</v>
      </c>
      <c r="AQ204">
        <f>(Table2[[#This Row],[Sharpe Ratio]]-AVERAGE(Table2[Sharpe Ratio]))/_xlfn.STDEV.P(Table2[Sharpe Ratio])</f>
        <v>-0.12912875828750092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1.8252089298844081</v>
      </c>
      <c r="AS204">
        <f>_xlfn.RANK.AVG(Table2[[#This Row],[1Y Return vs Nifty Z-Score]],Table2[1Y Return vs Nifty Z-Score])</f>
        <v>299</v>
      </c>
      <c r="AT204">
        <f>_xlfn.RANK.AVG(Table2[[#This Row],[6M Return vs Nifty Z-Score]],Table2[6M Return vs Nifty Z-Score])</f>
        <v>48</v>
      </c>
      <c r="AU204">
        <f>_xlfn.RANK.AVG(Table2[[#This Row],[Sharpe Ratio Z-Score]],Table2[Sharpe Ratio Z-Score])</f>
        <v>375</v>
      </c>
      <c r="AV204">
        <f>(Table2[[#This Row],[Rank 1Y]]+Table2[[#This Row],[Rank 6M]]+Table2[[#This Row],[Rank Sharpe]])/3</f>
        <v>240.66666666666666</v>
      </c>
    </row>
    <row r="205" spans="1:48" x14ac:dyDescent="0.3">
      <c r="A205" t="s">
        <v>1472</v>
      </c>
      <c r="B205" t="s">
        <v>1473</v>
      </c>
      <c r="C205" t="s">
        <v>2923</v>
      </c>
      <c r="D205" t="s">
        <v>446</v>
      </c>
      <c r="E205">
        <v>5888.2636775599904</v>
      </c>
      <c r="F205">
        <v>1687</v>
      </c>
      <c r="G205">
        <v>87.143870600748301</v>
      </c>
      <c r="H205">
        <f>(Table2[[#This Row],[1Y Return vs Nifty]]-AVERAGE(Table2[1Y Return vs Nifty]))/_xlfn.STDEV.P(Table2[1Y Return vs Nifty])</f>
        <v>0.4879816994302979</v>
      </c>
      <c r="I205">
        <v>30.010805093534401</v>
      </c>
      <c r="J205">
        <f>(Table2[[#This Row],[1M Return vs Nifty]]-AVERAGE(Table2[1M Return vs Nifty]))/_xlfn.STDEV.P(Table2[1M Return vs Nifty])</f>
        <v>2.4180603244451642</v>
      </c>
      <c r="K205">
        <v>46.957449352707698</v>
      </c>
      <c r="L205">
        <f>(Table2[[#This Row],[6M Return vs Nifty]]-AVERAGE(Table2[6M Return vs Nifty]))/_xlfn.STDEV.P(Table2[6M Return vs Nifty])</f>
        <v>1.0361780913360648</v>
      </c>
      <c r="M205">
        <v>9.4739691312596896</v>
      </c>
      <c r="N205">
        <f>(Table2[[#This Row],[1W Return vs Nifty]]-AVERAGE(Table2[1W Return vs Nifty]))/_xlfn.STDEV.P(Table2[1W Return vs Nifty])</f>
        <v>1.9083445861602812</v>
      </c>
      <c r="O205">
        <v>1503.02</v>
      </c>
      <c r="P205">
        <v>1373.42706698345</v>
      </c>
      <c r="Q205">
        <v>1123.7350808792601</v>
      </c>
      <c r="R205">
        <v>46.671477217913598</v>
      </c>
      <c r="S205">
        <f>(Table2[[#This Row],[Close Price]]-Table2[[#This Row],[20D EMA]])/Table2[[#This Row],[20D EMA]]</f>
        <v>0.12240688746656732</v>
      </c>
      <c r="T205">
        <f>(Table2[[#This Row],[Close Price]]-Table2[[#This Row],[50D EMA]])/Table2[[#This Row],[50D EMA]]</f>
        <v>0.22831422254206135</v>
      </c>
      <c r="U205">
        <f>(Table2[[#This Row],[Close Price]]-Table2[[#This Row],[200D EMA]])/Table2[[#This Row],[200D EMA]]</f>
        <v>0.50124351255459298</v>
      </c>
      <c r="V205">
        <v>1.9086954248230801</v>
      </c>
      <c r="W205">
        <v>1606.7</v>
      </c>
      <c r="X205">
        <v>1702.8</v>
      </c>
      <c r="Y205">
        <v>1645.6</v>
      </c>
      <c r="Z205">
        <v>1733</v>
      </c>
      <c r="AA205">
        <v>1606.7</v>
      </c>
      <c r="AB205">
        <v>1702.8</v>
      </c>
      <c r="AC205" s="1">
        <f>(Table2[[#This Row],[Close Price]]/Table2[[#This Row],[Day Low]])-1</f>
        <v>4.997821621958054E-2</v>
      </c>
      <c r="AD205" s="1">
        <f>(Table2[[#This Row],[Day High]]/Table2[[#This Row],[Close Price]])-1</f>
        <v>9.3657379964433574E-3</v>
      </c>
      <c r="AE205" s="1">
        <f>(Table2[[#This Row],[Close Price]]/Table2[[#This Row],[Current Week Low]])-1</f>
        <v>2.5157997083130823E-2</v>
      </c>
      <c r="AF205" s="1">
        <f>(Table2[[#This Row],[Current Week High]]/Table2[[#This Row],[Close Price]])-1</f>
        <v>2.7267338470657876E-2</v>
      </c>
      <c r="AG205" s="1">
        <f>(Table2[[#This Row],[Close Price]]/Table2[[#This Row],[Current Month Low]])-1</f>
        <v>4.997821621958054E-2</v>
      </c>
      <c r="AH205" s="1">
        <f>(Table2[[#This Row],[Current Month High]]/Table2[[#This Row],[Close Price]])-1</f>
        <v>9.3657379964433574E-3</v>
      </c>
      <c r="AI205">
        <v>2.72673384706578</v>
      </c>
      <c r="AJ205">
        <v>139.852136205303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0.51</v>
      </c>
      <c r="AM205" t="s">
        <v>2951</v>
      </c>
      <c r="AN205">
        <v>28.31</v>
      </c>
      <c r="AO205" t="s">
        <v>2951</v>
      </c>
      <c r="AP205">
        <v>9.7906840423129995E-3</v>
      </c>
      <c r="AQ205">
        <f>(Table2[[#This Row],[Sharpe Ratio]]-AVERAGE(Table2[Sharpe Ratio]))/_xlfn.STDEV.P(Table2[Sharpe Ratio])</f>
        <v>-0.54259014164688979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5.3079745597249186</v>
      </c>
      <c r="AS205">
        <f>_xlfn.RANK.AVG(Table2[[#This Row],[1Y Return vs Nifty Z-Score]],Table2[1Y Return vs Nifty Z-Score])</f>
        <v>153</v>
      </c>
      <c r="AT205">
        <f>_xlfn.RANK.AVG(Table2[[#This Row],[6M Return vs Nifty Z-Score]],Table2[6M Return vs Nifty Z-Score])</f>
        <v>94</v>
      </c>
      <c r="AU205">
        <f>_xlfn.RANK.AVG(Table2[[#This Row],[Sharpe Ratio Z-Score]],Table2[Sharpe Ratio Z-Score])</f>
        <v>477</v>
      </c>
      <c r="AV205">
        <f>(Table2[[#This Row],[Rank 1Y]]+Table2[[#This Row],[Rank 6M]]+Table2[[#This Row],[Rank Sharpe]])/3</f>
        <v>241.33333333333334</v>
      </c>
    </row>
    <row r="206" spans="1:48" x14ac:dyDescent="0.3">
      <c r="A206" t="s">
        <v>1670</v>
      </c>
      <c r="B206" t="s">
        <v>1671</v>
      </c>
      <c r="C206" t="s">
        <v>2917</v>
      </c>
      <c r="D206" t="s">
        <v>1672</v>
      </c>
      <c r="E206">
        <v>4228.0727636199999</v>
      </c>
      <c r="F206">
        <v>79.33</v>
      </c>
      <c r="G206">
        <v>71.726917470995303</v>
      </c>
      <c r="H206">
        <f>(Table2[[#This Row],[1Y Return vs Nifty]]-AVERAGE(Table2[1Y Return vs Nifty]))/_xlfn.STDEV.P(Table2[1Y Return vs Nifty])</f>
        <v>0.30422623432951967</v>
      </c>
      <c r="I206">
        <v>21.831065838831002</v>
      </c>
      <c r="J206">
        <f>(Table2[[#This Row],[1M Return vs Nifty]]-AVERAGE(Table2[1M Return vs Nifty]))/_xlfn.STDEV.P(Table2[1M Return vs Nifty])</f>
        <v>1.644361149292608</v>
      </c>
      <c r="K206">
        <v>14.188576324044099</v>
      </c>
      <c r="L206">
        <f>(Table2[[#This Row],[6M Return vs Nifty]]-AVERAGE(Table2[6M Return vs Nifty]))/_xlfn.STDEV.P(Table2[6M Return vs Nifty])</f>
        <v>2.400213303151796E-2</v>
      </c>
      <c r="M206">
        <v>2.7870309604745498</v>
      </c>
      <c r="N206">
        <f>(Table2[[#This Row],[1W Return vs Nifty]]-AVERAGE(Table2[1W Return vs Nifty]))/_xlfn.STDEV.P(Table2[1W Return vs Nifty])</f>
        <v>0.53825693211955472</v>
      </c>
      <c r="O206">
        <v>72.47</v>
      </c>
      <c r="P206">
        <v>67.079535948315893</v>
      </c>
      <c r="Q206">
        <v>60.034588403032302</v>
      </c>
      <c r="R206">
        <v>37.038076777664898</v>
      </c>
      <c r="S206">
        <f>(Table2[[#This Row],[Close Price]]-Table2[[#This Row],[20D EMA]])/Table2[[#This Row],[20D EMA]]</f>
        <v>9.4659859252104309E-2</v>
      </c>
      <c r="T206">
        <f>(Table2[[#This Row],[Close Price]]-Table2[[#This Row],[50D EMA]])/Table2[[#This Row],[50D EMA]]</f>
        <v>0.18262595109666477</v>
      </c>
      <c r="U206">
        <f>(Table2[[#This Row],[Close Price]]-Table2[[#This Row],[200D EMA]])/Table2[[#This Row],[200D EMA]]</f>
        <v>0.32140491190563569</v>
      </c>
      <c r="V206">
        <v>1.6950116321395801</v>
      </c>
      <c r="W206">
        <v>77.38</v>
      </c>
      <c r="X206">
        <v>81.7</v>
      </c>
      <c r="Y206">
        <v>78.5</v>
      </c>
      <c r="Z206">
        <v>82.78</v>
      </c>
      <c r="AA206">
        <v>77.38</v>
      </c>
      <c r="AB206">
        <v>81.7</v>
      </c>
      <c r="AC206" s="1">
        <f>(Table2[[#This Row],[Close Price]]/Table2[[#This Row],[Day Low]])-1</f>
        <v>2.5200310157663441E-2</v>
      </c>
      <c r="AD206" s="1">
        <f>(Table2[[#This Row],[Day High]]/Table2[[#This Row],[Close Price]])-1</f>
        <v>2.9875204840539515E-2</v>
      </c>
      <c r="AE206" s="1">
        <f>(Table2[[#This Row],[Close Price]]/Table2[[#This Row],[Current Week Low]])-1</f>
        <v>1.0573248407643288E-2</v>
      </c>
      <c r="AF206" s="1">
        <f>(Table2[[#This Row],[Current Week High]]/Table2[[#This Row],[Close Price]])-1</f>
        <v>4.348922223622842E-2</v>
      </c>
      <c r="AG206" s="1">
        <f>(Table2[[#This Row],[Close Price]]/Table2[[#This Row],[Current Month Low]])-1</f>
        <v>2.5200310157663441E-2</v>
      </c>
      <c r="AH206" s="1">
        <f>(Table2[[#This Row],[Current Month High]]/Table2[[#This Row],[Close Price]])-1</f>
        <v>2.9875204840539515E-2</v>
      </c>
      <c r="AI206">
        <v>6.1263078280599998</v>
      </c>
      <c r="AJ206">
        <v>107.39869281045701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0.32</v>
      </c>
      <c r="AM206" t="s">
        <v>2951</v>
      </c>
      <c r="AN206">
        <v>23.47</v>
      </c>
      <c r="AO206" t="s">
        <v>2951</v>
      </c>
      <c r="AP206">
        <v>9.4775641969790006E-2</v>
      </c>
      <c r="AQ206">
        <f>(Table2[[#This Row],[Sharpe Ratio]]-AVERAGE(Table2[Sharpe Ratio]))/_xlfn.STDEV.P(Table2[Sharpe Ratio])</f>
        <v>0.39543572924576581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2.9062821780189667</v>
      </c>
      <c r="AS206">
        <f>_xlfn.RANK.AVG(Table2[[#This Row],[1Y Return vs Nifty Z-Score]],Table2[1Y Return vs Nifty Z-Score])</f>
        <v>193</v>
      </c>
      <c r="AT206">
        <f>_xlfn.RANK.AVG(Table2[[#This Row],[6M Return vs Nifty Z-Score]],Table2[6M Return vs Nifty Z-Score])</f>
        <v>297</v>
      </c>
      <c r="AU206">
        <f>_xlfn.RANK.AVG(Table2[[#This Row],[Sharpe Ratio Z-Score]],Table2[Sharpe Ratio Z-Score])</f>
        <v>239</v>
      </c>
      <c r="AV206">
        <f>(Table2[[#This Row],[Rank 1Y]]+Table2[[#This Row],[Rank 6M]]+Table2[[#This Row],[Rank Sharpe]])/3</f>
        <v>243</v>
      </c>
    </row>
    <row r="207" spans="1:48" x14ac:dyDescent="0.3">
      <c r="A207" t="s">
        <v>1196</v>
      </c>
      <c r="B207" t="s">
        <v>1197</v>
      </c>
      <c r="C207" t="s">
        <v>2912</v>
      </c>
      <c r="D207" t="s">
        <v>810</v>
      </c>
      <c r="E207">
        <v>8736.7763782000002</v>
      </c>
      <c r="F207">
        <v>1271.5999999999999</v>
      </c>
      <c r="G207">
        <v>67.811857617768993</v>
      </c>
      <c r="H207">
        <f>(Table2[[#This Row],[1Y Return vs Nifty]]-AVERAGE(Table2[1Y Return vs Nifty]))/_xlfn.STDEV.P(Table2[1Y Return vs Nifty])</f>
        <v>0.25756243259306649</v>
      </c>
      <c r="I207">
        <v>11.829536228763599</v>
      </c>
      <c r="J207">
        <f>(Table2[[#This Row],[1M Return vs Nifty]]-AVERAGE(Table2[1M Return vs Nifty]))/_xlfn.STDEV.P(Table2[1M Return vs Nifty])</f>
        <v>0.69834380465371648</v>
      </c>
      <c r="K207">
        <v>25.2421683095864</v>
      </c>
      <c r="L207">
        <f>(Table2[[#This Row],[6M Return vs Nifty]]-AVERAGE(Table2[6M Return vs Nifty]))/_xlfn.STDEV.P(Table2[6M Return vs Nifty])</f>
        <v>0.36542919556391601</v>
      </c>
      <c r="M207">
        <v>3.4235074406086898</v>
      </c>
      <c r="N207">
        <f>(Table2[[#This Row],[1W Return vs Nifty]]-AVERAGE(Table2[1W Return vs Nifty]))/_xlfn.STDEV.P(Table2[1W Return vs Nifty])</f>
        <v>0.66866468305838156</v>
      </c>
      <c r="O207">
        <v>1180.8800000000001</v>
      </c>
      <c r="P207">
        <v>1104.32345012514</v>
      </c>
      <c r="Q207">
        <v>935.91157446312195</v>
      </c>
      <c r="R207">
        <v>77.712496023572101</v>
      </c>
      <c r="S207">
        <f>(Table2[[#This Row],[Close Price]]-Table2[[#This Row],[20D EMA]])/Table2[[#This Row],[20D EMA]]</f>
        <v>7.6824063410337873E-2</v>
      </c>
      <c r="T207">
        <f>(Table2[[#This Row],[Close Price]]-Table2[[#This Row],[50D EMA]])/Table2[[#This Row],[50D EMA]]</f>
        <v>0.15147423506754698</v>
      </c>
      <c r="U207">
        <f>(Table2[[#This Row],[Close Price]]-Table2[[#This Row],[200D EMA]])/Table2[[#This Row],[200D EMA]]</f>
        <v>0.35867536495575758</v>
      </c>
      <c r="V207">
        <v>0.85321964165095199</v>
      </c>
      <c r="W207">
        <v>1243.7</v>
      </c>
      <c r="X207">
        <v>1284.95</v>
      </c>
      <c r="Y207">
        <v>1240</v>
      </c>
      <c r="Z207">
        <v>1279.4000000000001</v>
      </c>
      <c r="AA207">
        <v>1243.7</v>
      </c>
      <c r="AB207">
        <v>1284.95</v>
      </c>
      <c r="AC207" s="1">
        <f>(Table2[[#This Row],[Close Price]]/Table2[[#This Row],[Day Low]])-1</f>
        <v>2.2433062635683676E-2</v>
      </c>
      <c r="AD207" s="1">
        <f>(Table2[[#This Row],[Day High]]/Table2[[#This Row],[Close Price]])-1</f>
        <v>1.049858446052232E-2</v>
      </c>
      <c r="AE207" s="1">
        <f>(Table2[[#This Row],[Close Price]]/Table2[[#This Row],[Current Week Low]])-1</f>
        <v>2.5483870967741851E-2</v>
      </c>
      <c r="AF207" s="1">
        <f>(Table2[[#This Row],[Current Week High]]/Table2[[#This Row],[Close Price]])-1</f>
        <v>6.1340044039006614E-3</v>
      </c>
      <c r="AG207" s="1">
        <f>(Table2[[#This Row],[Close Price]]/Table2[[#This Row],[Current Month Low]])-1</f>
        <v>2.2433062635683676E-2</v>
      </c>
      <c r="AH207" s="1">
        <f>(Table2[[#This Row],[Current Month High]]/Table2[[#This Row],[Close Price]])-1</f>
        <v>1.049858446052232E-2</v>
      </c>
      <c r="AI207">
        <v>1.98568732305757</v>
      </c>
      <c r="AJ207">
        <v>96.629039740219497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0.3</v>
      </c>
      <c r="AM207" t="s">
        <v>2951</v>
      </c>
      <c r="AN207">
        <v>22.73</v>
      </c>
      <c r="AO207" t="s">
        <v>2951</v>
      </c>
      <c r="AP207">
        <v>6.5707701268720997E-2</v>
      </c>
      <c r="AQ207">
        <f>(Table2[[#This Row],[Sharpe Ratio]]-AVERAGE(Table2[Sharpe Ratio]))/_xlfn.STDEV.P(Table2[Sharpe Ratio])</f>
        <v>7.4596829561370773E-2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2.0645969454304511</v>
      </c>
      <c r="AS207">
        <f>_xlfn.RANK.AVG(Table2[[#This Row],[1Y Return vs Nifty Z-Score]],Table2[1Y Return vs Nifty Z-Score])</f>
        <v>207</v>
      </c>
      <c r="AT207">
        <f>_xlfn.RANK.AVG(Table2[[#This Row],[6M Return vs Nifty Z-Score]],Table2[6M Return vs Nifty Z-Score])</f>
        <v>219</v>
      </c>
      <c r="AU207">
        <f>_xlfn.RANK.AVG(Table2[[#This Row],[Sharpe Ratio Z-Score]],Table2[Sharpe Ratio Z-Score])</f>
        <v>313</v>
      </c>
      <c r="AV207">
        <f>(Table2[[#This Row],[Rank 1Y]]+Table2[[#This Row],[Rank 6M]]+Table2[[#This Row],[Rank Sharpe]])/3</f>
        <v>246.33333333333334</v>
      </c>
    </row>
    <row r="208" spans="1:48" x14ac:dyDescent="0.3">
      <c r="A208" t="s">
        <v>1505</v>
      </c>
      <c r="B208" t="s">
        <v>1506</v>
      </c>
      <c r="C208" t="s">
        <v>2913</v>
      </c>
      <c r="D208" t="s">
        <v>256</v>
      </c>
      <c r="E208">
        <v>5585.5946069000001</v>
      </c>
      <c r="F208">
        <v>435.6</v>
      </c>
      <c r="G208">
        <v>106.340463648241</v>
      </c>
      <c r="H208">
        <f>(Table2[[#This Row],[1Y Return vs Nifty]]-AVERAGE(Table2[1Y Return vs Nifty]))/_xlfn.STDEV.P(Table2[1Y Return vs Nifty])</f>
        <v>0.71678688902283461</v>
      </c>
      <c r="I208">
        <v>2.9737211748866299</v>
      </c>
      <c r="J208">
        <f>(Table2[[#This Row],[1M Return vs Nifty]]-AVERAGE(Table2[1M Return vs Nifty]))/_xlfn.STDEV.P(Table2[1M Return vs Nifty])</f>
        <v>-0.13930353215453339</v>
      </c>
      <c r="K208">
        <v>-0.72084303333917099</v>
      </c>
      <c r="L208">
        <f>(Table2[[#This Row],[6M Return vs Nifty]]-AVERAGE(Table2[6M Return vs Nifty]))/_xlfn.STDEV.P(Table2[6M Return vs Nifty])</f>
        <v>-0.43652502066776883</v>
      </c>
      <c r="M208">
        <v>0.37245578820934999</v>
      </c>
      <c r="N208">
        <f>(Table2[[#This Row],[1W Return vs Nifty]]-AVERAGE(Table2[1W Return vs Nifty]))/_xlfn.STDEV.P(Table2[1W Return vs Nifty])</f>
        <v>4.3534302900839435E-2</v>
      </c>
      <c r="O208">
        <v>401.87</v>
      </c>
      <c r="P208">
        <v>383.333861970653</v>
      </c>
      <c r="Q208">
        <v>345.90943248465601</v>
      </c>
      <c r="R208">
        <v>69.8189196180913</v>
      </c>
      <c r="S208">
        <f>(Table2[[#This Row],[Close Price]]-Table2[[#This Row],[20D EMA]])/Table2[[#This Row],[20D EMA]]</f>
        <v>8.3932615024759294E-2</v>
      </c>
      <c r="T208">
        <f>(Table2[[#This Row],[Close Price]]-Table2[[#This Row],[50D EMA]])/Table2[[#This Row],[50D EMA]]</f>
        <v>0.13634625900424202</v>
      </c>
      <c r="U208">
        <f>(Table2[[#This Row],[Close Price]]-Table2[[#This Row],[200D EMA]])/Table2[[#This Row],[200D EMA]]</f>
        <v>0.25928916384586459</v>
      </c>
      <c r="V208">
        <v>1.85608555462761</v>
      </c>
      <c r="W208">
        <v>420.4</v>
      </c>
      <c r="X208">
        <v>445.85</v>
      </c>
      <c r="Y208">
        <v>419.5</v>
      </c>
      <c r="Z208">
        <v>429</v>
      </c>
      <c r="AA208">
        <v>420.4</v>
      </c>
      <c r="AB208">
        <v>445.85</v>
      </c>
      <c r="AC208" s="1">
        <f>(Table2[[#This Row],[Close Price]]/Table2[[#This Row],[Day Low]])-1</f>
        <v>3.6156041864890742E-2</v>
      </c>
      <c r="AD208" s="1">
        <f>(Table2[[#This Row],[Day High]]/Table2[[#This Row],[Close Price]])-1</f>
        <v>2.3530762167125907E-2</v>
      </c>
      <c r="AE208" s="1">
        <f>(Table2[[#This Row],[Close Price]]/Table2[[#This Row],[Current Week Low]])-1</f>
        <v>3.8379022646007233E-2</v>
      </c>
      <c r="AF208" s="1">
        <f>(Table2[[#This Row],[Current Week High]]/Table2[[#This Row],[Close Price]])-1</f>
        <v>-1.5151515151515249E-2</v>
      </c>
      <c r="AG208" s="1">
        <f>(Table2[[#This Row],[Close Price]]/Table2[[#This Row],[Current Month Low]])-1</f>
        <v>3.6156041864890742E-2</v>
      </c>
      <c r="AH208" s="1">
        <f>(Table2[[#This Row],[Current Month High]]/Table2[[#This Row],[Close Price]])-1</f>
        <v>2.3530762167125907E-2</v>
      </c>
      <c r="AI208">
        <v>2.3530762167125898</v>
      </c>
      <c r="AJ208">
        <v>133.25301204819201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0.04</v>
      </c>
      <c r="AM208" t="s">
        <v>2951</v>
      </c>
      <c r="AN208">
        <v>16.010000000000002</v>
      </c>
      <c r="AO208" t="s">
        <v>2951</v>
      </c>
      <c r="AP208">
        <v>0.12883262196335801</v>
      </c>
      <c r="AQ208">
        <f>(Table2[[#This Row],[Sharpe Ratio]]-AVERAGE(Table2[Sharpe Ratio]))/_xlfn.STDEV.P(Table2[Sharpe Ratio])</f>
        <v>0.77134140829195874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0.95583404739333067</v>
      </c>
      <c r="AS208">
        <f>_xlfn.RANK.AVG(Table2[[#This Row],[1Y Return vs Nifty Z-Score]],Table2[1Y Return vs Nifty Z-Score])</f>
        <v>127</v>
      </c>
      <c r="AT208">
        <f>_xlfn.RANK.AVG(Table2[[#This Row],[6M Return vs Nifty Z-Score]],Table2[6M Return vs Nifty Z-Score])</f>
        <v>450</v>
      </c>
      <c r="AU208">
        <f>_xlfn.RANK.AVG(Table2[[#This Row],[Sharpe Ratio Z-Score]],Table2[Sharpe Ratio Z-Score])</f>
        <v>163</v>
      </c>
      <c r="AV208">
        <f>(Table2[[#This Row],[Rank 1Y]]+Table2[[#This Row],[Rank 6M]]+Table2[[#This Row],[Rank Sharpe]])/3</f>
        <v>246.66666666666666</v>
      </c>
    </row>
    <row r="209" spans="1:48" x14ac:dyDescent="0.3">
      <c r="A209" t="s">
        <v>67</v>
      </c>
      <c r="B209" t="s">
        <v>68</v>
      </c>
      <c r="C209" t="s">
        <v>2907</v>
      </c>
      <c r="D209" t="s">
        <v>69</v>
      </c>
      <c r="E209">
        <v>356336.40850994998</v>
      </c>
      <c r="F209">
        <v>269.89999999999998</v>
      </c>
      <c r="G209">
        <v>45.916888686996003</v>
      </c>
      <c r="H209">
        <f>(Table2[[#This Row],[1Y Return vs Nifty]]-AVERAGE(Table2[1Y Return vs Nifty]))/_xlfn.STDEV.P(Table2[1Y Return vs Nifty])</f>
        <v>-3.4048393043048012E-3</v>
      </c>
      <c r="I209">
        <v>-7.8326157532087901</v>
      </c>
      <c r="J209">
        <f>(Table2[[#This Row],[1M Return vs Nifty]]-AVERAGE(Table2[1M Return vs Nifty]))/_xlfn.STDEV.P(Table2[1M Return vs Nifty])</f>
        <v>-1.1614454009042607</v>
      </c>
      <c r="K209">
        <v>19.9157459765688</v>
      </c>
      <c r="L209">
        <f>(Table2[[#This Row],[6M Return vs Nifty]]-AVERAGE(Table2[6M Return vs Nifty]))/_xlfn.STDEV.P(Table2[6M Return vs Nifty])</f>
        <v>0.20090487321261113</v>
      </c>
      <c r="M209">
        <v>-3.5203885446303902</v>
      </c>
      <c r="N209">
        <f>(Table2[[#This Row],[1W Return vs Nifty]]-AVERAGE(Table2[1W Return vs Nifty]))/_xlfn.STDEV.P(Table2[1W Return vs Nifty])</f>
        <v>-0.75407109187132504</v>
      </c>
      <c r="O209">
        <v>270.18</v>
      </c>
      <c r="P209">
        <v>270.09094415420299</v>
      </c>
      <c r="Q209">
        <v>239.62158296637301</v>
      </c>
      <c r="R209">
        <v>63.763980556066599</v>
      </c>
      <c r="S209">
        <f>(Table2[[#This Row],[Close Price]]-Table2[[#This Row],[20D EMA]])/Table2[[#This Row],[20D EMA]]</f>
        <v>-1.0363461396107393E-3</v>
      </c>
      <c r="T209">
        <f>(Table2[[#This Row],[Close Price]]-Table2[[#This Row],[50D EMA]])/Table2[[#This Row],[50D EMA]]</f>
        <v>-7.0696244482004462E-4</v>
      </c>
      <c r="U209">
        <f>(Table2[[#This Row],[Close Price]]-Table2[[#This Row],[200D EMA]])/Table2[[#This Row],[200D EMA]]</f>
        <v>0.12635930644810092</v>
      </c>
      <c r="V209">
        <v>0.90691008219027203</v>
      </c>
      <c r="W209">
        <v>266.60000000000002</v>
      </c>
      <c r="X209">
        <v>271.25</v>
      </c>
      <c r="Y209">
        <v>268.89999999999998</v>
      </c>
      <c r="Z209">
        <v>274.75</v>
      </c>
      <c r="AA209">
        <v>266.60000000000002</v>
      </c>
      <c r="AB209">
        <v>271.25</v>
      </c>
      <c r="AC209" s="1">
        <f>(Table2[[#This Row],[Close Price]]/Table2[[#This Row],[Day Low]])-1</f>
        <v>1.2378094523630701E-2</v>
      </c>
      <c r="AD209" s="1">
        <f>(Table2[[#This Row],[Day High]]/Table2[[#This Row],[Close Price]])-1</f>
        <v>5.0018525379771361E-3</v>
      </c>
      <c r="AE209" s="1">
        <f>(Table2[[#This Row],[Close Price]]/Table2[[#This Row],[Current Week Low]])-1</f>
        <v>3.7188545927853145E-3</v>
      </c>
      <c r="AF209" s="1">
        <f>(Table2[[#This Row],[Current Week High]]/Table2[[#This Row],[Close Price]])-1</f>
        <v>1.7969618377176921E-2</v>
      </c>
      <c r="AG209" s="1">
        <f>(Table2[[#This Row],[Close Price]]/Table2[[#This Row],[Current Month Low]])-1</f>
        <v>1.2378094523630701E-2</v>
      </c>
      <c r="AH209" s="1">
        <f>(Table2[[#This Row],[Current Month High]]/Table2[[#This Row],[Close Price]])-1</f>
        <v>5.0018525379771361E-3</v>
      </c>
      <c r="AI209">
        <v>8.54020007410152</v>
      </c>
      <c r="AJ209">
        <v>73.179339108116693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-0.03</v>
      </c>
      <c r="AM209" t="s">
        <v>2950</v>
      </c>
      <c r="AN209">
        <v>9.0500000000000007</v>
      </c>
      <c r="AO209" t="s">
        <v>2951</v>
      </c>
      <c r="AP209">
        <v>0.10940750713977999</v>
      </c>
      <c r="AQ209">
        <f>(Table2[[#This Row],[Sharpe Ratio]]-AVERAGE(Table2[Sharpe Ratio]))/_xlfn.STDEV.P(Table2[Sharpe Ratio])</f>
        <v>0.55693569822352573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-1.1610807606437537</v>
      </c>
      <c r="AS209">
        <f>_xlfn.RANK.AVG(Table2[[#This Row],[1Y Return vs Nifty Z-Score]],Table2[1Y Return vs Nifty Z-Score])</f>
        <v>282</v>
      </c>
      <c r="AT209">
        <f>_xlfn.RANK.AVG(Table2[[#This Row],[6M Return vs Nifty Z-Score]],Table2[6M Return vs Nifty Z-Score])</f>
        <v>252</v>
      </c>
      <c r="AU209">
        <f>_xlfn.RANK.AVG(Table2[[#This Row],[Sharpe Ratio Z-Score]],Table2[Sharpe Ratio Z-Score])</f>
        <v>207</v>
      </c>
      <c r="AV209">
        <f>(Table2[[#This Row],[Rank 1Y]]+Table2[[#This Row],[Rank 6M]]+Table2[[#This Row],[Rank Sharpe]])/3</f>
        <v>247</v>
      </c>
    </row>
    <row r="210" spans="1:48" x14ac:dyDescent="0.3">
      <c r="A210" t="s">
        <v>750</v>
      </c>
      <c r="B210" t="s">
        <v>751</v>
      </c>
      <c r="C210" t="s">
        <v>2915</v>
      </c>
      <c r="D210" t="s">
        <v>61</v>
      </c>
      <c r="E210">
        <v>19220.771235</v>
      </c>
      <c r="F210">
        <v>152.07</v>
      </c>
      <c r="G210">
        <v>84.811888815173006</v>
      </c>
      <c r="H210">
        <f>(Table2[[#This Row],[1Y Return vs Nifty]]-AVERAGE(Table2[1Y Return vs Nifty]))/_xlfn.STDEV.P(Table2[1Y Return vs Nifty])</f>
        <v>0.46018668740629776</v>
      </c>
      <c r="I210">
        <v>4.0662518326346904</v>
      </c>
      <c r="J210">
        <f>(Table2[[#This Row],[1M Return vs Nifty]]-AVERAGE(Table2[1M Return vs Nifty]))/_xlfn.STDEV.P(Table2[1M Return vs Nifty])</f>
        <v>-3.5964043888754363E-2</v>
      </c>
      <c r="K210">
        <v>12.9827479959544</v>
      </c>
      <c r="L210">
        <f>(Table2[[#This Row],[6M Return vs Nifty]]-AVERAGE(Table2[6M Return vs Nifty]))/_xlfn.STDEV.P(Table2[6M Return vs Nifty])</f>
        <v>-1.3243897445860865E-2</v>
      </c>
      <c r="M210">
        <v>-0.78314504282147701</v>
      </c>
      <c r="N210">
        <f>(Table2[[#This Row],[1W Return vs Nifty]]-AVERAGE(Table2[1W Return vs Nifty]))/_xlfn.STDEV.P(Table2[1W Return vs Nifty])</f>
        <v>-0.1932369055592264</v>
      </c>
      <c r="O210">
        <v>147.59</v>
      </c>
      <c r="P210">
        <v>143.54165299427001</v>
      </c>
      <c r="Q210">
        <v>123.556747573976</v>
      </c>
      <c r="R210">
        <v>50.145570605027402</v>
      </c>
      <c r="S210">
        <f>(Table2[[#This Row],[Close Price]]-Table2[[#This Row],[20D EMA]])/Table2[[#This Row],[20D EMA]]</f>
        <v>3.0354360051493934E-2</v>
      </c>
      <c r="T210">
        <f>(Table2[[#This Row],[Close Price]]-Table2[[#This Row],[50D EMA]])/Table2[[#This Row],[50D EMA]]</f>
        <v>5.9413743870362315E-2</v>
      </c>
      <c r="U210">
        <f>(Table2[[#This Row],[Close Price]]-Table2[[#This Row],[200D EMA]])/Table2[[#This Row],[200D EMA]]</f>
        <v>0.23077050008096497</v>
      </c>
      <c r="V210">
        <v>0.59592806566376</v>
      </c>
      <c r="W210">
        <v>149.65</v>
      </c>
      <c r="X210">
        <v>155</v>
      </c>
      <c r="Y210">
        <v>150.05000000000001</v>
      </c>
      <c r="Z210">
        <v>153.25</v>
      </c>
      <c r="AA210">
        <v>149.65</v>
      </c>
      <c r="AB210">
        <v>155</v>
      </c>
      <c r="AC210" s="1">
        <f>(Table2[[#This Row],[Close Price]]/Table2[[#This Row],[Day Low]])-1</f>
        <v>1.6171065820247188E-2</v>
      </c>
      <c r="AD210" s="1">
        <f>(Table2[[#This Row],[Day High]]/Table2[[#This Row],[Close Price]])-1</f>
        <v>1.9267442625106934E-2</v>
      </c>
      <c r="AE210" s="1">
        <f>(Table2[[#This Row],[Close Price]]/Table2[[#This Row],[Current Week Low]])-1</f>
        <v>1.3462179273575403E-2</v>
      </c>
      <c r="AF210" s="1">
        <f>(Table2[[#This Row],[Current Week High]]/Table2[[#This Row],[Close Price]])-1</f>
        <v>7.7595844019202609E-3</v>
      </c>
      <c r="AG210" s="1">
        <f>(Table2[[#This Row],[Close Price]]/Table2[[#This Row],[Current Month Low]])-1</f>
        <v>1.6171065820247188E-2</v>
      </c>
      <c r="AH210" s="1">
        <f>(Table2[[#This Row],[Current Month High]]/Table2[[#This Row],[Close Price]])-1</f>
        <v>1.9267442625106934E-2</v>
      </c>
      <c r="AI210">
        <v>3.6693627934504001</v>
      </c>
      <c r="AJ210">
        <v>114.78813559322001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0.17</v>
      </c>
      <c r="AM210" t="s">
        <v>2951</v>
      </c>
      <c r="AN210">
        <v>11.78</v>
      </c>
      <c r="AO210" t="s">
        <v>2951</v>
      </c>
      <c r="AP210">
        <v>8.3271345221841001E-2</v>
      </c>
      <c r="AQ210">
        <f>(Table2[[#This Row],[Sharpe Ratio]]-AVERAGE(Table2[Sharpe Ratio]))/_xlfn.STDEV.P(Table2[Sharpe Ratio])</f>
        <v>0.26845645857046196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0.48619829908291806</v>
      </c>
      <c r="AS210">
        <f>_xlfn.RANK.AVG(Table2[[#This Row],[1Y Return vs Nifty Z-Score]],Table2[1Y Return vs Nifty Z-Score])</f>
        <v>161</v>
      </c>
      <c r="AT210">
        <f>_xlfn.RANK.AVG(Table2[[#This Row],[6M Return vs Nifty Z-Score]],Table2[6M Return vs Nifty Z-Score])</f>
        <v>310</v>
      </c>
      <c r="AU210">
        <f>_xlfn.RANK.AVG(Table2[[#This Row],[Sharpe Ratio Z-Score]],Table2[Sharpe Ratio Z-Score])</f>
        <v>272</v>
      </c>
      <c r="AV210">
        <f>(Table2[[#This Row],[Rank 1Y]]+Table2[[#This Row],[Rank 6M]]+Table2[[#This Row],[Rank Sharpe]])/3</f>
        <v>247.66666666666666</v>
      </c>
    </row>
    <row r="211" spans="1:48" x14ac:dyDescent="0.3">
      <c r="A211" t="s">
        <v>1105</v>
      </c>
      <c r="B211" t="s">
        <v>1106</v>
      </c>
      <c r="C211" t="s">
        <v>2918</v>
      </c>
      <c r="D211" t="s">
        <v>87</v>
      </c>
      <c r="E211">
        <v>9896.0149576999993</v>
      </c>
      <c r="F211">
        <v>213.78</v>
      </c>
      <c r="G211">
        <v>56.770745027851603</v>
      </c>
      <c r="H211">
        <f>(Table2[[#This Row],[1Y Return vs Nifty]]-AVERAGE(Table2[1Y Return vs Nifty]))/_xlfn.STDEV.P(Table2[1Y Return vs Nifty])</f>
        <v>0.12596283816510875</v>
      </c>
      <c r="I211">
        <v>-2.1674173733032802</v>
      </c>
      <c r="J211">
        <f>(Table2[[#This Row],[1M Return vs Nifty]]-AVERAGE(Table2[1M Return vs Nifty]))/_xlfn.STDEV.P(Table2[1M Return vs Nifty])</f>
        <v>-0.62558977309948105</v>
      </c>
      <c r="K211">
        <v>33.515332392981499</v>
      </c>
      <c r="L211">
        <f>(Table2[[#This Row],[6M Return vs Nifty]]-AVERAGE(Table2[6M Return vs Nifty]))/_xlfn.STDEV.P(Table2[6M Return vs Nifty])</f>
        <v>0.62097346701311629</v>
      </c>
      <c r="M211">
        <v>0.30562952620310802</v>
      </c>
      <c r="N211">
        <f>(Table2[[#This Row],[1W Return vs Nifty]]-AVERAGE(Table2[1W Return vs Nifty]))/_xlfn.STDEV.P(Table2[1W Return vs Nifty])</f>
        <v>2.9842261161848325E-2</v>
      </c>
      <c r="O211">
        <v>200.73</v>
      </c>
      <c r="P211">
        <v>200.849384874641</v>
      </c>
      <c r="Q211">
        <v>175.76116787952901</v>
      </c>
      <c r="R211">
        <v>43.1482557311313</v>
      </c>
      <c r="S211">
        <f>(Table2[[#This Row],[Close Price]]-Table2[[#This Row],[20D EMA]])/Table2[[#This Row],[20D EMA]]</f>
        <v>6.501270363174419E-2</v>
      </c>
      <c r="T211">
        <f>(Table2[[#This Row],[Close Price]]-Table2[[#This Row],[50D EMA]])/Table2[[#This Row],[50D EMA]]</f>
        <v>6.4379660079265696E-2</v>
      </c>
      <c r="U211">
        <f>(Table2[[#This Row],[Close Price]]-Table2[[#This Row],[200D EMA]])/Table2[[#This Row],[200D EMA]]</f>
        <v>0.21630962390128189</v>
      </c>
      <c r="V211">
        <v>1.0347813770332099</v>
      </c>
      <c r="W211">
        <v>203.2</v>
      </c>
      <c r="X211">
        <v>219</v>
      </c>
      <c r="Y211">
        <v>200.2</v>
      </c>
      <c r="Z211">
        <v>209.8</v>
      </c>
      <c r="AA211">
        <v>203.2</v>
      </c>
      <c r="AB211">
        <v>219</v>
      </c>
      <c r="AC211" s="1">
        <f>(Table2[[#This Row],[Close Price]]/Table2[[#This Row],[Day Low]])-1</f>
        <v>5.2066929133858242E-2</v>
      </c>
      <c r="AD211" s="1">
        <f>(Table2[[#This Row],[Day High]]/Table2[[#This Row],[Close Price]])-1</f>
        <v>2.4417625596407477E-2</v>
      </c>
      <c r="AE211" s="1">
        <f>(Table2[[#This Row],[Close Price]]/Table2[[#This Row],[Current Week Low]])-1</f>
        <v>6.7832167832167833E-2</v>
      </c>
      <c r="AF211" s="1">
        <f>(Table2[[#This Row],[Current Week High]]/Table2[[#This Row],[Close Price]])-1</f>
        <v>-1.8617270090747429E-2</v>
      </c>
      <c r="AG211" s="1">
        <f>(Table2[[#This Row],[Close Price]]/Table2[[#This Row],[Current Month Low]])-1</f>
        <v>5.2066929133858242E-2</v>
      </c>
      <c r="AH211" s="1">
        <f>(Table2[[#This Row],[Current Month High]]/Table2[[#This Row],[Close Price]])-1</f>
        <v>2.4417625596407477E-2</v>
      </c>
      <c r="AI211">
        <v>5.41210590326504</v>
      </c>
      <c r="AJ211">
        <v>88.1866197183098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-0.08</v>
      </c>
      <c r="AM211" t="s">
        <v>2950</v>
      </c>
      <c r="AN211">
        <v>16.47</v>
      </c>
      <c r="AO211" t="s">
        <v>2951</v>
      </c>
      <c r="AP211">
        <v>5.9947613957719997E-2</v>
      </c>
      <c r="AQ211">
        <f>(Table2[[#This Row],[Sharpe Ratio]]-AVERAGE(Table2[Sharpe Ratio]))/_xlfn.STDEV.P(Table2[Sharpe Ratio])</f>
        <v>1.1019567795467899E-2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247</v>
      </c>
      <c r="AT211">
        <f>_xlfn.RANK.AVG(Table2[[#This Row],[6M Return vs Nifty Z-Score]],Table2[6M Return vs Nifty Z-Score])</f>
        <v>158</v>
      </c>
      <c r="AU211">
        <f>_xlfn.RANK.AVG(Table2[[#This Row],[Sharpe Ratio Z-Score]],Table2[Sharpe Ratio Z-Score])</f>
        <v>338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696</v>
      </c>
      <c r="B212" t="s">
        <v>697</v>
      </c>
      <c r="C212" t="s">
        <v>2917</v>
      </c>
      <c r="D212" t="s">
        <v>212</v>
      </c>
      <c r="E212">
        <v>21155.603801540001</v>
      </c>
      <c r="F212">
        <v>3887.4</v>
      </c>
      <c r="G212">
        <v>129.469946080071</v>
      </c>
      <c r="H212">
        <f>(Table2[[#This Row],[1Y Return vs Nifty]]-AVERAGE(Table2[1Y Return vs Nifty]))/_xlfn.STDEV.P(Table2[1Y Return vs Nifty])</f>
        <v>0.99246839145919141</v>
      </c>
      <c r="I212">
        <v>14.3470783626714</v>
      </c>
      <c r="J212">
        <f>(Table2[[#This Row],[1M Return vs Nifty]]-AVERAGE(Table2[1M Return vs Nifty]))/_xlfn.STDEV.P(Table2[1M Return vs Nifty])</f>
        <v>0.93647123289615875</v>
      </c>
      <c r="K212">
        <v>37.382423699122</v>
      </c>
      <c r="L212">
        <f>(Table2[[#This Row],[6M Return vs Nifty]]-AVERAGE(Table2[6M Return vs Nifty]))/_xlfn.STDEV.P(Table2[6M Return vs Nifty])</f>
        <v>0.74042148236659322</v>
      </c>
      <c r="M212">
        <v>1.7194474573571199</v>
      </c>
      <c r="N212">
        <f>(Table2[[#This Row],[1W Return vs Nifty]]-AVERAGE(Table2[1W Return vs Nifty]))/_xlfn.STDEV.P(Table2[1W Return vs Nifty])</f>
        <v>0.31951960571969046</v>
      </c>
      <c r="O212">
        <v>3534.86</v>
      </c>
      <c r="P212">
        <v>3204.7671208239199</v>
      </c>
      <c r="Q212">
        <v>2624.7864830409599</v>
      </c>
      <c r="R212">
        <v>72.224458357402597</v>
      </c>
      <c r="S212">
        <f>(Table2[[#This Row],[Close Price]]-Table2[[#This Row],[20D EMA]])/Table2[[#This Row],[20D EMA]]</f>
        <v>9.9732379783074851E-2</v>
      </c>
      <c r="T212">
        <f>(Table2[[#This Row],[Close Price]]-Table2[[#This Row],[50D EMA]])/Table2[[#This Row],[50D EMA]]</f>
        <v>0.21300545513602898</v>
      </c>
      <c r="U212">
        <f>(Table2[[#This Row],[Close Price]]-Table2[[#This Row],[200D EMA]])/Table2[[#This Row],[200D EMA]]</f>
        <v>0.48103475277586499</v>
      </c>
      <c r="V212">
        <v>1.42476459553321</v>
      </c>
      <c r="W212">
        <v>3870.05</v>
      </c>
      <c r="X212">
        <v>3988.1</v>
      </c>
      <c r="Y212">
        <v>3798.7</v>
      </c>
      <c r="Z212">
        <v>3913.7</v>
      </c>
      <c r="AA212">
        <v>3870.05</v>
      </c>
      <c r="AB212">
        <v>3988.1</v>
      </c>
      <c r="AC212" s="1">
        <f>(Table2[[#This Row],[Close Price]]/Table2[[#This Row],[Day Low]])-1</f>
        <v>4.4831462125811683E-3</v>
      </c>
      <c r="AD212" s="1">
        <f>(Table2[[#This Row],[Day High]]/Table2[[#This Row],[Close Price]])-1</f>
        <v>2.5904203323558139E-2</v>
      </c>
      <c r="AE212" s="1">
        <f>(Table2[[#This Row],[Close Price]]/Table2[[#This Row],[Current Week Low]])-1</f>
        <v>2.3350093453023524E-2</v>
      </c>
      <c r="AF212" s="1">
        <f>(Table2[[#This Row],[Current Week High]]/Table2[[#This Row],[Close Price]])-1</f>
        <v>6.7654473426967954E-3</v>
      </c>
      <c r="AG212" s="1">
        <f>(Table2[[#This Row],[Close Price]]/Table2[[#This Row],[Current Month Low]])-1</f>
        <v>4.4831462125811683E-3</v>
      </c>
      <c r="AH212" s="1">
        <f>(Table2[[#This Row],[Current Month High]]/Table2[[#This Row],[Close Price]])-1</f>
        <v>2.5904203323558139E-2</v>
      </c>
      <c r="AI212">
        <v>3.6682615629983899</v>
      </c>
      <c r="AJ212">
        <v>166.059817945383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0.28000000000000003</v>
      </c>
      <c r="AM212" t="s">
        <v>2951</v>
      </c>
      <c r="AN212">
        <v>34.03</v>
      </c>
      <c r="AO212" t="s">
        <v>2951</v>
      </c>
      <c r="AQ212">
        <f>(Table2[[#This Row],[Sharpe Ratio]]-AVERAGE(Table2[Sharpe Ratio]))/_xlfn.STDEV.P(Table2[Sharpe Ratio])</f>
        <v>-0.65065532340838095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2.3382253890332532</v>
      </c>
      <c r="AS212">
        <f>_xlfn.RANK.AVG(Table2[[#This Row],[1Y Return vs Nifty Z-Score]],Table2[1Y Return vs Nifty Z-Score])</f>
        <v>89</v>
      </c>
      <c r="AT212">
        <f>_xlfn.RANK.AVG(Table2[[#This Row],[6M Return vs Nifty Z-Score]],Table2[6M Return vs Nifty Z-Score])</f>
        <v>136</v>
      </c>
      <c r="AU212">
        <f>_xlfn.RANK.AVG(Table2[[#This Row],[Sharpe Ratio Z-Score]],Table2[Sharpe Ratio Z-Score])</f>
        <v>520</v>
      </c>
      <c r="AV212">
        <f>(Table2[[#This Row],[Rank 1Y]]+Table2[[#This Row],[Rank 6M]]+Table2[[#This Row],[Rank Sharpe]])/3</f>
        <v>248.33333333333334</v>
      </c>
    </row>
    <row r="213" spans="1:48" x14ac:dyDescent="0.3">
      <c r="A213" t="s">
        <v>1553</v>
      </c>
      <c r="B213" t="s">
        <v>1554</v>
      </c>
      <c r="C213" t="s">
        <v>2923</v>
      </c>
      <c r="D213" t="s">
        <v>446</v>
      </c>
      <c r="E213">
        <v>5217.3012840000001</v>
      </c>
      <c r="F213">
        <v>130.58000000000001</v>
      </c>
      <c r="G213">
        <v>60.572690814619797</v>
      </c>
      <c r="H213">
        <f>(Table2[[#This Row],[1Y Return vs Nifty]]-AVERAGE(Table2[1Y Return vs Nifty]))/_xlfn.STDEV.P(Table2[1Y Return vs Nifty])</f>
        <v>0.17127842746837121</v>
      </c>
      <c r="I213">
        <v>37.768788987792</v>
      </c>
      <c r="J213">
        <f>(Table2[[#This Row],[1M Return vs Nifty]]-AVERAGE(Table2[1M Return vs Nifty]))/_xlfn.STDEV.P(Table2[1M Return vs Nifty])</f>
        <v>3.1518668130056078</v>
      </c>
      <c r="K213">
        <v>41.763330370016497</v>
      </c>
      <c r="L213">
        <f>(Table2[[#This Row],[6M Return vs Nifty]]-AVERAGE(Table2[6M Return vs Nifty]))/_xlfn.STDEV.P(Table2[6M Return vs Nifty])</f>
        <v>0.87574039931490244</v>
      </c>
      <c r="M213">
        <v>21.822895032818799</v>
      </c>
      <c r="N213">
        <f>(Table2[[#This Row],[1W Return vs Nifty]]-AVERAGE(Table2[1W Return vs Nifty]))/_xlfn.STDEV.P(Table2[1W Return vs Nifty])</f>
        <v>4.43851766183018</v>
      </c>
      <c r="O213">
        <v>117.49</v>
      </c>
      <c r="P213">
        <v>108.818300719083</v>
      </c>
      <c r="Q213">
        <v>94.6548331961733</v>
      </c>
      <c r="R213">
        <v>70.310516253099493</v>
      </c>
      <c r="S213">
        <f>(Table2[[#This Row],[Close Price]]-Table2[[#This Row],[20D EMA]])/Table2[[#This Row],[20D EMA]]</f>
        <v>0.11141373733934819</v>
      </c>
      <c r="T213">
        <f>(Table2[[#This Row],[Close Price]]-Table2[[#This Row],[50D EMA]])/Table2[[#This Row],[50D EMA]]</f>
        <v>0.19998198039404561</v>
      </c>
      <c r="U213">
        <f>(Table2[[#This Row],[Close Price]]-Table2[[#This Row],[200D EMA]])/Table2[[#This Row],[200D EMA]]</f>
        <v>0.37953864151206484</v>
      </c>
      <c r="V213">
        <v>3.9814186491338699</v>
      </c>
      <c r="W213">
        <v>129.6</v>
      </c>
      <c r="X213">
        <v>138.05000000000001</v>
      </c>
      <c r="Y213">
        <v>139.25</v>
      </c>
      <c r="Z213">
        <v>155.5</v>
      </c>
      <c r="AA213">
        <v>129.6</v>
      </c>
      <c r="AB213">
        <v>138.05000000000001</v>
      </c>
      <c r="AC213" s="1">
        <f>(Table2[[#This Row],[Close Price]]/Table2[[#This Row],[Day Low]])-1</f>
        <v>7.5617283950619729E-3</v>
      </c>
      <c r="AD213" s="1">
        <f>(Table2[[#This Row],[Day High]]/Table2[[#This Row],[Close Price]])-1</f>
        <v>5.7206310307857278E-2</v>
      </c>
      <c r="AE213" s="1">
        <f>(Table2[[#This Row],[Close Price]]/Table2[[#This Row],[Current Week Low]])-1</f>
        <v>-6.226211849192087E-2</v>
      </c>
      <c r="AF213" s="1">
        <f>(Table2[[#This Row],[Current Week High]]/Table2[[#This Row],[Close Price]])-1</f>
        <v>0.19084086383825993</v>
      </c>
      <c r="AG213" s="1">
        <f>(Table2[[#This Row],[Close Price]]/Table2[[#This Row],[Current Month Low]])-1</f>
        <v>7.5617283950619729E-3</v>
      </c>
      <c r="AH213" s="1">
        <f>(Table2[[#This Row],[Current Month High]]/Table2[[#This Row],[Close Price]])-1</f>
        <v>5.7206310307857278E-2</v>
      </c>
      <c r="AI213">
        <v>19.084086383825898</v>
      </c>
      <c r="AJ213">
        <v>100.737893927747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0.27</v>
      </c>
      <c r="AM213" t="s">
        <v>2951</v>
      </c>
      <c r="AN213">
        <v>34.130000000000003</v>
      </c>
      <c r="AO213" t="s">
        <v>2951</v>
      </c>
      <c r="AP213">
        <v>3.8402294491512001E-2</v>
      </c>
      <c r="AQ213">
        <f>(Table2[[#This Row],[Sharpe Ratio]]-AVERAGE(Table2[Sharpe Ratio]))/_xlfn.STDEV.P(Table2[Sharpe Ratio])</f>
        <v>-0.22678801073150812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8.410615290887554</v>
      </c>
      <c r="AS213">
        <f>_xlfn.RANK.AVG(Table2[[#This Row],[1Y Return vs Nifty Z-Score]],Table2[1Y Return vs Nifty Z-Score])</f>
        <v>234</v>
      </c>
      <c r="AT213">
        <f>_xlfn.RANK.AVG(Table2[[#This Row],[6M Return vs Nifty Z-Score]],Table2[6M Return vs Nifty Z-Score])</f>
        <v>114</v>
      </c>
      <c r="AU213">
        <f>_xlfn.RANK.AVG(Table2[[#This Row],[Sharpe Ratio Z-Score]],Table2[Sharpe Ratio Z-Score])</f>
        <v>397</v>
      </c>
      <c r="AV213">
        <f>(Table2[[#This Row],[Rank 1Y]]+Table2[[#This Row],[Rank 6M]]+Table2[[#This Row],[Rank Sharpe]])/3</f>
        <v>248.33333333333334</v>
      </c>
    </row>
    <row r="214" spans="1:48" x14ac:dyDescent="0.3">
      <c r="A214" t="s">
        <v>962</v>
      </c>
      <c r="B214" t="s">
        <v>963</v>
      </c>
      <c r="C214" t="s">
        <v>2923</v>
      </c>
      <c r="D214" t="s">
        <v>524</v>
      </c>
      <c r="E214">
        <v>12985.194871809999</v>
      </c>
      <c r="F214">
        <v>792.2</v>
      </c>
      <c r="G214">
        <v>46.132606151782703</v>
      </c>
      <c r="H214">
        <f>(Table2[[#This Row],[1Y Return vs Nifty]]-AVERAGE(Table2[1Y Return vs Nifty]))/_xlfn.STDEV.P(Table2[1Y Return vs Nifty])</f>
        <v>-8.3369163727704256E-4</v>
      </c>
      <c r="I214">
        <v>15.807200151320099</v>
      </c>
      <c r="J214">
        <f>(Table2[[#This Row],[1M Return vs Nifty]]-AVERAGE(Table2[1M Return vs Nifty]))/_xlfn.STDEV.P(Table2[1M Return vs Nifty])</f>
        <v>1.0745801613501058</v>
      </c>
      <c r="K214">
        <v>32.758657505717999</v>
      </c>
      <c r="L214">
        <f>(Table2[[#This Row],[6M Return vs Nifty]]-AVERAGE(Table2[6M Return vs Nifty]))/_xlfn.STDEV.P(Table2[6M Return vs Nifty])</f>
        <v>0.59760103890211658</v>
      </c>
      <c r="M214">
        <v>7.9654837768950104</v>
      </c>
      <c r="N214">
        <f>(Table2[[#This Row],[1W Return vs Nifty]]-AVERAGE(Table2[1W Return vs Nifty]))/_xlfn.STDEV.P(Table2[1W Return vs Nifty])</f>
        <v>1.599270820629467</v>
      </c>
      <c r="O214">
        <v>729.17</v>
      </c>
      <c r="P214">
        <v>697.60598847649601</v>
      </c>
      <c r="Q214">
        <v>611.93835359557704</v>
      </c>
      <c r="R214">
        <v>50.657418240252603</v>
      </c>
      <c r="S214">
        <f>(Table2[[#This Row],[Close Price]]-Table2[[#This Row],[20D EMA]])/Table2[[#This Row],[20D EMA]]</f>
        <v>8.6440747699439213E-2</v>
      </c>
      <c r="T214">
        <f>(Table2[[#This Row],[Close Price]]-Table2[[#This Row],[50D EMA]])/Table2[[#This Row],[50D EMA]]</f>
        <v>0.13559804973877621</v>
      </c>
      <c r="U214">
        <f>(Table2[[#This Row],[Close Price]]-Table2[[#This Row],[200D EMA]])/Table2[[#This Row],[200D EMA]]</f>
        <v>0.29457484621654528</v>
      </c>
      <c r="V214">
        <v>1.90813711836911</v>
      </c>
      <c r="W214">
        <v>773.55</v>
      </c>
      <c r="X214">
        <v>819</v>
      </c>
      <c r="Y214">
        <v>790</v>
      </c>
      <c r="Z214">
        <v>812</v>
      </c>
      <c r="AA214">
        <v>773.55</v>
      </c>
      <c r="AB214">
        <v>819</v>
      </c>
      <c r="AC214" s="1">
        <f>(Table2[[#This Row],[Close Price]]/Table2[[#This Row],[Day Low]])-1</f>
        <v>2.4109624458664713E-2</v>
      </c>
      <c r="AD214" s="1">
        <f>(Table2[[#This Row],[Day High]]/Table2[[#This Row],[Close Price]])-1</f>
        <v>3.382984094925523E-2</v>
      </c>
      <c r="AE214" s="1">
        <f>(Table2[[#This Row],[Close Price]]/Table2[[#This Row],[Current Week Low]])-1</f>
        <v>2.7848101265823821E-3</v>
      </c>
      <c r="AF214" s="1">
        <f>(Table2[[#This Row],[Current Week High]]/Table2[[#This Row],[Close Price]])-1</f>
        <v>2.4993688462509489E-2</v>
      </c>
      <c r="AG214" s="1">
        <f>(Table2[[#This Row],[Close Price]]/Table2[[#This Row],[Current Month Low]])-1</f>
        <v>2.4109624458664713E-2</v>
      </c>
      <c r="AH214" s="1">
        <f>(Table2[[#This Row],[Current Month High]]/Table2[[#This Row],[Close Price]])-1</f>
        <v>3.382984094925523E-2</v>
      </c>
      <c r="AI214">
        <v>3.6101994445846901</v>
      </c>
      <c r="AJ214">
        <v>93.691931540342296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2951</v>
      </c>
      <c r="AN214">
        <v>21.6</v>
      </c>
      <c r="AO214" t="s">
        <v>2951</v>
      </c>
      <c r="AP214">
        <v>7.3029225868986997E-2</v>
      </c>
      <c r="AQ214">
        <f>(Table2[[#This Row],[Sharpe Ratio]]-AVERAGE(Table2[Sharpe Ratio]))/_xlfn.STDEV.P(Table2[Sharpe Ratio])</f>
        <v>0.15540853620817788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3.4260268654525898</v>
      </c>
      <c r="AS214">
        <f>_xlfn.RANK.AVG(Table2[[#This Row],[1Y Return vs Nifty Z-Score]],Table2[1Y Return vs Nifty Z-Score])</f>
        <v>281</v>
      </c>
      <c r="AT214">
        <f>_xlfn.RANK.AVG(Table2[[#This Row],[6M Return vs Nifty Z-Score]],Table2[6M Return vs Nifty Z-Score])</f>
        <v>168</v>
      </c>
      <c r="AU214">
        <f>_xlfn.RANK.AVG(Table2[[#This Row],[Sharpe Ratio Z-Score]],Table2[Sharpe Ratio Z-Score])</f>
        <v>298</v>
      </c>
      <c r="AV214">
        <f>(Table2[[#This Row],[Rank 1Y]]+Table2[[#This Row],[Rank 6M]]+Table2[[#This Row],[Rank Sharpe]])/3</f>
        <v>249</v>
      </c>
    </row>
    <row r="215" spans="1:48" x14ac:dyDescent="0.3">
      <c r="A215" t="s">
        <v>311</v>
      </c>
      <c r="B215" t="s">
        <v>312</v>
      </c>
      <c r="C215" t="s">
        <v>2916</v>
      </c>
      <c r="D215" t="s">
        <v>284</v>
      </c>
      <c r="E215">
        <v>76722.765487519995</v>
      </c>
      <c r="F215">
        <v>897.85</v>
      </c>
      <c r="G215">
        <v>22.880149052292602</v>
      </c>
      <c r="H215">
        <f>(Table2[[#This Row],[1Y Return vs Nifty]]-AVERAGE(Table2[1Y Return vs Nifty]))/_xlfn.STDEV.P(Table2[1Y Return vs Nifty])</f>
        <v>-0.27798093552470476</v>
      </c>
      <c r="I215">
        <v>13.342207626715799</v>
      </c>
      <c r="J215">
        <f>(Table2[[#This Row],[1M Return vs Nifty]]-AVERAGE(Table2[1M Return vs Nifty]))/_xlfn.STDEV.P(Table2[1M Return vs Nifty])</f>
        <v>0.84142325699683629</v>
      </c>
      <c r="K215">
        <v>22.793740870413899</v>
      </c>
      <c r="L215">
        <f>(Table2[[#This Row],[6M Return vs Nifty]]-AVERAGE(Table2[6M Return vs Nifty]))/_xlfn.STDEV.P(Table2[6M Return vs Nifty])</f>
        <v>0.28980134631149257</v>
      </c>
      <c r="M215">
        <v>-0.13523254208022301</v>
      </c>
      <c r="N215">
        <f>(Table2[[#This Row],[1W Return vs Nifty]]-AVERAGE(Table2[1W Return vs Nifty]))/_xlfn.STDEV.P(Table2[1W Return vs Nifty])</f>
        <v>-6.0486026832316173E-2</v>
      </c>
      <c r="O215">
        <v>862.46</v>
      </c>
      <c r="P215">
        <v>831.60270543550598</v>
      </c>
      <c r="Q215">
        <v>735.78797593113904</v>
      </c>
      <c r="R215">
        <v>33.952870536466698</v>
      </c>
      <c r="S215">
        <f>(Table2[[#This Row],[Close Price]]-Table2[[#This Row],[20D EMA]])/Table2[[#This Row],[20D EMA]]</f>
        <v>4.1033787074183134E-2</v>
      </c>
      <c r="T215">
        <f>(Table2[[#This Row],[Close Price]]-Table2[[#This Row],[50D EMA]])/Table2[[#This Row],[50D EMA]]</f>
        <v>7.9662192212086036E-2</v>
      </c>
      <c r="U215">
        <f>(Table2[[#This Row],[Close Price]]-Table2[[#This Row],[200D EMA]])/Table2[[#This Row],[200D EMA]]</f>
        <v>0.2202564181125298</v>
      </c>
      <c r="V215">
        <v>1.2835509764144499</v>
      </c>
      <c r="W215">
        <v>891</v>
      </c>
      <c r="X215">
        <v>924.3</v>
      </c>
      <c r="Y215">
        <v>912.15</v>
      </c>
      <c r="Z215">
        <v>979.9</v>
      </c>
      <c r="AA215">
        <v>891</v>
      </c>
      <c r="AB215">
        <v>924.3</v>
      </c>
      <c r="AC215" s="1">
        <f>(Table2[[#This Row],[Close Price]]/Table2[[#This Row],[Day Low]])-1</f>
        <v>7.6879910213243363E-3</v>
      </c>
      <c r="AD215" s="1">
        <f>(Table2[[#This Row],[Day High]]/Table2[[#This Row],[Close Price]])-1</f>
        <v>2.9459263796848045E-2</v>
      </c>
      <c r="AE215" s="1">
        <f>(Table2[[#This Row],[Close Price]]/Table2[[#This Row],[Current Week Low]])-1</f>
        <v>-1.5677246066984507E-2</v>
      </c>
      <c r="AF215" s="1">
        <f>(Table2[[#This Row],[Current Week High]]/Table2[[#This Row],[Close Price]])-1</f>
        <v>9.138497521857758E-2</v>
      </c>
      <c r="AG215" s="1">
        <f>(Table2[[#This Row],[Close Price]]/Table2[[#This Row],[Current Month Low]])-1</f>
        <v>7.6879910213243363E-3</v>
      </c>
      <c r="AH215" s="1">
        <f>(Table2[[#This Row],[Current Month High]]/Table2[[#This Row],[Close Price]])-1</f>
        <v>2.9459263796848045E-2</v>
      </c>
      <c r="AI215">
        <v>9.1384975218577509</v>
      </c>
      <c r="AJ215">
        <v>76.568338249754106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7.0000000000000007E-2</v>
      </c>
      <c r="AM215" t="s">
        <v>2951</v>
      </c>
      <c r="AN215">
        <v>9.19</v>
      </c>
      <c r="AO215" t="s">
        <v>2951</v>
      </c>
      <c r="AP215">
        <v>0.137594284784822</v>
      </c>
      <c r="AQ215">
        <f>(Table2[[#This Row],[Sharpe Ratio]]-AVERAGE(Table2[Sharpe Ratio]))/_xlfn.STDEV.P(Table2[Sharpe Ratio])</f>
        <v>0.86804871507894399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1.660806356030252</v>
      </c>
      <c r="AS215">
        <f>_xlfn.RANK.AVG(Table2[[#This Row],[1Y Return vs Nifty Z-Score]],Table2[1Y Return vs Nifty Z-Score])</f>
        <v>371</v>
      </c>
      <c r="AT215">
        <f>_xlfn.RANK.AVG(Table2[[#This Row],[6M Return vs Nifty Z-Score]],Table2[6M Return vs Nifty Z-Score])</f>
        <v>234</v>
      </c>
      <c r="AU215">
        <f>_xlfn.RANK.AVG(Table2[[#This Row],[Sharpe Ratio Z-Score]],Table2[Sharpe Ratio Z-Score])</f>
        <v>143</v>
      </c>
      <c r="AV215">
        <f>(Table2[[#This Row],[Rank 1Y]]+Table2[[#This Row],[Rank 6M]]+Table2[[#This Row],[Rank Sharpe]])/3</f>
        <v>249.33333333333334</v>
      </c>
    </row>
    <row r="216" spans="1:48" x14ac:dyDescent="0.3">
      <c r="A216" t="s">
        <v>1276</v>
      </c>
      <c r="B216" t="s">
        <v>1277</v>
      </c>
      <c r="C216" t="s">
        <v>622</v>
      </c>
      <c r="D216" t="s">
        <v>622</v>
      </c>
      <c r="E216">
        <v>7724.1192600000004</v>
      </c>
      <c r="F216">
        <v>370.1</v>
      </c>
      <c r="G216">
        <v>60.674187197259997</v>
      </c>
      <c r="H216">
        <f>(Table2[[#This Row],[1Y Return vs Nifty]]-AVERAGE(Table2[1Y Return vs Nifty]))/_xlfn.STDEV.P(Table2[1Y Return vs Nifty])</f>
        <v>0.1724881681247207</v>
      </c>
      <c r="I216">
        <v>-8.7371370971503399</v>
      </c>
      <c r="J216">
        <f>(Table2[[#This Row],[1M Return vs Nifty]]-AVERAGE(Table2[1M Return vs Nifty]))/_xlfn.STDEV.P(Table2[1M Return vs Nifty])</f>
        <v>-1.2470016021380659</v>
      </c>
      <c r="K216">
        <v>15.058316114322899</v>
      </c>
      <c r="L216">
        <f>(Table2[[#This Row],[6M Return vs Nifty]]-AVERAGE(Table2[6M Return vs Nifty]))/_xlfn.STDEV.P(Table2[6M Return vs Nifty])</f>
        <v>5.0866947849256661E-2</v>
      </c>
      <c r="M216">
        <v>-3.0296980938345102</v>
      </c>
      <c r="N216">
        <f>(Table2[[#This Row],[1W Return vs Nifty]]-AVERAGE(Table2[1W Return vs Nifty]))/_xlfn.STDEV.P(Table2[1W Return vs Nifty])</f>
        <v>-0.65353345993563483</v>
      </c>
      <c r="O216">
        <v>365.31</v>
      </c>
      <c r="P216">
        <v>362.19031243182297</v>
      </c>
      <c r="Q216">
        <v>310.57980022192402</v>
      </c>
      <c r="R216">
        <v>54.657227563132103</v>
      </c>
      <c r="S216">
        <f>(Table2[[#This Row],[Close Price]]-Table2[[#This Row],[20D EMA]])/Table2[[#This Row],[20D EMA]]</f>
        <v>1.3112151323533494E-2</v>
      </c>
      <c r="T216">
        <f>(Table2[[#This Row],[Close Price]]-Table2[[#This Row],[50D EMA]])/Table2[[#This Row],[50D EMA]]</f>
        <v>2.1838484621716468E-2</v>
      </c>
      <c r="U216">
        <f>(Table2[[#This Row],[Close Price]]-Table2[[#This Row],[200D EMA]])/Table2[[#This Row],[200D EMA]]</f>
        <v>0.19164221155254138</v>
      </c>
      <c r="V216">
        <v>0.55144365642890003</v>
      </c>
      <c r="W216">
        <v>364.3</v>
      </c>
      <c r="X216">
        <v>375.4</v>
      </c>
      <c r="Y216">
        <v>362.05</v>
      </c>
      <c r="Z216">
        <v>377.25</v>
      </c>
      <c r="AA216">
        <v>364.3</v>
      </c>
      <c r="AB216">
        <v>375.4</v>
      </c>
      <c r="AC216" s="1">
        <f>(Table2[[#This Row],[Close Price]]/Table2[[#This Row],[Day Low]])-1</f>
        <v>1.5920944276694993E-2</v>
      </c>
      <c r="AD216" s="1">
        <f>(Table2[[#This Row],[Day High]]/Table2[[#This Row],[Close Price]])-1</f>
        <v>1.4320453931369714E-2</v>
      </c>
      <c r="AE216" s="1">
        <f>(Table2[[#This Row],[Close Price]]/Table2[[#This Row],[Current Week Low]])-1</f>
        <v>2.2234497997514202E-2</v>
      </c>
      <c r="AF216" s="1">
        <f>(Table2[[#This Row],[Current Week High]]/Table2[[#This Row],[Close Price]])-1</f>
        <v>1.9319102945149824E-2</v>
      </c>
      <c r="AG216" s="1">
        <f>(Table2[[#This Row],[Close Price]]/Table2[[#This Row],[Current Month Low]])-1</f>
        <v>1.5920944276694993E-2</v>
      </c>
      <c r="AH216" s="1">
        <f>(Table2[[#This Row],[Current Month High]]/Table2[[#This Row],[Close Price]])-1</f>
        <v>1.4320453931369714E-2</v>
      </c>
      <c r="AI216">
        <v>9.4298838151850806</v>
      </c>
      <c r="AJ216">
        <v>91.019354838709603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-0.03</v>
      </c>
      <c r="AM216" t="s">
        <v>2950</v>
      </c>
      <c r="AN216">
        <v>10.38</v>
      </c>
      <c r="AO216" t="s">
        <v>2951</v>
      </c>
      <c r="AP216">
        <v>0.100572506752851</v>
      </c>
      <c r="AQ216">
        <f>(Table2[[#This Row],[Sharpe Ratio]]-AVERAGE(Table2[Sharpe Ratio]))/_xlfn.STDEV.P(Table2[Sharpe Ratio])</f>
        <v>0.45941892426267694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-1.2177610218370465</v>
      </c>
      <c r="AS216">
        <f>_xlfn.RANK.AVG(Table2[[#This Row],[1Y Return vs Nifty Z-Score]],Table2[1Y Return vs Nifty Z-Score])</f>
        <v>233</v>
      </c>
      <c r="AT216">
        <f>_xlfn.RANK.AVG(Table2[[#This Row],[6M Return vs Nifty Z-Score]],Table2[6M Return vs Nifty Z-Score])</f>
        <v>288</v>
      </c>
      <c r="AU216">
        <f>_xlfn.RANK.AVG(Table2[[#This Row],[Sharpe Ratio Z-Score]],Table2[Sharpe Ratio Z-Score])</f>
        <v>231</v>
      </c>
      <c r="AV216">
        <f>(Table2[[#This Row],[Rank 1Y]]+Table2[[#This Row],[Rank 6M]]+Table2[[#This Row],[Rank Sharpe]])/3</f>
        <v>250.66666666666666</v>
      </c>
    </row>
    <row r="217" spans="1:48" x14ac:dyDescent="0.3">
      <c r="A217" t="s">
        <v>893</v>
      </c>
      <c r="B217" t="s">
        <v>894</v>
      </c>
      <c r="C217" t="s">
        <v>2910</v>
      </c>
      <c r="D217" t="s">
        <v>601</v>
      </c>
      <c r="E217">
        <v>14871.69263378</v>
      </c>
      <c r="F217">
        <v>116.75</v>
      </c>
      <c r="G217">
        <v>53.373818665357597</v>
      </c>
      <c r="H217">
        <f>(Table2[[#This Row],[1Y Return vs Nifty]]-AVERAGE(Table2[1Y Return vs Nifty]))/_xlfn.STDEV.P(Table2[1Y Return vs Nifty])</f>
        <v>8.5474696416235091E-2</v>
      </c>
      <c r="I217">
        <v>18.950281525105499</v>
      </c>
      <c r="J217">
        <f>(Table2[[#This Row],[1M Return vs Nifty]]-AVERAGE(Table2[1M Return vs Nifty]))/_xlfn.STDEV.P(Table2[1M Return vs Nifty])</f>
        <v>1.3718756362562072</v>
      </c>
      <c r="K217">
        <v>25.821621710030701</v>
      </c>
      <c r="L217">
        <f>(Table2[[#This Row],[6M Return vs Nifty]]-AVERAGE(Table2[6M Return vs Nifty]))/_xlfn.STDEV.P(Table2[6M Return vs Nifty])</f>
        <v>0.38332754685523163</v>
      </c>
      <c r="M217">
        <v>-3.3333625136784799</v>
      </c>
      <c r="N217">
        <f>(Table2[[#This Row],[1W Return vs Nifty]]-AVERAGE(Table2[1W Return vs Nifty]))/_xlfn.STDEV.P(Table2[1W Return vs Nifty])</f>
        <v>-0.71575130343497329</v>
      </c>
      <c r="O217">
        <v>110.53</v>
      </c>
      <c r="P217">
        <v>103.990010639318</v>
      </c>
      <c r="Q217">
        <v>91.143359247259397</v>
      </c>
      <c r="R217">
        <v>65.726485212255795</v>
      </c>
      <c r="S217">
        <f>(Table2[[#This Row],[Close Price]]-Table2[[#This Row],[20D EMA]])/Table2[[#This Row],[20D EMA]]</f>
        <v>5.6274314665701611E-2</v>
      </c>
      <c r="T217">
        <f>(Table2[[#This Row],[Close Price]]-Table2[[#This Row],[50D EMA]])/Table2[[#This Row],[50D EMA]]</f>
        <v>0.12270399129911737</v>
      </c>
      <c r="U217">
        <f>(Table2[[#This Row],[Close Price]]-Table2[[#This Row],[200D EMA]])/Table2[[#This Row],[200D EMA]]</f>
        <v>0.28094905612676957</v>
      </c>
      <c r="V217">
        <v>2.4732181832703999</v>
      </c>
      <c r="W217">
        <v>112.25</v>
      </c>
      <c r="X217">
        <v>119.9</v>
      </c>
      <c r="Y217">
        <v>120.76</v>
      </c>
      <c r="Z217">
        <v>125.5</v>
      </c>
      <c r="AA217">
        <v>112.25</v>
      </c>
      <c r="AB217">
        <v>119.9</v>
      </c>
      <c r="AC217" s="1">
        <f>(Table2[[#This Row],[Close Price]]/Table2[[#This Row],[Day Low]])-1</f>
        <v>4.008908685968815E-2</v>
      </c>
      <c r="AD217" s="1">
        <f>(Table2[[#This Row],[Day High]]/Table2[[#This Row],[Close Price]])-1</f>
        <v>2.6980728051391845E-2</v>
      </c>
      <c r="AE217" s="1">
        <f>(Table2[[#This Row],[Close Price]]/Table2[[#This Row],[Current Week Low]])-1</f>
        <v>-3.3206359721762224E-2</v>
      </c>
      <c r="AF217" s="1">
        <f>(Table2[[#This Row],[Current Week High]]/Table2[[#This Row],[Close Price]])-1</f>
        <v>7.4946466809421741E-2</v>
      </c>
      <c r="AG217" s="1">
        <f>(Table2[[#This Row],[Close Price]]/Table2[[#This Row],[Current Month Low]])-1</f>
        <v>4.008908685968815E-2</v>
      </c>
      <c r="AH217" s="1">
        <f>(Table2[[#This Row],[Current Month High]]/Table2[[#This Row],[Close Price]])-1</f>
        <v>2.6980728051391845E-2</v>
      </c>
      <c r="AI217">
        <v>11.777301927194801</v>
      </c>
      <c r="AJ217">
        <v>89.837398373983703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</v>
      </c>
      <c r="AM217" t="s">
        <v>2951</v>
      </c>
      <c r="AN217">
        <v>29.58</v>
      </c>
      <c r="AO217" t="s">
        <v>2951</v>
      </c>
      <c r="AP217">
        <v>7.7168075398203001E-2</v>
      </c>
      <c r="AQ217">
        <f>(Table2[[#This Row],[Sharpe Ratio]]-AVERAGE(Table2[Sharpe Ratio]))/_xlfn.STDEV.P(Table2[Sharpe Ratio])</f>
        <v>0.20109130206245471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1.3260178781551555</v>
      </c>
      <c r="AS217">
        <f>_xlfn.RANK.AVG(Table2[[#This Row],[1Y Return vs Nifty Z-Score]],Table2[1Y Return vs Nifty Z-Score])</f>
        <v>255</v>
      </c>
      <c r="AT217">
        <f>_xlfn.RANK.AVG(Table2[[#This Row],[6M Return vs Nifty Z-Score]],Table2[6M Return vs Nifty Z-Score])</f>
        <v>213</v>
      </c>
      <c r="AU217">
        <f>_xlfn.RANK.AVG(Table2[[#This Row],[Sharpe Ratio Z-Score]],Table2[Sharpe Ratio Z-Score])</f>
        <v>285</v>
      </c>
      <c r="AV217">
        <f>(Table2[[#This Row],[Rank 1Y]]+Table2[[#This Row],[Rank 6M]]+Table2[[#This Row],[Rank Sharpe]])/3</f>
        <v>251</v>
      </c>
    </row>
    <row r="218" spans="1:48" x14ac:dyDescent="0.3">
      <c r="A218" t="s">
        <v>1376</v>
      </c>
      <c r="B218" t="s">
        <v>1377</v>
      </c>
      <c r="C218" t="s">
        <v>2920</v>
      </c>
      <c r="D218" t="s">
        <v>96</v>
      </c>
      <c r="E218">
        <v>6794.0643662550001</v>
      </c>
      <c r="F218">
        <v>1047.8</v>
      </c>
      <c r="G218">
        <v>132.42104324710499</v>
      </c>
      <c r="H218">
        <f>(Table2[[#This Row],[1Y Return vs Nifty]]-AVERAGE(Table2[1Y Return vs Nifty]))/_xlfn.STDEV.P(Table2[1Y Return vs Nifty])</f>
        <v>1.0276426718712774</v>
      </c>
      <c r="I218">
        <v>13.5429072234295</v>
      </c>
      <c r="J218">
        <f>(Table2[[#This Row],[1M Return vs Nifty]]-AVERAGE(Table2[1M Return vs Nifty]))/_xlfn.STDEV.P(Table2[1M Return vs Nifty])</f>
        <v>0.8604068831975803</v>
      </c>
      <c r="K218">
        <v>34.813738320173101</v>
      </c>
      <c r="L218">
        <f>(Table2[[#This Row],[6M Return vs Nifty]]-AVERAGE(Table2[6M Return vs Nifty]))/_xlfn.STDEV.P(Table2[6M Return vs Nifty])</f>
        <v>0.66107906547156481</v>
      </c>
      <c r="M218">
        <v>4.7378580813040498</v>
      </c>
      <c r="N218">
        <f>(Table2[[#This Row],[1W Return vs Nifty]]-AVERAGE(Table2[1W Return vs Nifty]))/_xlfn.STDEV.P(Table2[1W Return vs Nifty])</f>
        <v>0.93796216120237264</v>
      </c>
      <c r="O218">
        <v>962.95</v>
      </c>
      <c r="P218">
        <v>912.20992659161095</v>
      </c>
      <c r="Q218">
        <v>742.98579103311295</v>
      </c>
      <c r="R218">
        <v>43.952501394110797</v>
      </c>
      <c r="S218">
        <f>(Table2[[#This Row],[Close Price]]-Table2[[#This Row],[20D EMA]])/Table2[[#This Row],[20D EMA]]</f>
        <v>8.8114647697180443E-2</v>
      </c>
      <c r="T218">
        <f>(Table2[[#This Row],[Close Price]]-Table2[[#This Row],[50D EMA]])/Table2[[#This Row],[50D EMA]]</f>
        <v>0.1486391119585915</v>
      </c>
      <c r="U218">
        <f>(Table2[[#This Row],[Close Price]]-Table2[[#This Row],[200D EMA]])/Table2[[#This Row],[200D EMA]]</f>
        <v>0.41025577157141385</v>
      </c>
      <c r="V218">
        <v>1.12510074863911</v>
      </c>
      <c r="W218">
        <v>1032.0999999999999</v>
      </c>
      <c r="X218">
        <v>1062.4000000000001</v>
      </c>
      <c r="Y218">
        <v>1030.25</v>
      </c>
      <c r="Z218">
        <v>1069.4000000000001</v>
      </c>
      <c r="AA218">
        <v>1032.0999999999999</v>
      </c>
      <c r="AB218">
        <v>1062.4000000000001</v>
      </c>
      <c r="AC218" s="1">
        <f>(Table2[[#This Row],[Close Price]]/Table2[[#This Row],[Day Low]])-1</f>
        <v>1.5211704292219741E-2</v>
      </c>
      <c r="AD218" s="1">
        <f>(Table2[[#This Row],[Day High]]/Table2[[#This Row],[Close Price]])-1</f>
        <v>1.3933956861996721E-2</v>
      </c>
      <c r="AE218" s="1">
        <f>(Table2[[#This Row],[Close Price]]/Table2[[#This Row],[Current Week Low]])-1</f>
        <v>1.7034700315457396E-2</v>
      </c>
      <c r="AF218" s="1">
        <f>(Table2[[#This Row],[Current Week High]]/Table2[[#This Row],[Close Price]])-1</f>
        <v>2.0614621110899067E-2</v>
      </c>
      <c r="AG218" s="1">
        <f>(Table2[[#This Row],[Close Price]]/Table2[[#This Row],[Current Month Low]])-1</f>
        <v>1.5211704292219741E-2</v>
      </c>
      <c r="AH218" s="1">
        <f>(Table2[[#This Row],[Current Month High]]/Table2[[#This Row],[Close Price]])-1</f>
        <v>1.3933956861996721E-2</v>
      </c>
      <c r="AI218">
        <v>2.0614621110899001</v>
      </c>
      <c r="AJ218">
        <v>192.314130283163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0.18</v>
      </c>
      <c r="AM218" t="s">
        <v>2951</v>
      </c>
      <c r="AN218">
        <v>17.7</v>
      </c>
      <c r="AO218" t="s">
        <v>2951</v>
      </c>
      <c r="AQ218">
        <f>(Table2[[#This Row],[Sharpe Ratio]]-AVERAGE(Table2[Sharpe Ratio]))/_xlfn.STDEV.P(Table2[Sharpe Ratio])</f>
        <v>-0.65065532340838095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2.8364354583344142</v>
      </c>
      <c r="AS218">
        <f>_xlfn.RANK.AVG(Table2[[#This Row],[1Y Return vs Nifty Z-Score]],Table2[1Y Return vs Nifty Z-Score])</f>
        <v>85</v>
      </c>
      <c r="AT218">
        <f>_xlfn.RANK.AVG(Table2[[#This Row],[6M Return vs Nifty Z-Score]],Table2[6M Return vs Nifty Z-Score])</f>
        <v>149</v>
      </c>
      <c r="AU218">
        <f>_xlfn.RANK.AVG(Table2[[#This Row],[Sharpe Ratio Z-Score]],Table2[Sharpe Ratio Z-Score])</f>
        <v>520</v>
      </c>
      <c r="AV218">
        <f>(Table2[[#This Row],[Rank 1Y]]+Table2[[#This Row],[Rank 6M]]+Table2[[#This Row],[Rank Sharpe]])/3</f>
        <v>251.33333333333334</v>
      </c>
    </row>
    <row r="219" spans="1:48" x14ac:dyDescent="0.3">
      <c r="A219" t="s">
        <v>242</v>
      </c>
      <c r="B219" t="s">
        <v>243</v>
      </c>
      <c r="C219" t="s">
        <v>2910</v>
      </c>
      <c r="D219" t="s">
        <v>28</v>
      </c>
      <c r="E219">
        <v>102497.11449572</v>
      </c>
      <c r="F219">
        <v>17.260000000000002</v>
      </c>
      <c r="G219">
        <v>99.517408563525393</v>
      </c>
      <c r="H219">
        <f>(Table2[[#This Row],[1Y Return vs Nifty]]-AVERAGE(Table2[1Y Return vs Nifty]))/_xlfn.STDEV.P(Table2[1Y Return vs Nifty])</f>
        <v>0.63546254108274114</v>
      </c>
      <c r="I219">
        <v>15.6771780768296</v>
      </c>
      <c r="J219">
        <f>(Table2[[#This Row],[1M Return vs Nifty]]-AVERAGE(Table2[1M Return vs Nifty]))/_xlfn.STDEV.P(Table2[1M Return vs Nifty])</f>
        <v>1.062281728765341</v>
      </c>
      <c r="K219">
        <v>19.037750150878299</v>
      </c>
      <c r="L219">
        <f>(Table2[[#This Row],[6M Return vs Nifty]]-AVERAGE(Table2[6M Return vs Nifty]))/_xlfn.STDEV.P(Table2[6M Return vs Nifty])</f>
        <v>0.17378504319958862</v>
      </c>
      <c r="M219">
        <v>0.81304643473336402</v>
      </c>
      <c r="N219">
        <f>(Table2[[#This Row],[1W Return vs Nifty]]-AVERAGE(Table2[1W Return vs Nifty]))/_xlfn.STDEV.P(Table2[1W Return vs Nifty])</f>
        <v>0.13380697925452206</v>
      </c>
      <c r="O219">
        <v>15.86</v>
      </c>
      <c r="P219">
        <v>14.851938619812</v>
      </c>
      <c r="Q219">
        <v>13.2616762897922</v>
      </c>
      <c r="R219">
        <v>84.8110107366074</v>
      </c>
      <c r="S219">
        <f>(Table2[[#This Row],[Close Price]]-Table2[[#This Row],[20D EMA]])/Table2[[#This Row],[20D EMA]]</f>
        <v>8.8272383354350711E-2</v>
      </c>
      <c r="T219">
        <f>(Table2[[#This Row],[Close Price]]-Table2[[#This Row],[50D EMA]])/Table2[[#This Row],[50D EMA]]</f>
        <v>0.16213784892537375</v>
      </c>
      <c r="U219">
        <f>(Table2[[#This Row],[Close Price]]-Table2[[#This Row],[200D EMA]])/Table2[[#This Row],[200D EMA]]</f>
        <v>0.30149459410990126</v>
      </c>
      <c r="V219">
        <v>0.97712014294049399</v>
      </c>
      <c r="W219">
        <v>16.86</v>
      </c>
      <c r="X219">
        <v>17.34</v>
      </c>
      <c r="Y219">
        <v>16.54</v>
      </c>
      <c r="Z219">
        <v>17.28</v>
      </c>
      <c r="AA219">
        <v>16.86</v>
      </c>
      <c r="AB219">
        <v>17.34</v>
      </c>
      <c r="AC219" s="1">
        <f>(Table2[[#This Row],[Close Price]]/Table2[[#This Row],[Day Low]])-1</f>
        <v>2.3724792408066575E-2</v>
      </c>
      <c r="AD219" s="1">
        <f>(Table2[[#This Row],[Day High]]/Table2[[#This Row],[Close Price]])-1</f>
        <v>4.6349942062571259E-3</v>
      </c>
      <c r="AE219" s="1">
        <f>(Table2[[#This Row],[Close Price]]/Table2[[#This Row],[Current Week Low]])-1</f>
        <v>4.3530834340991698E-2</v>
      </c>
      <c r="AF219" s="1">
        <f>(Table2[[#This Row],[Current Week High]]/Table2[[#This Row],[Close Price]])-1</f>
        <v>1.1587485515642815E-3</v>
      </c>
      <c r="AG219" s="1">
        <f>(Table2[[#This Row],[Close Price]]/Table2[[#This Row],[Current Month Low]])-1</f>
        <v>2.3724792408066575E-2</v>
      </c>
      <c r="AH219" s="1">
        <f>(Table2[[#This Row],[Current Month High]]/Table2[[#This Row],[Close Price]])-1</f>
        <v>4.6349942062571259E-3</v>
      </c>
      <c r="AI219">
        <v>6.6048667439165598</v>
      </c>
      <c r="AJ219">
        <v>141.39860139860099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</v>
      </c>
      <c r="AM219" t="s">
        <v>2951</v>
      </c>
      <c r="AN219">
        <v>16.23</v>
      </c>
      <c r="AO219" t="s">
        <v>2951</v>
      </c>
      <c r="AP219">
        <v>5.1972225845205999E-2</v>
      </c>
      <c r="AQ219">
        <f>(Table2[[#This Row],[Sharpe Ratio]]-AVERAGE(Table2[Sharpe Ratio]))/_xlfn.STDEV.P(Table2[Sharpe Ratio])</f>
        <v>-7.7009191203647978E-2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1.9283271010985448</v>
      </c>
      <c r="AS219">
        <f>_xlfn.RANK.AVG(Table2[[#This Row],[1Y Return vs Nifty Z-Score]],Table2[1Y Return vs Nifty Z-Score])</f>
        <v>134</v>
      </c>
      <c r="AT219">
        <f>_xlfn.RANK.AVG(Table2[[#This Row],[6M Return vs Nifty Z-Score]],Table2[6M Return vs Nifty Z-Score])</f>
        <v>264</v>
      </c>
      <c r="AU219">
        <f>_xlfn.RANK.AVG(Table2[[#This Row],[Sharpe Ratio Z-Score]],Table2[Sharpe Ratio Z-Score])</f>
        <v>358</v>
      </c>
      <c r="AV219">
        <f>(Table2[[#This Row],[Rank 1Y]]+Table2[[#This Row],[Rank 6M]]+Table2[[#This Row],[Rank Sharpe]])/3</f>
        <v>252</v>
      </c>
    </row>
    <row r="220" spans="1:48" x14ac:dyDescent="0.3">
      <c r="A220" t="s">
        <v>1418</v>
      </c>
      <c r="B220" t="s">
        <v>1419</v>
      </c>
      <c r="C220" t="s">
        <v>2926</v>
      </c>
      <c r="D220" t="s">
        <v>650</v>
      </c>
      <c r="E220">
        <v>6399.1735446000002</v>
      </c>
      <c r="F220">
        <v>534</v>
      </c>
      <c r="G220">
        <v>42.803657851579501</v>
      </c>
      <c r="H220">
        <f>(Table2[[#This Row],[1Y Return vs Nifty]]-AVERAGE(Table2[1Y Return vs Nifty]))/_xlfn.STDEV.P(Table2[1Y Return vs Nifty])</f>
        <v>-4.0511599330967027E-2</v>
      </c>
      <c r="I220">
        <v>29.877087603816999</v>
      </c>
      <c r="J220">
        <f>(Table2[[#This Row],[1M Return vs Nifty]]-AVERAGE(Table2[1M Return vs Nifty]))/_xlfn.STDEV.P(Table2[1M Return vs Nifty])</f>
        <v>2.4054123526362421</v>
      </c>
      <c r="K220">
        <v>25.0591287867624</v>
      </c>
      <c r="L220">
        <f>(Table2[[#This Row],[6M Return vs Nifty]]-AVERAGE(Table2[6M Return vs Nifty]))/_xlfn.STDEV.P(Table2[6M Return vs Nifty])</f>
        <v>0.35977540929363655</v>
      </c>
      <c r="M220">
        <v>2.87024013375285</v>
      </c>
      <c r="N220">
        <f>(Table2[[#This Row],[1W Return vs Nifty]]-AVERAGE(Table2[1W Return vs Nifty]))/_xlfn.STDEV.P(Table2[1W Return vs Nifty])</f>
        <v>0.55530567073502612</v>
      </c>
      <c r="O220">
        <v>449.69</v>
      </c>
      <c r="P220">
        <v>409.23133953871098</v>
      </c>
      <c r="Q220">
        <v>383.28443438033503</v>
      </c>
      <c r="R220">
        <v>60.280475172651101</v>
      </c>
      <c r="S220">
        <f>(Table2[[#This Row],[Close Price]]-Table2[[#This Row],[20D EMA]])/Table2[[#This Row],[20D EMA]]</f>
        <v>0.18748471169027553</v>
      </c>
      <c r="T220">
        <f>(Table2[[#This Row],[Close Price]]-Table2[[#This Row],[50D EMA]])/Table2[[#This Row],[50D EMA]]</f>
        <v>0.3048853995442512</v>
      </c>
      <c r="U220">
        <f>(Table2[[#This Row],[Close Price]]-Table2[[#This Row],[200D EMA]])/Table2[[#This Row],[200D EMA]]</f>
        <v>0.39322120102093466</v>
      </c>
      <c r="V220">
        <v>3.0194426852694001</v>
      </c>
      <c r="W220">
        <v>518.04999999999995</v>
      </c>
      <c r="X220">
        <v>555</v>
      </c>
      <c r="Y220">
        <v>506.55</v>
      </c>
      <c r="Z220">
        <v>525.9</v>
      </c>
      <c r="AA220">
        <v>518.04999999999995</v>
      </c>
      <c r="AB220">
        <v>555</v>
      </c>
      <c r="AC220" s="1">
        <f>(Table2[[#This Row],[Close Price]]/Table2[[#This Row],[Day Low]])-1</f>
        <v>3.0788533925296901E-2</v>
      </c>
      <c r="AD220" s="1">
        <f>(Table2[[#This Row],[Day High]]/Table2[[#This Row],[Close Price]])-1</f>
        <v>3.9325842696629199E-2</v>
      </c>
      <c r="AE220" s="1">
        <f>(Table2[[#This Row],[Close Price]]/Table2[[#This Row],[Current Week Low]])-1</f>
        <v>5.4190109564702382E-2</v>
      </c>
      <c r="AF220" s="1">
        <f>(Table2[[#This Row],[Current Week High]]/Table2[[#This Row],[Close Price]])-1</f>
        <v>-1.5168539325842723E-2</v>
      </c>
      <c r="AG220" s="1">
        <f>(Table2[[#This Row],[Close Price]]/Table2[[#This Row],[Current Month Low]])-1</f>
        <v>3.0788533925296901E-2</v>
      </c>
      <c r="AH220" s="1">
        <f>(Table2[[#This Row],[Current Month High]]/Table2[[#This Row],[Close Price]])-1</f>
        <v>3.9325842696629199E-2</v>
      </c>
      <c r="AI220">
        <v>3.9325842696629199</v>
      </c>
      <c r="AJ220">
        <v>74.281984334203599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0.42</v>
      </c>
      <c r="AM220" t="s">
        <v>2951</v>
      </c>
      <c r="AN220">
        <v>38.68</v>
      </c>
      <c r="AO220" t="s">
        <v>2951</v>
      </c>
      <c r="AP220">
        <v>9.4423712073894994E-2</v>
      </c>
      <c r="AQ220">
        <f>(Table2[[#This Row],[Sharpe Ratio]]-AVERAGE(Table2[Sharpe Ratio]))/_xlfn.STDEV.P(Table2[Sharpe Ratio])</f>
        <v>0.39155128480829499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3.671533118142233</v>
      </c>
      <c r="AS220">
        <f>_xlfn.RANK.AVG(Table2[[#This Row],[1Y Return vs Nifty Z-Score]],Table2[1Y Return vs Nifty Z-Score])</f>
        <v>297</v>
      </c>
      <c r="AT220">
        <f>_xlfn.RANK.AVG(Table2[[#This Row],[6M Return vs Nifty Z-Score]],Table2[6M Return vs Nifty Z-Score])</f>
        <v>221</v>
      </c>
      <c r="AU220">
        <f>_xlfn.RANK.AVG(Table2[[#This Row],[Sharpe Ratio Z-Score]],Table2[Sharpe Ratio Z-Score])</f>
        <v>242</v>
      </c>
      <c r="AV220">
        <f>(Table2[[#This Row],[Rank 1Y]]+Table2[[#This Row],[Rank 6M]]+Table2[[#This Row],[Rank Sharpe]])/3</f>
        <v>253.33333333333334</v>
      </c>
    </row>
    <row r="221" spans="1:48" x14ac:dyDescent="0.3">
      <c r="A221" t="s">
        <v>1757</v>
      </c>
      <c r="B221" t="s">
        <v>1758</v>
      </c>
      <c r="C221" t="s">
        <v>622</v>
      </c>
      <c r="D221" t="s">
        <v>622</v>
      </c>
      <c r="E221">
        <v>3726.9222705000002</v>
      </c>
      <c r="F221">
        <v>198.27</v>
      </c>
      <c r="G221">
        <v>62.905073130464302</v>
      </c>
      <c r="H221">
        <f>(Table2[[#This Row],[1Y Return vs Nifty]]-AVERAGE(Table2[1Y Return vs Nifty]))/_xlfn.STDEV.P(Table2[1Y Return vs Nifty])</f>
        <v>0.19907821343345342</v>
      </c>
      <c r="I221">
        <v>-2.4910764655099902</v>
      </c>
      <c r="J221">
        <f>(Table2[[#This Row],[1M Return vs Nifty]]-AVERAGE(Table2[1M Return vs Nifty]))/_xlfn.STDEV.P(Table2[1M Return vs Nifty])</f>
        <v>-0.65620380184458649</v>
      </c>
      <c r="K221">
        <v>19.549687970011899</v>
      </c>
      <c r="L221">
        <f>(Table2[[#This Row],[6M Return vs Nifty]]-AVERAGE(Table2[6M Return vs Nifty]))/_xlfn.STDEV.P(Table2[6M Return vs Nifty])</f>
        <v>0.1895979505345658</v>
      </c>
      <c r="M221">
        <v>0.87579874100414301</v>
      </c>
      <c r="N221">
        <f>(Table2[[#This Row],[1W Return vs Nifty]]-AVERAGE(Table2[1W Return vs Nifty]))/_xlfn.STDEV.P(Table2[1W Return vs Nifty])</f>
        <v>0.14666430765929209</v>
      </c>
      <c r="O221">
        <v>174.72</v>
      </c>
      <c r="P221">
        <v>172.01848547494501</v>
      </c>
      <c r="Q221">
        <v>157.470598255005</v>
      </c>
      <c r="R221">
        <v>55.068462601793001</v>
      </c>
      <c r="S221">
        <f>(Table2[[#This Row],[Close Price]]-Table2[[#This Row],[20D EMA]])/Table2[[#This Row],[20D EMA]]</f>
        <v>0.13478708791208799</v>
      </c>
      <c r="T221">
        <f>(Table2[[#This Row],[Close Price]]-Table2[[#This Row],[50D EMA]])/Table2[[#This Row],[50D EMA]]</f>
        <v>0.15260868302946784</v>
      </c>
      <c r="U221">
        <f>(Table2[[#This Row],[Close Price]]-Table2[[#This Row],[200D EMA]])/Table2[[#This Row],[200D EMA]]</f>
        <v>0.25909218734868339</v>
      </c>
      <c r="V221">
        <v>2.16850314188836</v>
      </c>
      <c r="W221">
        <v>176.6</v>
      </c>
      <c r="X221">
        <v>207.04</v>
      </c>
      <c r="Y221">
        <v>177.79</v>
      </c>
      <c r="Z221">
        <v>189</v>
      </c>
      <c r="AA221">
        <v>176.6</v>
      </c>
      <c r="AB221">
        <v>207.04</v>
      </c>
      <c r="AC221" s="1">
        <f>(Table2[[#This Row],[Close Price]]/Table2[[#This Row],[Day Low]])-1</f>
        <v>0.12270668176670441</v>
      </c>
      <c r="AD221" s="1">
        <f>(Table2[[#This Row],[Day High]]/Table2[[#This Row],[Close Price]])-1</f>
        <v>4.4232612094618373E-2</v>
      </c>
      <c r="AE221" s="1">
        <f>(Table2[[#This Row],[Close Price]]/Table2[[#This Row],[Current Week Low]])-1</f>
        <v>0.11519208054446262</v>
      </c>
      <c r="AF221" s="1">
        <f>(Table2[[#This Row],[Current Week High]]/Table2[[#This Row],[Close Price]])-1</f>
        <v>-4.6754425783023246E-2</v>
      </c>
      <c r="AG221" s="1">
        <f>(Table2[[#This Row],[Close Price]]/Table2[[#This Row],[Current Month Low]])-1</f>
        <v>0.12270668176670441</v>
      </c>
      <c r="AH221" s="1">
        <f>(Table2[[#This Row],[Current Month High]]/Table2[[#This Row],[Close Price]])-1</f>
        <v>4.4232612094618373E-2</v>
      </c>
      <c r="AI221">
        <v>4.4232612094618302</v>
      </c>
      <c r="AJ221">
        <v>98.866599799398202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0.09</v>
      </c>
      <c r="AM221" t="s">
        <v>2951</v>
      </c>
      <c r="AN221">
        <v>28.5</v>
      </c>
      <c r="AO221" t="s">
        <v>2951</v>
      </c>
      <c r="AP221">
        <v>7.8909689267146005E-2</v>
      </c>
      <c r="AQ221">
        <f>(Table2[[#This Row],[Sharpe Ratio]]-AVERAGE(Table2[Sharpe Ratio]))/_xlfn.STDEV.P(Table2[Sharpe Ratio])</f>
        <v>0.22031445526526161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9.9451125047986449E-2</v>
      </c>
      <c r="AS221">
        <f>_xlfn.RANK.AVG(Table2[[#This Row],[1Y Return vs Nifty Z-Score]],Table2[1Y Return vs Nifty Z-Score])</f>
        <v>222</v>
      </c>
      <c r="AT221">
        <f>_xlfn.RANK.AVG(Table2[[#This Row],[6M Return vs Nifty Z-Score]],Table2[6M Return vs Nifty Z-Score])</f>
        <v>259</v>
      </c>
      <c r="AU221">
        <f>_xlfn.RANK.AVG(Table2[[#This Row],[Sharpe Ratio Z-Score]],Table2[Sharpe Ratio Z-Score])</f>
        <v>279</v>
      </c>
      <c r="AV221">
        <f>(Table2[[#This Row],[Rank 1Y]]+Table2[[#This Row],[Rank 6M]]+Table2[[#This Row],[Rank Sharpe]])/3</f>
        <v>253.33333333333334</v>
      </c>
    </row>
    <row r="222" spans="1:48" x14ac:dyDescent="0.3">
      <c r="A222" t="s">
        <v>1190</v>
      </c>
      <c r="B222" t="s">
        <v>1191</v>
      </c>
      <c r="C222" t="s">
        <v>2909</v>
      </c>
      <c r="D222" t="s">
        <v>22</v>
      </c>
      <c r="E222">
        <v>8766.0703945200003</v>
      </c>
      <c r="F222">
        <v>31.86</v>
      </c>
      <c r="G222">
        <v>72.401166428041904</v>
      </c>
      <c r="H222">
        <f>(Table2[[#This Row],[1Y Return vs Nifty]]-AVERAGE(Table2[1Y Return vs Nifty]))/_xlfn.STDEV.P(Table2[1Y Return vs Nifty])</f>
        <v>0.31226264266864251</v>
      </c>
      <c r="I222">
        <v>-2.5297184748944699</v>
      </c>
      <c r="J222">
        <f>(Table2[[#This Row],[1M Return vs Nifty]]-AVERAGE(Table2[1M Return vs Nifty]))/_xlfn.STDEV.P(Table2[1M Return vs Nifty])</f>
        <v>-0.65985884387661919</v>
      </c>
      <c r="K222">
        <v>34.897424419090797</v>
      </c>
      <c r="L222">
        <f>(Table2[[#This Row],[6M Return vs Nifty]]-AVERAGE(Table2[6M Return vs Nifty]))/_xlfn.STDEV.P(Table2[6M Return vs Nifty])</f>
        <v>0.66366398980798291</v>
      </c>
      <c r="M222">
        <v>-1.64205823789524</v>
      </c>
      <c r="N222">
        <f>(Table2[[#This Row],[1W Return vs Nifty]]-AVERAGE(Table2[1W Return vs Nifty]))/_xlfn.STDEV.P(Table2[1W Return vs Nifty])</f>
        <v>-0.36921974470144414</v>
      </c>
      <c r="O222">
        <v>31.48</v>
      </c>
      <c r="P222">
        <v>32.135687879266797</v>
      </c>
      <c r="Q222">
        <v>28.376509445891301</v>
      </c>
      <c r="R222">
        <v>32.320539303501498</v>
      </c>
      <c r="S222">
        <f>(Table2[[#This Row],[Close Price]]-Table2[[#This Row],[20D EMA]])/Table2[[#This Row],[20D EMA]]</f>
        <v>1.2071156289707719E-2</v>
      </c>
      <c r="T222">
        <f>(Table2[[#This Row],[Close Price]]-Table2[[#This Row],[50D EMA]])/Table2[[#This Row],[50D EMA]]</f>
        <v>-8.578869707178886E-3</v>
      </c>
      <c r="U222">
        <f>(Table2[[#This Row],[Close Price]]-Table2[[#This Row],[200D EMA]])/Table2[[#This Row],[200D EMA]]</f>
        <v>0.12275965656562036</v>
      </c>
      <c r="V222">
        <v>0.84414654053794302</v>
      </c>
      <c r="W222">
        <v>31.56</v>
      </c>
      <c r="X222">
        <v>32.340000000000003</v>
      </c>
      <c r="Y222">
        <v>31.01</v>
      </c>
      <c r="Z222">
        <v>32.17</v>
      </c>
      <c r="AA222">
        <v>31.56</v>
      </c>
      <c r="AB222">
        <v>32.340000000000003</v>
      </c>
      <c r="AC222" s="1">
        <f>(Table2[[#This Row],[Close Price]]/Table2[[#This Row],[Day Low]])-1</f>
        <v>9.5057034220531467E-3</v>
      </c>
      <c r="AD222" s="1">
        <f>(Table2[[#This Row],[Day High]]/Table2[[#This Row],[Close Price]])-1</f>
        <v>1.5065913370998274E-2</v>
      </c>
      <c r="AE222" s="1">
        <f>(Table2[[#This Row],[Close Price]]/Table2[[#This Row],[Current Week Low]])-1</f>
        <v>2.7410512737826354E-2</v>
      </c>
      <c r="AF222" s="1">
        <f>(Table2[[#This Row],[Current Week High]]/Table2[[#This Row],[Close Price]])-1</f>
        <v>9.7300690521029409E-3</v>
      </c>
      <c r="AG222" s="1">
        <f>(Table2[[#This Row],[Close Price]]/Table2[[#This Row],[Current Month Low]])-1</f>
        <v>9.5057034220531467E-3</v>
      </c>
      <c r="AH222" s="1">
        <f>(Table2[[#This Row],[Current Month High]]/Table2[[#This Row],[Close Price]])-1</f>
        <v>1.5065913370998274E-2</v>
      </c>
      <c r="AI222">
        <v>33.396107972379099</v>
      </c>
      <c r="AJ222">
        <v>132.55474452554699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-0.12</v>
      </c>
      <c r="AM222" t="s">
        <v>2950</v>
      </c>
      <c r="AN222">
        <v>10.050000000000001</v>
      </c>
      <c r="AO222" t="s">
        <v>2951</v>
      </c>
      <c r="AP222">
        <v>2.7873880022592001E-2</v>
      </c>
      <c r="AQ222">
        <f>(Table2[[#This Row],[Sharpe Ratio]]-AVERAGE(Table2[Sharpe Ratio]))/_xlfn.STDEV.P(Table2[Sharpe Ratio])</f>
        <v>-0.3429959302524575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191</v>
      </c>
      <c r="AT222">
        <f>_xlfn.RANK.AVG(Table2[[#This Row],[6M Return vs Nifty Z-Score]],Table2[6M Return vs Nifty Z-Score])</f>
        <v>148</v>
      </c>
      <c r="AU222">
        <f>_xlfn.RANK.AVG(Table2[[#This Row],[Sharpe Ratio Z-Score]],Table2[Sharpe Ratio Z-Score])</f>
        <v>422</v>
      </c>
      <c r="AV222">
        <f>(Table2[[#This Row],[Rank 1Y]]+Table2[[#This Row],[Rank 6M]]+Table2[[#This Row],[Rank Sharpe]])/3</f>
        <v>253.66666666666666</v>
      </c>
    </row>
    <row r="223" spans="1:48" x14ac:dyDescent="0.3">
      <c r="A223" t="s">
        <v>606</v>
      </c>
      <c r="B223" t="s">
        <v>607</v>
      </c>
      <c r="C223" t="s">
        <v>2916</v>
      </c>
      <c r="D223" t="s">
        <v>66</v>
      </c>
      <c r="E223">
        <v>29234.692961600002</v>
      </c>
      <c r="F223">
        <v>1219.8499999999999</v>
      </c>
      <c r="G223">
        <v>62.9033110083789</v>
      </c>
      <c r="H223">
        <f>(Table2[[#This Row],[1Y Return vs Nifty]]-AVERAGE(Table2[1Y Return vs Nifty]))/_xlfn.STDEV.P(Table2[1Y Return vs Nifty])</f>
        <v>0.19905721060879394</v>
      </c>
      <c r="I223">
        <v>18.473231377612802</v>
      </c>
      <c r="J223">
        <f>(Table2[[#This Row],[1M Return vs Nifty]]-AVERAGE(Table2[1M Return vs Nifty]))/_xlfn.STDEV.P(Table2[1M Return vs Nifty])</f>
        <v>1.326752766916665</v>
      </c>
      <c r="K223">
        <v>34.289913988086603</v>
      </c>
      <c r="L223">
        <f>(Table2[[#This Row],[6M Return vs Nifty]]-AVERAGE(Table2[6M Return vs Nifty]))/_xlfn.STDEV.P(Table2[6M Return vs Nifty])</f>
        <v>0.64489900353140861</v>
      </c>
      <c r="M223">
        <v>-0.82527827797200104</v>
      </c>
      <c r="N223">
        <f>(Table2[[#This Row],[1W Return vs Nifty]]-AVERAGE(Table2[1W Return vs Nifty]))/_xlfn.STDEV.P(Table2[1W Return vs Nifty])</f>
        <v>-0.20186958973099436</v>
      </c>
      <c r="O223">
        <v>1186.4000000000001</v>
      </c>
      <c r="P223">
        <v>1112.86629921039</v>
      </c>
      <c r="Q223">
        <v>928.56178081566497</v>
      </c>
      <c r="R223">
        <v>55.399186873859598</v>
      </c>
      <c r="S223">
        <f>(Table2[[#This Row],[Close Price]]-Table2[[#This Row],[20D EMA]])/Table2[[#This Row],[20D EMA]]</f>
        <v>2.8194538098448935E-2</v>
      </c>
      <c r="T223">
        <f>(Table2[[#This Row],[Close Price]]-Table2[[#This Row],[50D EMA]])/Table2[[#This Row],[50D EMA]]</f>
        <v>9.6133471617855473E-2</v>
      </c>
      <c r="U223">
        <f>(Table2[[#This Row],[Close Price]]-Table2[[#This Row],[200D EMA]])/Table2[[#This Row],[200D EMA]]</f>
        <v>0.31369826456615763</v>
      </c>
      <c r="V223">
        <v>0.78714542437318702</v>
      </c>
      <c r="W223">
        <v>1212.2</v>
      </c>
      <c r="X223">
        <v>1231.95</v>
      </c>
      <c r="Y223">
        <v>1227.3</v>
      </c>
      <c r="Z223">
        <v>1260.5999999999999</v>
      </c>
      <c r="AA223">
        <v>1212.2</v>
      </c>
      <c r="AB223">
        <v>1231.95</v>
      </c>
      <c r="AC223" s="1">
        <f>(Table2[[#This Row],[Close Price]]/Table2[[#This Row],[Day Low]])-1</f>
        <v>6.3108397954132478E-3</v>
      </c>
      <c r="AD223" s="1">
        <f>(Table2[[#This Row],[Day High]]/Table2[[#This Row],[Close Price]])-1</f>
        <v>9.9192523670943444E-3</v>
      </c>
      <c r="AE223" s="1">
        <f>(Table2[[#This Row],[Close Price]]/Table2[[#This Row],[Current Week Low]])-1</f>
        <v>-6.070235476248742E-3</v>
      </c>
      <c r="AF223" s="1">
        <f>(Table2[[#This Row],[Current Week High]]/Table2[[#This Row],[Close Price]])-1</f>
        <v>3.3405746608189624E-2</v>
      </c>
      <c r="AG223" s="1">
        <f>(Table2[[#This Row],[Close Price]]/Table2[[#This Row],[Current Month Low]])-1</f>
        <v>6.3108397954132478E-3</v>
      </c>
      <c r="AH223" s="1">
        <f>(Table2[[#This Row],[Current Month High]]/Table2[[#This Row],[Close Price]])-1</f>
        <v>9.9192523670943444E-3</v>
      </c>
      <c r="AI223">
        <v>3.61929745460507</v>
      </c>
      <c r="AJ223">
        <v>94.243630573248296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0.21</v>
      </c>
      <c r="AM223" t="s">
        <v>2951</v>
      </c>
      <c r="AN223">
        <v>3.07</v>
      </c>
      <c r="AO223" t="s">
        <v>2951</v>
      </c>
      <c r="AP223">
        <v>4.2627748647393E-2</v>
      </c>
      <c r="AQ223">
        <f>(Table2[[#This Row],[Sharpe Ratio]]-AVERAGE(Table2[Sharpe Ratio]))/_xlfn.STDEV.P(Table2[Sharpe Ratio])</f>
        <v>-0.1801493418288343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1.788690049497039</v>
      </c>
      <c r="AS223">
        <f>_xlfn.RANK.AVG(Table2[[#This Row],[1Y Return vs Nifty Z-Score]],Table2[1Y Return vs Nifty Z-Score])</f>
        <v>223</v>
      </c>
      <c r="AT223">
        <f>_xlfn.RANK.AVG(Table2[[#This Row],[6M Return vs Nifty Z-Score]],Table2[6M Return vs Nifty Z-Score])</f>
        <v>151</v>
      </c>
      <c r="AU223">
        <f>_xlfn.RANK.AVG(Table2[[#This Row],[Sharpe Ratio Z-Score]],Table2[Sharpe Ratio Z-Score])</f>
        <v>389</v>
      </c>
      <c r="AV223">
        <f>(Table2[[#This Row],[Rank 1Y]]+Table2[[#This Row],[Rank 6M]]+Table2[[#This Row],[Rank Sharpe]])/3</f>
        <v>254.33333333333334</v>
      </c>
    </row>
    <row r="224" spans="1:48" x14ac:dyDescent="0.3">
      <c r="A224" t="s">
        <v>254</v>
      </c>
      <c r="B224" t="s">
        <v>255</v>
      </c>
      <c r="C224" t="s">
        <v>2913</v>
      </c>
      <c r="D224" t="s">
        <v>256</v>
      </c>
      <c r="E224">
        <v>94971.545444489995</v>
      </c>
      <c r="F224">
        <v>188.28</v>
      </c>
      <c r="G224">
        <v>95.793959647522101</v>
      </c>
      <c r="H224">
        <f>(Table2[[#This Row],[1Y Return vs Nifty]]-AVERAGE(Table2[1Y Return vs Nifty]))/_xlfn.STDEV.P(Table2[1Y Return vs Nifty])</f>
        <v>0.59108256005920567</v>
      </c>
      <c r="I224">
        <v>34.542205584981303</v>
      </c>
      <c r="J224">
        <f>(Table2[[#This Row],[1M Return vs Nifty]]-AVERAGE(Table2[1M Return vs Nifty]))/_xlfn.STDEV.P(Table2[1M Return vs Nifty])</f>
        <v>2.8466731094434659</v>
      </c>
      <c r="K224">
        <v>85.670276350568798</v>
      </c>
      <c r="L224">
        <f>(Table2[[#This Row],[6M Return vs Nifty]]-AVERAGE(Table2[6M Return vs Nifty]))/_xlfn.STDEV.P(Table2[6M Return vs Nifty])</f>
        <v>2.2319528966204265</v>
      </c>
      <c r="M224">
        <v>6.1878192800248204</v>
      </c>
      <c r="N224">
        <f>(Table2[[#This Row],[1W Return vs Nifty]]-AVERAGE(Table2[1W Return vs Nifty]))/_xlfn.STDEV.P(Table2[1W Return vs Nifty])</f>
        <v>1.2350449046745122</v>
      </c>
      <c r="O224">
        <v>165.39</v>
      </c>
      <c r="P224">
        <v>147.50436238403799</v>
      </c>
      <c r="Q224">
        <v>118.998979355872</v>
      </c>
      <c r="R224">
        <v>81.884370989252204</v>
      </c>
      <c r="S224">
        <f>(Table2[[#This Row],[Close Price]]-Table2[[#This Row],[20D EMA]])/Table2[[#This Row],[20D EMA]]</f>
        <v>0.1384001451115546</v>
      </c>
      <c r="T224">
        <f>(Table2[[#This Row],[Close Price]]-Table2[[#This Row],[50D EMA]])/Table2[[#This Row],[50D EMA]]</f>
        <v>0.27643682503300998</v>
      </c>
      <c r="U224">
        <f>(Table2[[#This Row],[Close Price]]-Table2[[#This Row],[200D EMA]])/Table2[[#This Row],[200D EMA]]</f>
        <v>0.58219844421471789</v>
      </c>
      <c r="V224">
        <v>1.4579742505248401</v>
      </c>
      <c r="W224">
        <v>182.72</v>
      </c>
      <c r="X224">
        <v>190.1</v>
      </c>
      <c r="Y224">
        <v>183.31</v>
      </c>
      <c r="Z224">
        <v>189.3</v>
      </c>
      <c r="AA224">
        <v>182.72</v>
      </c>
      <c r="AB224">
        <v>190.1</v>
      </c>
      <c r="AC224" s="1">
        <f>(Table2[[#This Row],[Close Price]]/Table2[[#This Row],[Day Low]])-1</f>
        <v>3.0429071803852903E-2</v>
      </c>
      <c r="AD224" s="1">
        <f>(Table2[[#This Row],[Day High]]/Table2[[#This Row],[Close Price]])-1</f>
        <v>9.6664542171234213E-3</v>
      </c>
      <c r="AE224" s="1">
        <f>(Table2[[#This Row],[Close Price]]/Table2[[#This Row],[Current Week Low]])-1</f>
        <v>2.7112541596203243E-2</v>
      </c>
      <c r="AF224" s="1">
        <f>(Table2[[#This Row],[Current Week High]]/Table2[[#This Row],[Close Price]])-1</f>
        <v>5.4174633524537441E-3</v>
      </c>
      <c r="AG224" s="1">
        <f>(Table2[[#This Row],[Close Price]]/Table2[[#This Row],[Current Month Low]])-1</f>
        <v>3.0429071803852903E-2</v>
      </c>
      <c r="AH224" s="1">
        <f>(Table2[[#This Row],[Current Month High]]/Table2[[#This Row],[Close Price]])-1</f>
        <v>9.6664542171234213E-3</v>
      </c>
      <c r="AI224">
        <v>0.96664542171234202</v>
      </c>
      <c r="AJ224">
        <v>126.980108499095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0.33</v>
      </c>
      <c r="AM224" t="s">
        <v>2951</v>
      </c>
      <c r="AN224">
        <v>23.83</v>
      </c>
      <c r="AO224" t="s">
        <v>2951</v>
      </c>
      <c r="AP224">
        <v>-2.7564439191826998E-2</v>
      </c>
      <c r="AQ224">
        <f>(Table2[[#This Row],[Sharpe Ratio]]-AVERAGE(Table2[Sharpe Ratio]))/_xlfn.STDEV.P(Table2[Sharpe Ratio])</f>
        <v>-0.95489924738191345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5.9498542234156968</v>
      </c>
      <c r="AS224">
        <f>_xlfn.RANK.AVG(Table2[[#This Row],[1Y Return vs Nifty Z-Score]],Table2[1Y Return vs Nifty Z-Score])</f>
        <v>139</v>
      </c>
      <c r="AT224">
        <f>_xlfn.RANK.AVG(Table2[[#This Row],[6M Return vs Nifty Z-Score]],Table2[6M Return vs Nifty Z-Score])</f>
        <v>25</v>
      </c>
      <c r="AU224">
        <f>_xlfn.RANK.AVG(Table2[[#This Row],[Sharpe Ratio Z-Score]],Table2[Sharpe Ratio Z-Score])</f>
        <v>603</v>
      </c>
      <c r="AV224">
        <f>(Table2[[#This Row],[Rank 1Y]]+Table2[[#This Row],[Rank 6M]]+Table2[[#This Row],[Rank Sharpe]])/3</f>
        <v>255.66666666666666</v>
      </c>
    </row>
    <row r="225" spans="1:48" x14ac:dyDescent="0.3">
      <c r="A225" t="s">
        <v>360</v>
      </c>
      <c r="B225" t="s">
        <v>361</v>
      </c>
      <c r="C225" t="s">
        <v>2909</v>
      </c>
      <c r="D225" t="s">
        <v>36</v>
      </c>
      <c r="E225">
        <v>64746.131999999998</v>
      </c>
      <c r="F225">
        <v>396.85</v>
      </c>
      <c r="G225">
        <v>94.368715753067903</v>
      </c>
      <c r="H225">
        <f>(Table2[[#This Row],[1Y Return vs Nifty]]-AVERAGE(Table2[1Y Return vs Nifty]))/_xlfn.STDEV.P(Table2[1Y Return vs Nifty])</f>
        <v>0.57409500405489733</v>
      </c>
      <c r="I225">
        <v>5.1136780014600101</v>
      </c>
      <c r="J225">
        <f>(Table2[[#This Row],[1M Return vs Nifty]]-AVERAGE(Table2[1M Return vs Nifty]))/_xlfn.STDEV.P(Table2[1M Return vs Nifty])</f>
        <v>6.3109134071945461E-2</v>
      </c>
      <c r="K225">
        <v>16.802346070777499</v>
      </c>
      <c r="L225">
        <f>(Table2[[#This Row],[6M Return vs Nifty]]-AVERAGE(Table2[6M Return vs Nifty]))/_xlfn.STDEV.P(Table2[6M Return vs Nifty])</f>
        <v>0.1047371310240689</v>
      </c>
      <c r="M225">
        <v>2.9449614399996098</v>
      </c>
      <c r="N225">
        <f>(Table2[[#This Row],[1W Return vs Nifty]]-AVERAGE(Table2[1W Return vs Nifty]))/_xlfn.STDEV.P(Table2[1W Return vs Nifty])</f>
        <v>0.5706153291418814</v>
      </c>
      <c r="O225">
        <v>377.39</v>
      </c>
      <c r="P225">
        <v>362.18597389293899</v>
      </c>
      <c r="Q225">
        <v>315.50022752770599</v>
      </c>
      <c r="R225">
        <v>68.058542507467493</v>
      </c>
      <c r="S225">
        <f>(Table2[[#This Row],[Close Price]]-Table2[[#This Row],[20D EMA]])/Table2[[#This Row],[20D EMA]]</f>
        <v>5.1564694348022036E-2</v>
      </c>
      <c r="T225">
        <f>(Table2[[#This Row],[Close Price]]-Table2[[#This Row],[50D EMA]])/Table2[[#This Row],[50D EMA]]</f>
        <v>9.5707809262949556E-2</v>
      </c>
      <c r="U225">
        <f>(Table2[[#This Row],[Close Price]]-Table2[[#This Row],[200D EMA]])/Table2[[#This Row],[200D EMA]]</f>
        <v>0.25784378385321521</v>
      </c>
      <c r="V225">
        <v>1.53470544917314</v>
      </c>
      <c r="W225">
        <v>395.3</v>
      </c>
      <c r="X225">
        <v>410</v>
      </c>
      <c r="Y225">
        <v>391.25</v>
      </c>
      <c r="Z225">
        <v>418</v>
      </c>
      <c r="AA225">
        <v>395.3</v>
      </c>
      <c r="AB225">
        <v>410</v>
      </c>
      <c r="AC225" s="1">
        <f>(Table2[[#This Row],[Close Price]]/Table2[[#This Row],[Day Low]])-1</f>
        <v>3.921072603086273E-3</v>
      </c>
      <c r="AD225" s="1">
        <f>(Table2[[#This Row],[Day High]]/Table2[[#This Row],[Close Price]])-1</f>
        <v>3.3135945571374448E-2</v>
      </c>
      <c r="AE225" s="1">
        <f>(Table2[[#This Row],[Close Price]]/Table2[[#This Row],[Current Week Low]])-1</f>
        <v>1.4313099041533661E-2</v>
      </c>
      <c r="AF225" s="1">
        <f>(Table2[[#This Row],[Current Week High]]/Table2[[#This Row],[Close Price]])-1</f>
        <v>5.3294695728864694E-2</v>
      </c>
      <c r="AG225" s="1">
        <f>(Table2[[#This Row],[Close Price]]/Table2[[#This Row],[Current Month Low]])-1</f>
        <v>3.921072603086273E-3</v>
      </c>
      <c r="AH225" s="1">
        <f>(Table2[[#This Row],[Current Month High]]/Table2[[#This Row],[Close Price]])-1</f>
        <v>3.3135945571374448E-2</v>
      </c>
      <c r="AI225">
        <v>17.8782915459241</v>
      </c>
      <c r="AJ225">
        <v>122.13825916596601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7.0000000000000007E-2</v>
      </c>
      <c r="AM225" t="s">
        <v>2951</v>
      </c>
      <c r="AN225">
        <v>14.98</v>
      </c>
      <c r="AO225" t="s">
        <v>2951</v>
      </c>
      <c r="AP225">
        <v>5.6514226613620003E-2</v>
      </c>
      <c r="AQ225">
        <f>(Table2[[#This Row],[Sharpe Ratio]]-AVERAGE(Table2[Sharpe Ratio]))/_xlfn.STDEV.P(Table2[Sharpe Ratio])</f>
        <v>-2.6876622684611697E-2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1.2856799756081814</v>
      </c>
      <c r="AS225">
        <f>_xlfn.RANK.AVG(Table2[[#This Row],[1Y Return vs Nifty Z-Score]],Table2[1Y Return vs Nifty Z-Score])</f>
        <v>141</v>
      </c>
      <c r="AT225">
        <f>_xlfn.RANK.AVG(Table2[[#This Row],[6M Return vs Nifty Z-Score]],Table2[6M Return vs Nifty Z-Score])</f>
        <v>280</v>
      </c>
      <c r="AU225">
        <f>_xlfn.RANK.AVG(Table2[[#This Row],[Sharpe Ratio Z-Score]],Table2[Sharpe Ratio Z-Score])</f>
        <v>347</v>
      </c>
      <c r="AV225">
        <f>(Table2[[#This Row],[Rank 1Y]]+Table2[[#This Row],[Rank 6M]]+Table2[[#This Row],[Rank Sharpe]])/3</f>
        <v>256</v>
      </c>
    </row>
    <row r="226" spans="1:48" x14ac:dyDescent="0.3">
      <c r="A226" t="s">
        <v>477</v>
      </c>
      <c r="B226" t="s">
        <v>478</v>
      </c>
      <c r="C226" t="s">
        <v>2916</v>
      </c>
      <c r="D226" t="s">
        <v>66</v>
      </c>
      <c r="E226">
        <v>41180.065774889998</v>
      </c>
      <c r="F226">
        <v>2638.3</v>
      </c>
      <c r="G226">
        <v>58.334956951447602</v>
      </c>
      <c r="H226">
        <f>(Table2[[#This Row],[1Y Return vs Nifty]]-AVERAGE(Table2[1Y Return vs Nifty]))/_xlfn.STDEV.P(Table2[1Y Return vs Nifty])</f>
        <v>0.14460676132667388</v>
      </c>
      <c r="I226">
        <v>-0.44793558373048897</v>
      </c>
      <c r="J226">
        <f>(Table2[[#This Row],[1M Return vs Nifty]]-AVERAGE(Table2[1M Return vs Nifty]))/_xlfn.STDEV.P(Table2[1M Return vs Nifty])</f>
        <v>-0.46294869117045212</v>
      </c>
      <c r="K226">
        <v>39.071600782660298</v>
      </c>
      <c r="L226">
        <f>(Table2[[#This Row],[6M Return vs Nifty]]-AVERAGE(Table2[6M Return vs Nifty]))/_xlfn.STDEV.P(Table2[6M Return vs Nifty])</f>
        <v>0.79259735157579392</v>
      </c>
      <c r="M226">
        <v>-6.2077009815614099</v>
      </c>
      <c r="N226">
        <f>(Table2[[#This Row],[1W Return vs Nifty]]-AVERAGE(Table2[1W Return vs Nifty]))/_xlfn.STDEV.P(Table2[1W Return vs Nifty])</f>
        <v>-1.3046748956383618</v>
      </c>
      <c r="O226">
        <v>2522.15</v>
      </c>
      <c r="P226">
        <v>2352.1754367635699</v>
      </c>
      <c r="Q226">
        <v>2001.5619989259301</v>
      </c>
      <c r="R226">
        <v>78.660456343237499</v>
      </c>
      <c r="S226">
        <f>(Table2[[#This Row],[Close Price]]-Table2[[#This Row],[20D EMA]])/Table2[[#This Row],[20D EMA]]</f>
        <v>4.6051979461967006E-2</v>
      </c>
      <c r="T226">
        <f>(Table2[[#This Row],[Close Price]]-Table2[[#This Row],[50D EMA]])/Table2[[#This Row],[50D EMA]]</f>
        <v>0.12164252664338585</v>
      </c>
      <c r="U226">
        <f>(Table2[[#This Row],[Close Price]]-Table2[[#This Row],[200D EMA]])/Table2[[#This Row],[200D EMA]]</f>
        <v>0.31812054855945199</v>
      </c>
      <c r="V226">
        <v>0.91629055455057595</v>
      </c>
      <c r="W226">
        <v>2499.5500000000002</v>
      </c>
      <c r="X226">
        <v>2710</v>
      </c>
      <c r="Y226">
        <v>2524.1</v>
      </c>
      <c r="Z226">
        <v>2599.35</v>
      </c>
      <c r="AA226">
        <v>2499.5500000000002</v>
      </c>
      <c r="AB226">
        <v>2710</v>
      </c>
      <c r="AC226" s="1">
        <f>(Table2[[#This Row],[Close Price]]/Table2[[#This Row],[Day Low]])-1</f>
        <v>5.5509991798523783E-2</v>
      </c>
      <c r="AD226" s="1">
        <f>(Table2[[#This Row],[Day High]]/Table2[[#This Row],[Close Price]])-1</f>
        <v>2.7176590986620175E-2</v>
      </c>
      <c r="AE226" s="1">
        <f>(Table2[[#This Row],[Close Price]]/Table2[[#This Row],[Current Week Low]])-1</f>
        <v>4.5243849292817329E-2</v>
      </c>
      <c r="AF226" s="1">
        <f>(Table2[[#This Row],[Current Week High]]/Table2[[#This Row],[Close Price]])-1</f>
        <v>-1.4763294545730332E-2</v>
      </c>
      <c r="AG226" s="1">
        <f>(Table2[[#This Row],[Close Price]]/Table2[[#This Row],[Current Month Low]])-1</f>
        <v>5.5509991798523783E-2</v>
      </c>
      <c r="AH226" s="1">
        <f>(Table2[[#This Row],[Current Month High]]/Table2[[#This Row],[Close Price]])-1</f>
        <v>2.7176590986620175E-2</v>
      </c>
      <c r="AI226">
        <v>4.6128188606299396</v>
      </c>
      <c r="AJ226">
        <v>91.562897077509504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0.32</v>
      </c>
      <c r="AM226" t="s">
        <v>2951</v>
      </c>
      <c r="AN226">
        <v>6.69</v>
      </c>
      <c r="AO226" t="s">
        <v>2951</v>
      </c>
      <c r="AP226">
        <v>3.4702545624756997E-2</v>
      </c>
      <c r="AQ226">
        <f>(Table2[[#This Row],[Sharpe Ratio]]-AVERAGE(Table2[Sharpe Ratio]))/_xlfn.STDEV.P(Table2[Sharpe Ratio])</f>
        <v>-0.26762418030146351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-1.0980436542078098</v>
      </c>
      <c r="AS226">
        <f>_xlfn.RANK.AVG(Table2[[#This Row],[1Y Return vs Nifty Z-Score]],Table2[1Y Return vs Nifty Z-Score])</f>
        <v>239</v>
      </c>
      <c r="AT226">
        <f>_xlfn.RANK.AVG(Table2[[#This Row],[6M Return vs Nifty Z-Score]],Table2[6M Return vs Nifty Z-Score])</f>
        <v>127</v>
      </c>
      <c r="AU226">
        <f>_xlfn.RANK.AVG(Table2[[#This Row],[Sharpe Ratio Z-Score]],Table2[Sharpe Ratio Z-Score])</f>
        <v>403</v>
      </c>
      <c r="AV226">
        <f>(Table2[[#This Row],[Rank 1Y]]+Table2[[#This Row],[Rank 6M]]+Table2[[#This Row],[Rank Sharpe]])/3</f>
        <v>256.33333333333331</v>
      </c>
    </row>
    <row r="227" spans="1:48" x14ac:dyDescent="0.3">
      <c r="A227" t="s">
        <v>1585</v>
      </c>
      <c r="B227" t="s">
        <v>1586</v>
      </c>
      <c r="C227" t="s">
        <v>2907</v>
      </c>
      <c r="D227" t="s">
        <v>269</v>
      </c>
      <c r="E227">
        <v>4977.0746304249997</v>
      </c>
      <c r="F227">
        <v>1037.4000000000001</v>
      </c>
      <c r="G227">
        <v>100.65059189150099</v>
      </c>
      <c r="H227">
        <f>(Table2[[#This Row],[1Y Return vs Nifty]]-AVERAGE(Table2[1Y Return vs Nifty]))/_xlfn.STDEV.P(Table2[1Y Return vs Nifty])</f>
        <v>0.64896901202574131</v>
      </c>
      <c r="I227">
        <v>-4.4855666546001203</v>
      </c>
      <c r="J227">
        <f>(Table2[[#This Row],[1M Return vs Nifty]]-AVERAGE(Table2[1M Return vs Nifty]))/_xlfn.STDEV.P(Table2[1M Return vs Nifty])</f>
        <v>-0.84485717649361181</v>
      </c>
      <c r="K227">
        <v>31.781124055075299</v>
      </c>
      <c r="L227">
        <f>(Table2[[#This Row],[6M Return vs Nifty]]-AVERAGE(Table2[6M Return vs Nifty]))/_xlfn.STDEV.P(Table2[6M Return vs Nifty])</f>
        <v>0.56740665729144779</v>
      </c>
      <c r="M227">
        <v>3.0186330941758901</v>
      </c>
      <c r="N227">
        <f>(Table2[[#This Row],[1W Return vs Nifty]]-AVERAGE(Table2[1W Return vs Nifty]))/_xlfn.STDEV.P(Table2[1W Return vs Nifty])</f>
        <v>0.58570992419596246</v>
      </c>
      <c r="O227">
        <v>978.83</v>
      </c>
      <c r="P227">
        <v>969.05989454880705</v>
      </c>
      <c r="Q227">
        <v>828.66418373863701</v>
      </c>
      <c r="R227">
        <v>59.608573914477901</v>
      </c>
      <c r="S227">
        <f>(Table2[[#This Row],[Close Price]]-Table2[[#This Row],[20D EMA]])/Table2[[#This Row],[20D EMA]]</f>
        <v>5.9836743867678809E-2</v>
      </c>
      <c r="T227">
        <f>(Table2[[#This Row],[Close Price]]-Table2[[#This Row],[50D EMA]])/Table2[[#This Row],[50D EMA]]</f>
        <v>7.0522065597412947E-2</v>
      </c>
      <c r="U227">
        <f>(Table2[[#This Row],[Close Price]]-Table2[[#This Row],[200D EMA]])/Table2[[#This Row],[200D EMA]]</f>
        <v>0.25189433833090458</v>
      </c>
      <c r="V227">
        <v>0.81124598874713805</v>
      </c>
      <c r="W227">
        <v>998</v>
      </c>
      <c r="X227">
        <v>1062.3</v>
      </c>
      <c r="Y227">
        <v>996.25</v>
      </c>
      <c r="Z227">
        <v>1027</v>
      </c>
      <c r="AA227">
        <v>998</v>
      </c>
      <c r="AB227">
        <v>1062.3</v>
      </c>
      <c r="AC227" s="1">
        <f>(Table2[[#This Row],[Close Price]]/Table2[[#This Row],[Day Low]])-1</f>
        <v>3.9478957915831669E-2</v>
      </c>
      <c r="AD227" s="1">
        <f>(Table2[[#This Row],[Day High]]/Table2[[#This Row],[Close Price]])-1</f>
        <v>2.4002313475997461E-2</v>
      </c>
      <c r="AE227" s="1">
        <f>(Table2[[#This Row],[Close Price]]/Table2[[#This Row],[Current Week Low]])-1</f>
        <v>4.1304893350062821E-2</v>
      </c>
      <c r="AF227" s="1">
        <f>(Table2[[#This Row],[Current Week High]]/Table2[[#This Row],[Close Price]])-1</f>
        <v>-1.0025062656641714E-2</v>
      </c>
      <c r="AG227" s="1">
        <f>(Table2[[#This Row],[Close Price]]/Table2[[#This Row],[Current Month Low]])-1</f>
        <v>3.9478957915831669E-2</v>
      </c>
      <c r="AH227" s="1">
        <f>(Table2[[#This Row],[Current Month High]]/Table2[[#This Row],[Close Price]])-1</f>
        <v>2.4002313475997461E-2</v>
      </c>
      <c r="AI227">
        <v>7.9622132253711104</v>
      </c>
      <c r="AJ227">
        <v>127.94990112063201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-0.12</v>
      </c>
      <c r="AM227" t="s">
        <v>2950</v>
      </c>
      <c r="AN227">
        <v>18.39</v>
      </c>
      <c r="AO227" t="s">
        <v>2951</v>
      </c>
      <c r="AP227">
        <v>1.3927243890672E-2</v>
      </c>
      <c r="AQ227">
        <f>(Table2[[#This Row],[Sharpe Ratio]]-AVERAGE(Table2[Sharpe Ratio]))/_xlfn.STDEV.P(Table2[Sharpe Ratio])</f>
        <v>-0.49693264826355765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0.4602957687559821</v>
      </c>
      <c r="AS227">
        <f>_xlfn.RANK.AVG(Table2[[#This Row],[1Y Return vs Nifty Z-Score]],Table2[1Y Return vs Nifty Z-Score])</f>
        <v>132</v>
      </c>
      <c r="AT227">
        <f>_xlfn.RANK.AVG(Table2[[#This Row],[6M Return vs Nifty Z-Score]],Table2[6M Return vs Nifty Z-Score])</f>
        <v>175</v>
      </c>
      <c r="AU227">
        <f>_xlfn.RANK.AVG(Table2[[#This Row],[Sharpe Ratio Z-Score]],Table2[Sharpe Ratio Z-Score])</f>
        <v>465</v>
      </c>
      <c r="AV227">
        <f>(Table2[[#This Row],[Rank 1Y]]+Table2[[#This Row],[Rank 6M]]+Table2[[#This Row],[Rank Sharpe]])/3</f>
        <v>257.33333333333331</v>
      </c>
    </row>
    <row r="228" spans="1:48" x14ac:dyDescent="0.3">
      <c r="A228" t="s">
        <v>1539</v>
      </c>
      <c r="B228" t="s">
        <v>1540</v>
      </c>
      <c r="C228" t="s">
        <v>2924</v>
      </c>
      <c r="D228" t="s">
        <v>110</v>
      </c>
      <c r="E228">
        <v>5319.07462983</v>
      </c>
      <c r="F228">
        <v>280.14999999999998</v>
      </c>
      <c r="G228">
        <v>78.534915736835401</v>
      </c>
      <c r="H228">
        <f>(Table2[[#This Row],[1Y Return vs Nifty]]-AVERAGE(Table2[1Y Return vs Nifty]))/_xlfn.STDEV.P(Table2[1Y Return vs Nifty])</f>
        <v>0.3853711192633939</v>
      </c>
      <c r="I228">
        <v>-16.448244178095202</v>
      </c>
      <c r="J228">
        <f>(Table2[[#This Row],[1M Return vs Nifty]]-AVERAGE(Table2[1M Return vs Nifty]))/_xlfn.STDEV.P(Table2[1M Return vs Nifty])</f>
        <v>-1.9763741410743829</v>
      </c>
      <c r="K228">
        <v>11.421456186086701</v>
      </c>
      <c r="L228">
        <f>(Table2[[#This Row],[6M Return vs Nifty]]-AVERAGE(Table2[6M Return vs Nifty]))/_xlfn.STDEV.P(Table2[6M Return vs Nifty])</f>
        <v>-6.1469603360847815E-2</v>
      </c>
      <c r="M228">
        <v>-3.3663355300842799</v>
      </c>
      <c r="N228">
        <f>(Table2[[#This Row],[1W Return vs Nifty]]-AVERAGE(Table2[1W Return vs Nifty]))/_xlfn.STDEV.P(Table2[1W Return vs Nifty])</f>
        <v>-0.72250714916589998</v>
      </c>
      <c r="O228">
        <v>269.10000000000002</v>
      </c>
      <c r="P228">
        <v>267.79450891073901</v>
      </c>
      <c r="Q228">
        <v>227.340768210281</v>
      </c>
      <c r="R228">
        <v>70.260741913980894</v>
      </c>
      <c r="S228">
        <f>(Table2[[#This Row],[Close Price]]-Table2[[#This Row],[20D EMA]])/Table2[[#This Row],[20D EMA]]</f>
        <v>4.1062801932366978E-2</v>
      </c>
      <c r="T228">
        <f>(Table2[[#This Row],[Close Price]]-Table2[[#This Row],[50D EMA]])/Table2[[#This Row],[50D EMA]]</f>
        <v>4.6137955328200121E-2</v>
      </c>
      <c r="U228">
        <f>(Table2[[#This Row],[Close Price]]-Table2[[#This Row],[200D EMA]])/Table2[[#This Row],[200D EMA]]</f>
        <v>0.23229107654317671</v>
      </c>
      <c r="V228">
        <v>0.59998122776411</v>
      </c>
      <c r="W228">
        <v>264</v>
      </c>
      <c r="X228">
        <v>281.5</v>
      </c>
      <c r="Y228">
        <v>264.05</v>
      </c>
      <c r="Z228">
        <v>272.3</v>
      </c>
      <c r="AA228">
        <v>264</v>
      </c>
      <c r="AB228">
        <v>281.5</v>
      </c>
      <c r="AC228" s="1">
        <f>(Table2[[#This Row],[Close Price]]/Table2[[#This Row],[Day Low]])-1</f>
        <v>6.1174242424242298E-2</v>
      </c>
      <c r="AD228" s="1">
        <f>(Table2[[#This Row],[Day High]]/Table2[[#This Row],[Close Price]])-1</f>
        <v>4.8188470462253719E-3</v>
      </c>
      <c r="AE228" s="1">
        <f>(Table2[[#This Row],[Close Price]]/Table2[[#This Row],[Current Week Low]])-1</f>
        <v>6.0973300511266704E-2</v>
      </c>
      <c r="AF228" s="1">
        <f>(Table2[[#This Row],[Current Week High]]/Table2[[#This Row],[Close Price]])-1</f>
        <v>-2.8020703194716945E-2</v>
      </c>
      <c r="AG228" s="1">
        <f>(Table2[[#This Row],[Close Price]]/Table2[[#This Row],[Current Month Low]])-1</f>
        <v>6.1174242424242298E-2</v>
      </c>
      <c r="AH228" s="1">
        <f>(Table2[[#This Row],[Current Month High]]/Table2[[#This Row],[Close Price]])-1</f>
        <v>4.8188470462253719E-3</v>
      </c>
      <c r="AI228">
        <v>14.3851508120649</v>
      </c>
      <c r="AJ228">
        <v>116.499227202472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</v>
      </c>
      <c r="AM228">
        <v>0</v>
      </c>
      <c r="AN228">
        <v>22.07</v>
      </c>
      <c r="AO228" t="s">
        <v>2951</v>
      </c>
      <c r="AP228">
        <v>8.6269091945467002E-2</v>
      </c>
      <c r="AQ228">
        <f>(Table2[[#This Row],[Sharpe Ratio]]-AVERAGE(Table2[Sharpe Ratio]))/_xlfn.STDEV.P(Table2[Sharpe Ratio])</f>
        <v>0.3015442431587006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-2.0734355311790362</v>
      </c>
      <c r="AS228">
        <f>_xlfn.RANK.AVG(Table2[[#This Row],[1Y Return vs Nifty Z-Score]],Table2[1Y Return vs Nifty Z-Score])</f>
        <v>176</v>
      </c>
      <c r="AT228">
        <f>_xlfn.RANK.AVG(Table2[[#This Row],[6M Return vs Nifty Z-Score]],Table2[6M Return vs Nifty Z-Score])</f>
        <v>331</v>
      </c>
      <c r="AU228">
        <f>_xlfn.RANK.AVG(Table2[[#This Row],[Sharpe Ratio Z-Score]],Table2[Sharpe Ratio Z-Score])</f>
        <v>266</v>
      </c>
      <c r="AV228">
        <f>(Table2[[#This Row],[Rank 1Y]]+Table2[[#This Row],[Rank 6M]]+Table2[[#This Row],[Rank Sharpe]])/3</f>
        <v>257.66666666666669</v>
      </c>
    </row>
    <row r="229" spans="1:48" x14ac:dyDescent="0.3">
      <c r="A229" t="s">
        <v>136</v>
      </c>
      <c r="B229" t="s">
        <v>137</v>
      </c>
      <c r="C229" t="s">
        <v>2922</v>
      </c>
      <c r="D229" t="s">
        <v>138</v>
      </c>
      <c r="E229">
        <v>207963.31297959</v>
      </c>
      <c r="F229">
        <v>840.45</v>
      </c>
      <c r="G229">
        <v>50.036072279666797</v>
      </c>
      <c r="H229">
        <f>(Table2[[#This Row],[1Y Return vs Nifty]]-AVERAGE(Table2[1Y Return vs Nifty]))/_xlfn.STDEV.P(Table2[1Y Return vs Nifty])</f>
        <v>4.569192388465116E-2</v>
      </c>
      <c r="I229">
        <v>-1.4314662311533199</v>
      </c>
      <c r="J229">
        <f>(Table2[[#This Row],[1M Return vs Nifty]]-AVERAGE(Table2[1M Return vs Nifty]))/_xlfn.STDEV.P(Table2[1M Return vs Nifty])</f>
        <v>-0.55597816643285114</v>
      </c>
      <c r="K229">
        <v>7.3194802432813404</v>
      </c>
      <c r="L229">
        <f>(Table2[[#This Row],[6M Return vs Nifty]]-AVERAGE(Table2[6M Return vs Nifty]))/_xlfn.STDEV.P(Table2[6M Return vs Nifty])</f>
        <v>-0.18817281427748334</v>
      </c>
      <c r="M229">
        <v>-3.0680065594138402</v>
      </c>
      <c r="N229">
        <f>(Table2[[#This Row],[1W Return vs Nifty]]-AVERAGE(Table2[1W Return vs Nifty]))/_xlfn.STDEV.P(Table2[1W Return vs Nifty])</f>
        <v>-0.66138248655962728</v>
      </c>
      <c r="O229">
        <v>851.17</v>
      </c>
      <c r="P229">
        <v>851.47680915395904</v>
      </c>
      <c r="Q229">
        <v>754.75571398404998</v>
      </c>
      <c r="R229">
        <v>39.6144261886732</v>
      </c>
      <c r="S229">
        <f>(Table2[[#This Row],[Close Price]]-Table2[[#This Row],[20D EMA]])/Table2[[#This Row],[20D EMA]]</f>
        <v>-1.2594428845001485E-2</v>
      </c>
      <c r="T229">
        <f>(Table2[[#This Row],[Close Price]]-Table2[[#This Row],[50D EMA]])/Table2[[#This Row],[50D EMA]]</f>
        <v>-1.2950216653481622E-2</v>
      </c>
      <c r="U229">
        <f>(Table2[[#This Row],[Close Price]]-Table2[[#This Row],[200D EMA]])/Table2[[#This Row],[200D EMA]]</f>
        <v>0.11353910202760124</v>
      </c>
      <c r="V229">
        <v>0.746471929166867</v>
      </c>
      <c r="W229">
        <v>833.5</v>
      </c>
      <c r="X229">
        <v>849.5</v>
      </c>
      <c r="Y229">
        <v>854</v>
      </c>
      <c r="Z229">
        <v>879.7</v>
      </c>
      <c r="AA229">
        <v>833.5</v>
      </c>
      <c r="AB229">
        <v>849.5</v>
      </c>
      <c r="AC229" s="1">
        <f>(Table2[[#This Row],[Close Price]]/Table2[[#This Row],[Day Low]])-1</f>
        <v>8.3383323335333159E-3</v>
      </c>
      <c r="AD229" s="1">
        <f>(Table2[[#This Row],[Day High]]/Table2[[#This Row],[Close Price]])-1</f>
        <v>1.0768040930453804E-2</v>
      </c>
      <c r="AE229" s="1">
        <f>(Table2[[#This Row],[Close Price]]/Table2[[#This Row],[Current Week Low]])-1</f>
        <v>-1.5866510538641632E-2</v>
      </c>
      <c r="AF229" s="1">
        <f>(Table2[[#This Row],[Current Week High]]/Table2[[#This Row],[Close Price]])-1</f>
        <v>4.6701171991195167E-2</v>
      </c>
      <c r="AG229" s="1">
        <f>(Table2[[#This Row],[Close Price]]/Table2[[#This Row],[Current Month Low]])-1</f>
        <v>8.3383323335333159E-3</v>
      </c>
      <c r="AH229" s="1">
        <f>(Table2[[#This Row],[Current Month High]]/Table2[[#This Row],[Close Price]])-1</f>
        <v>1.0768040930453804E-2</v>
      </c>
      <c r="AI229">
        <v>15.128800047593501</v>
      </c>
      <c r="AJ229">
        <v>81.503077421444701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-0.25</v>
      </c>
      <c r="AM229" t="s">
        <v>2950</v>
      </c>
      <c r="AN229">
        <v>5.58</v>
      </c>
      <c r="AO229" t="s">
        <v>2951</v>
      </c>
      <c r="AP229">
        <v>0.140708651166978</v>
      </c>
      <c r="AQ229">
        <f>(Table2[[#This Row],[Sharpe Ratio]]-AVERAGE(Table2[Sharpe Ratio]))/_xlfn.STDEV.P(Table2[Sharpe Ratio])</f>
        <v>0.90242369518299581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271</v>
      </c>
      <c r="AT229">
        <f>_xlfn.RANK.AVG(Table2[[#This Row],[6M Return vs Nifty Z-Score]],Table2[6M Return vs Nifty Z-Score])</f>
        <v>367</v>
      </c>
      <c r="AU229">
        <f>_xlfn.RANK.AVG(Table2[[#This Row],[Sharpe Ratio Z-Score]],Table2[Sharpe Ratio Z-Score])</f>
        <v>136</v>
      </c>
      <c r="AV229">
        <f>(Table2[[#This Row],[Rank 1Y]]+Table2[[#This Row],[Rank 6M]]+Table2[[#This Row],[Rank Sharpe]])/3</f>
        <v>258</v>
      </c>
    </row>
    <row r="230" spans="1:48" x14ac:dyDescent="0.3">
      <c r="A230" t="s">
        <v>1224</v>
      </c>
      <c r="B230" t="s">
        <v>1225</v>
      </c>
      <c r="C230" t="s">
        <v>2907</v>
      </c>
      <c r="D230" t="s">
        <v>79</v>
      </c>
      <c r="E230">
        <v>8408.8031075100007</v>
      </c>
      <c r="F230">
        <v>592.35</v>
      </c>
      <c r="G230">
        <v>161.60798061900201</v>
      </c>
      <c r="H230">
        <f>(Table2[[#This Row],[1Y Return vs Nifty]]-AVERAGE(Table2[1Y Return vs Nifty]))/_xlfn.STDEV.P(Table2[1Y Return vs Nifty])</f>
        <v>1.3755232943588513</v>
      </c>
      <c r="I230">
        <v>9.0057901623416097</v>
      </c>
      <c r="J230">
        <f>(Table2[[#This Row],[1M Return vs Nifty]]-AVERAGE(Table2[1M Return vs Nifty]))/_xlfn.STDEV.P(Table2[1M Return vs Nifty])</f>
        <v>0.43125338350432163</v>
      </c>
      <c r="K230">
        <v>26.745852947833999</v>
      </c>
      <c r="L230">
        <f>(Table2[[#This Row],[6M Return vs Nifty]]-AVERAGE(Table2[6M Return vs Nifty]))/_xlfn.STDEV.P(Table2[6M Return vs Nifty])</f>
        <v>0.41187551180966453</v>
      </c>
      <c r="M230">
        <v>6.7086770675663603</v>
      </c>
      <c r="N230">
        <f>(Table2[[#This Row],[1W Return vs Nifty]]-AVERAGE(Table2[1W Return vs Nifty]))/_xlfn.STDEV.P(Table2[1W Return vs Nifty])</f>
        <v>1.3417635262612051</v>
      </c>
      <c r="O230">
        <v>552.53</v>
      </c>
      <c r="P230">
        <v>518.37880677046201</v>
      </c>
      <c r="Q230">
        <v>413.19421281387798</v>
      </c>
      <c r="R230">
        <v>67.163027185408495</v>
      </c>
      <c r="S230">
        <f>(Table2[[#This Row],[Close Price]]-Table2[[#This Row],[20D EMA]])/Table2[[#This Row],[20D EMA]]</f>
        <v>7.2068484969142046E-2</v>
      </c>
      <c r="T230">
        <f>(Table2[[#This Row],[Close Price]]-Table2[[#This Row],[50D EMA]])/Table2[[#This Row],[50D EMA]]</f>
        <v>0.1426971787106498</v>
      </c>
      <c r="U230">
        <f>(Table2[[#This Row],[Close Price]]-Table2[[#This Row],[200D EMA]])/Table2[[#This Row],[200D EMA]]</f>
        <v>0.43358735826927519</v>
      </c>
      <c r="V230">
        <v>1.54859080050027</v>
      </c>
      <c r="W230">
        <v>573</v>
      </c>
      <c r="X230">
        <v>605</v>
      </c>
      <c r="Y230">
        <v>579</v>
      </c>
      <c r="Z230">
        <v>615.95000000000005</v>
      </c>
      <c r="AA230">
        <v>573</v>
      </c>
      <c r="AB230">
        <v>605</v>
      </c>
      <c r="AC230" s="1">
        <f>(Table2[[#This Row],[Close Price]]/Table2[[#This Row],[Day Low]])-1</f>
        <v>3.3769633507853447E-2</v>
      </c>
      <c r="AD230" s="1">
        <f>(Table2[[#This Row],[Day High]]/Table2[[#This Row],[Close Price]])-1</f>
        <v>2.1355617455895981E-2</v>
      </c>
      <c r="AE230" s="1">
        <f>(Table2[[#This Row],[Close Price]]/Table2[[#This Row],[Current Week Low]])-1</f>
        <v>2.3056994818652976E-2</v>
      </c>
      <c r="AF230" s="1">
        <f>(Table2[[#This Row],[Current Week High]]/Table2[[#This Row],[Close Price]])-1</f>
        <v>3.9841310036296207E-2</v>
      </c>
      <c r="AG230" s="1">
        <f>(Table2[[#This Row],[Close Price]]/Table2[[#This Row],[Current Month Low]])-1</f>
        <v>3.3769633507853447E-2</v>
      </c>
      <c r="AH230" s="1">
        <f>(Table2[[#This Row],[Current Month High]]/Table2[[#This Row],[Close Price]])-1</f>
        <v>2.1355617455895981E-2</v>
      </c>
      <c r="AI230">
        <v>7.1663712332235896</v>
      </c>
      <c r="AJ230">
        <v>201.69347650778801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0.35</v>
      </c>
      <c r="AM230" t="s">
        <v>2951</v>
      </c>
      <c r="AN230">
        <v>15.4</v>
      </c>
      <c r="AO230" t="s">
        <v>2951</v>
      </c>
      <c r="AQ230">
        <f>(Table2[[#This Row],[Sharpe Ratio]]-AVERAGE(Table2[Sharpe Ratio]))/_xlfn.STDEV.P(Table2[Sharpe Ratio])</f>
        <v>-0.65065532340838095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2.9097603925256617</v>
      </c>
      <c r="AS230">
        <f>_xlfn.RANK.AVG(Table2[[#This Row],[1Y Return vs Nifty Z-Score]],Table2[1Y Return vs Nifty Z-Score])</f>
        <v>57</v>
      </c>
      <c r="AT230">
        <f>_xlfn.RANK.AVG(Table2[[#This Row],[6M Return vs Nifty Z-Score]],Table2[6M Return vs Nifty Z-Score])</f>
        <v>205</v>
      </c>
      <c r="AU230">
        <f>_xlfn.RANK.AVG(Table2[[#This Row],[Sharpe Ratio Z-Score]],Table2[Sharpe Ratio Z-Score])</f>
        <v>520</v>
      </c>
      <c r="AV230">
        <f>(Table2[[#This Row],[Rank 1Y]]+Table2[[#This Row],[Rank 6M]]+Table2[[#This Row],[Rank Sharpe]])/3</f>
        <v>260.66666666666669</v>
      </c>
    </row>
    <row r="231" spans="1:48" x14ac:dyDescent="0.3">
      <c r="A231" t="s">
        <v>456</v>
      </c>
      <c r="B231" t="s">
        <v>457</v>
      </c>
      <c r="C231" t="s">
        <v>2920</v>
      </c>
      <c r="D231" t="s">
        <v>401</v>
      </c>
      <c r="E231">
        <v>45382.496514699997</v>
      </c>
      <c r="F231">
        <v>1484.05</v>
      </c>
      <c r="G231">
        <v>69.771897741233005</v>
      </c>
      <c r="H231">
        <f>(Table2[[#This Row],[1Y Return vs Nifty]]-AVERAGE(Table2[1Y Return vs Nifty]))/_xlfn.STDEV.P(Table2[1Y Return vs Nifty])</f>
        <v>0.28092425262793658</v>
      </c>
      <c r="I231">
        <v>7.71082116411075</v>
      </c>
      <c r="J231">
        <f>(Table2[[#This Row],[1M Return vs Nifty]]-AVERAGE(Table2[1M Return vs Nifty]))/_xlfn.STDEV.P(Table2[1M Return vs Nifty])</f>
        <v>0.30876580601788278</v>
      </c>
      <c r="K231">
        <v>43.377725027003599</v>
      </c>
      <c r="L231">
        <f>(Table2[[#This Row],[6M Return vs Nifty]]-AVERAGE(Table2[6M Return vs Nifty]))/_xlfn.STDEV.P(Table2[6M Return vs Nifty])</f>
        <v>0.9256063638107922</v>
      </c>
      <c r="M231">
        <v>-1.3591283896591499</v>
      </c>
      <c r="N231">
        <f>(Table2[[#This Row],[1W Return vs Nifty]]-AVERAGE(Table2[1W Return vs Nifty]))/_xlfn.STDEV.P(Table2[1W Return vs Nifty])</f>
        <v>-0.31125021034542821</v>
      </c>
      <c r="O231">
        <v>1448.59</v>
      </c>
      <c r="P231">
        <v>1356.64780699525</v>
      </c>
      <c r="Q231">
        <v>1125.5791796383101</v>
      </c>
      <c r="R231">
        <v>65.061754359531406</v>
      </c>
      <c r="S231">
        <f>(Table2[[#This Row],[Close Price]]-Table2[[#This Row],[20D EMA]])/Table2[[#This Row],[20D EMA]]</f>
        <v>2.4478976107801406E-2</v>
      </c>
      <c r="T231">
        <f>(Table2[[#This Row],[Close Price]]-Table2[[#This Row],[50D EMA]])/Table2[[#This Row],[50D EMA]]</f>
        <v>9.3909555853648338E-2</v>
      </c>
      <c r="U231">
        <f>(Table2[[#This Row],[Close Price]]-Table2[[#This Row],[200D EMA]])/Table2[[#This Row],[200D EMA]]</f>
        <v>0.31847676897939758</v>
      </c>
      <c r="V231">
        <v>0.831916343707226</v>
      </c>
      <c r="W231">
        <v>1469.25</v>
      </c>
      <c r="X231">
        <v>1528</v>
      </c>
      <c r="Y231">
        <v>1475.15</v>
      </c>
      <c r="Z231">
        <v>1501.45</v>
      </c>
      <c r="AA231">
        <v>1469.25</v>
      </c>
      <c r="AB231">
        <v>1528</v>
      </c>
      <c r="AC231" s="1">
        <f>(Table2[[#This Row],[Close Price]]/Table2[[#This Row],[Day Low]])-1</f>
        <v>1.0073166581589188E-2</v>
      </c>
      <c r="AD231" s="1">
        <f>(Table2[[#This Row],[Day High]]/Table2[[#This Row],[Close Price]])-1</f>
        <v>2.9614905158181992E-2</v>
      </c>
      <c r="AE231" s="1">
        <f>(Table2[[#This Row],[Close Price]]/Table2[[#This Row],[Current Week Low]])-1</f>
        <v>6.0332847507031939E-3</v>
      </c>
      <c r="AF231" s="1">
        <f>(Table2[[#This Row],[Current Week High]]/Table2[[#This Row],[Close Price]])-1</f>
        <v>1.1724672349314513E-2</v>
      </c>
      <c r="AG231" s="1">
        <f>(Table2[[#This Row],[Close Price]]/Table2[[#This Row],[Current Month Low]])-1</f>
        <v>1.0073166581589188E-2</v>
      </c>
      <c r="AH231" s="1">
        <f>(Table2[[#This Row],[Current Month High]]/Table2[[#This Row],[Close Price]])-1</f>
        <v>2.9614905158181992E-2</v>
      </c>
      <c r="AI231">
        <v>5.11775209730129</v>
      </c>
      <c r="AJ231">
        <v>99.201342281879107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0.16</v>
      </c>
      <c r="AM231" t="s">
        <v>2951</v>
      </c>
      <c r="AN231">
        <v>3.62</v>
      </c>
      <c r="AO231" t="s">
        <v>2951</v>
      </c>
      <c r="AP231">
        <v>9.9590965656809992E-3</v>
      </c>
      <c r="AQ231">
        <f>(Table2[[#This Row],[Sharpe Ratio]]-AVERAGE(Table2[Sharpe Ratio]))/_xlfn.STDEV.P(Table2[Sharpe Ratio])</f>
        <v>-0.54073127970527057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0.66331493240591277</v>
      </c>
      <c r="AS231">
        <f>_xlfn.RANK.AVG(Table2[[#This Row],[1Y Return vs Nifty Z-Score]],Table2[1Y Return vs Nifty Z-Score])</f>
        <v>203</v>
      </c>
      <c r="AT231">
        <f>_xlfn.RANK.AVG(Table2[[#This Row],[6M Return vs Nifty Z-Score]],Table2[6M Return vs Nifty Z-Score])</f>
        <v>106</v>
      </c>
      <c r="AU231">
        <f>_xlfn.RANK.AVG(Table2[[#This Row],[Sharpe Ratio Z-Score]],Table2[Sharpe Ratio Z-Score])</f>
        <v>476</v>
      </c>
      <c r="AV231">
        <f>(Table2[[#This Row],[Rank 1Y]]+Table2[[#This Row],[Rank 6M]]+Table2[[#This Row],[Rank Sharpe]])/3</f>
        <v>261.66666666666669</v>
      </c>
    </row>
    <row r="232" spans="1:48" x14ac:dyDescent="0.3">
      <c r="A232" t="s">
        <v>1591</v>
      </c>
      <c r="B232" t="s">
        <v>1592</v>
      </c>
      <c r="C232" t="s">
        <v>2916</v>
      </c>
      <c r="D232" t="s">
        <v>66</v>
      </c>
      <c r="E232">
        <v>4894.9238999400004</v>
      </c>
      <c r="F232">
        <v>596.20000000000005</v>
      </c>
      <c r="G232">
        <v>108.574706481052</v>
      </c>
      <c r="H232">
        <f>(Table2[[#This Row],[1Y Return vs Nifty]]-AVERAGE(Table2[1Y Return vs Nifty]))/_xlfn.STDEV.P(Table2[1Y Return vs Nifty])</f>
        <v>0.74341694539233494</v>
      </c>
      <c r="I232">
        <v>7.3178338402271903</v>
      </c>
      <c r="J232">
        <f>(Table2[[#This Row],[1M Return vs Nifty]]-AVERAGE(Table2[1M Return vs Nifty]))/_xlfn.STDEV.P(Table2[1M Return vs Nifty])</f>
        <v>0.27159420936102263</v>
      </c>
      <c r="K232">
        <v>57.386082133622303</v>
      </c>
      <c r="L232">
        <f>(Table2[[#This Row],[6M Return vs Nifty]]-AVERAGE(Table2[6M Return vs Nifty]))/_xlfn.STDEV.P(Table2[6M Return vs Nifty])</f>
        <v>1.3583012040105606</v>
      </c>
      <c r="M232">
        <v>8.9293906175242093</v>
      </c>
      <c r="N232">
        <f>(Table2[[#This Row],[1W Return vs Nifty]]-AVERAGE(Table2[1W Return vs Nifty]))/_xlfn.STDEV.P(Table2[1W Return vs Nifty])</f>
        <v>1.7967658218186895</v>
      </c>
      <c r="O232">
        <v>534.78</v>
      </c>
      <c r="P232">
        <v>510.819753252395</v>
      </c>
      <c r="Q232">
        <v>429.393593746178</v>
      </c>
      <c r="R232">
        <v>44.853049943709003</v>
      </c>
      <c r="S232">
        <f>(Table2[[#This Row],[Close Price]]-Table2[[#This Row],[20D EMA]])/Table2[[#This Row],[20D EMA]]</f>
        <v>0.11485096675268348</v>
      </c>
      <c r="T232">
        <f>(Table2[[#This Row],[Close Price]]-Table2[[#This Row],[50D EMA]])/Table2[[#This Row],[50D EMA]]</f>
        <v>0.16714358871987245</v>
      </c>
      <c r="U232">
        <f>(Table2[[#This Row],[Close Price]]-Table2[[#This Row],[200D EMA]])/Table2[[#This Row],[200D EMA]]</f>
        <v>0.38846971329624497</v>
      </c>
      <c r="V232">
        <v>0.82307310139419498</v>
      </c>
      <c r="W232">
        <v>560.45000000000005</v>
      </c>
      <c r="X232">
        <v>604</v>
      </c>
      <c r="Y232">
        <v>569.95000000000005</v>
      </c>
      <c r="Z232">
        <v>587.9</v>
      </c>
      <c r="AA232">
        <v>560.45000000000005</v>
      </c>
      <c r="AB232">
        <v>604</v>
      </c>
      <c r="AC232" s="1">
        <f>(Table2[[#This Row],[Close Price]]/Table2[[#This Row],[Day Low]])-1</f>
        <v>6.3788027477919451E-2</v>
      </c>
      <c r="AD232" s="1">
        <f>(Table2[[#This Row],[Day High]]/Table2[[#This Row],[Close Price]])-1</f>
        <v>1.308285810130827E-2</v>
      </c>
      <c r="AE232" s="1">
        <f>(Table2[[#This Row],[Close Price]]/Table2[[#This Row],[Current Week Low]])-1</f>
        <v>4.6056671637862978E-2</v>
      </c>
      <c r="AF232" s="1">
        <f>(Table2[[#This Row],[Current Week High]]/Table2[[#This Row],[Close Price]])-1</f>
        <v>-1.3921502851392265E-2</v>
      </c>
      <c r="AG232" s="1">
        <f>(Table2[[#This Row],[Close Price]]/Table2[[#This Row],[Current Month Low]])-1</f>
        <v>6.3788027477919451E-2</v>
      </c>
      <c r="AH232" s="1">
        <f>(Table2[[#This Row],[Current Month High]]/Table2[[#This Row],[Close Price]])-1</f>
        <v>1.308285810130827E-2</v>
      </c>
      <c r="AI232">
        <v>1.3082858101308199</v>
      </c>
      <c r="AJ232">
        <v>143.198042015092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0.16</v>
      </c>
      <c r="AM232" t="s">
        <v>2951</v>
      </c>
      <c r="AN232">
        <v>21.61</v>
      </c>
      <c r="AO232" t="s">
        <v>2951</v>
      </c>
      <c r="AP232">
        <v>-2.977140128522E-2</v>
      </c>
      <c r="AQ232">
        <f>(Table2[[#This Row],[Sharpe Ratio]]-AVERAGE(Table2[Sharpe Ratio]))/_xlfn.STDEV.P(Table2[Sharpe Ratio])</f>
        <v>-0.97925870569274365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3.1908194748898637</v>
      </c>
      <c r="AS232">
        <f>_xlfn.RANK.AVG(Table2[[#This Row],[1Y Return vs Nifty Z-Score]],Table2[1Y Return vs Nifty Z-Score])</f>
        <v>118</v>
      </c>
      <c r="AT232">
        <f>_xlfn.RANK.AVG(Table2[[#This Row],[6M Return vs Nifty Z-Score]],Table2[6M Return vs Nifty Z-Score])</f>
        <v>67</v>
      </c>
      <c r="AU232">
        <f>_xlfn.RANK.AVG(Table2[[#This Row],[Sharpe Ratio Z-Score]],Table2[Sharpe Ratio Z-Score])</f>
        <v>607</v>
      </c>
      <c r="AV232">
        <f>(Table2[[#This Row],[Rank 1Y]]+Table2[[#This Row],[Rank 6M]]+Table2[[#This Row],[Rank Sharpe]])/3</f>
        <v>264</v>
      </c>
    </row>
    <row r="233" spans="1:48" x14ac:dyDescent="0.3">
      <c r="A233" t="s">
        <v>1024</v>
      </c>
      <c r="B233" t="s">
        <v>1025</v>
      </c>
      <c r="C233" t="s">
        <v>2919</v>
      </c>
      <c r="D233" t="s">
        <v>928</v>
      </c>
      <c r="E233">
        <v>11274.947286660001</v>
      </c>
      <c r="F233">
        <v>84.93</v>
      </c>
      <c r="G233">
        <v>69.813448548146695</v>
      </c>
      <c r="H233">
        <f>(Table2[[#This Row],[1Y Return vs Nifty]]-AVERAGE(Table2[1Y Return vs Nifty]))/_xlfn.STDEV.P(Table2[1Y Return vs Nifty])</f>
        <v>0.28141949885366468</v>
      </c>
      <c r="I233">
        <v>2.3791356917721802</v>
      </c>
      <c r="J233">
        <f>(Table2[[#This Row],[1M Return vs Nifty]]-AVERAGE(Table2[1M Return vs Nifty]))/_xlfn.STDEV.P(Table2[1M Return vs Nifty])</f>
        <v>-0.1955437475842384</v>
      </c>
      <c r="K233">
        <v>-0.16638790403199</v>
      </c>
      <c r="L233">
        <f>(Table2[[#This Row],[6M Return vs Nifty]]-AVERAGE(Table2[6M Return vs Nifty]))/_xlfn.STDEV.P(Table2[6M Return vs Nifty])</f>
        <v>-0.41939882437311843</v>
      </c>
      <c r="M233">
        <v>4.6693011789993903</v>
      </c>
      <c r="N233">
        <f>(Table2[[#This Row],[1W Return vs Nifty]]-AVERAGE(Table2[1W Return vs Nifty]))/_xlfn.STDEV.P(Table2[1W Return vs Nifty])</f>
        <v>0.92391552834172197</v>
      </c>
      <c r="O233">
        <v>77.569999999999993</v>
      </c>
      <c r="P233">
        <v>76.041865667414399</v>
      </c>
      <c r="Q233">
        <v>70.583220165845901</v>
      </c>
      <c r="R233">
        <v>83.902361335140597</v>
      </c>
      <c r="S233">
        <f>(Table2[[#This Row],[Close Price]]-Table2[[#This Row],[20D EMA]])/Table2[[#This Row],[20D EMA]]</f>
        <v>9.488204202655684E-2</v>
      </c>
      <c r="T233">
        <f>(Table2[[#This Row],[Close Price]]-Table2[[#This Row],[50D EMA]])/Table2[[#This Row],[50D EMA]]</f>
        <v>0.11688474834980762</v>
      </c>
      <c r="U233">
        <f>(Table2[[#This Row],[Close Price]]-Table2[[#This Row],[200D EMA]])/Table2[[#This Row],[200D EMA]]</f>
        <v>0.20326048883069073</v>
      </c>
      <c r="V233">
        <v>1.82841032857993</v>
      </c>
      <c r="W233">
        <v>80.52</v>
      </c>
      <c r="X233">
        <v>90</v>
      </c>
      <c r="Y233">
        <v>80.16</v>
      </c>
      <c r="Z233">
        <v>83.37</v>
      </c>
      <c r="AA233">
        <v>80.52</v>
      </c>
      <c r="AB233">
        <v>90</v>
      </c>
      <c r="AC233" s="1">
        <f>(Table2[[#This Row],[Close Price]]/Table2[[#This Row],[Day Low]])-1</f>
        <v>5.4769001490313052E-2</v>
      </c>
      <c r="AD233" s="1">
        <f>(Table2[[#This Row],[Day High]]/Table2[[#This Row],[Close Price]])-1</f>
        <v>5.9696220416813661E-2</v>
      </c>
      <c r="AE233" s="1">
        <f>(Table2[[#This Row],[Close Price]]/Table2[[#This Row],[Current Week Low]])-1</f>
        <v>5.9505988023952128E-2</v>
      </c>
      <c r="AF233" s="1">
        <f>(Table2[[#This Row],[Current Week High]]/Table2[[#This Row],[Close Price]])-1</f>
        <v>-1.8368067820558109E-2</v>
      </c>
      <c r="AG233" s="1">
        <f>(Table2[[#This Row],[Close Price]]/Table2[[#This Row],[Current Month Low]])-1</f>
        <v>5.4769001490313052E-2</v>
      </c>
      <c r="AH233" s="1">
        <f>(Table2[[#This Row],[Current Month High]]/Table2[[#This Row],[Close Price]])-1</f>
        <v>5.9696220416813661E-2</v>
      </c>
      <c r="AI233">
        <v>11.680207229483001</v>
      </c>
      <c r="AJ233">
        <v>116.934865900383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</v>
      </c>
      <c r="AM233">
        <v>0</v>
      </c>
      <c r="AN233">
        <v>23</v>
      </c>
      <c r="AO233" t="s">
        <v>2951</v>
      </c>
      <c r="AP233">
        <v>0.134713113172447</v>
      </c>
      <c r="AQ233">
        <f>(Table2[[#This Row],[Sharpe Ratio]]-AVERAGE(Table2[Sharpe Ratio]))/_xlfn.STDEV.P(Table2[Sharpe Ratio])</f>
        <v>0.83624763431362126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1.4266400895516511</v>
      </c>
      <c r="AS233">
        <f>_xlfn.RANK.AVG(Table2[[#This Row],[1Y Return vs Nifty Z-Score]],Table2[1Y Return vs Nifty Z-Score])</f>
        <v>202</v>
      </c>
      <c r="AT233">
        <f>_xlfn.RANK.AVG(Table2[[#This Row],[6M Return vs Nifty Z-Score]],Table2[6M Return vs Nifty Z-Score])</f>
        <v>444</v>
      </c>
      <c r="AU233">
        <f>_xlfn.RANK.AVG(Table2[[#This Row],[Sharpe Ratio Z-Score]],Table2[Sharpe Ratio Z-Score])</f>
        <v>147</v>
      </c>
      <c r="AV233">
        <f>(Table2[[#This Row],[Rank 1Y]]+Table2[[#This Row],[Rank 6M]]+Table2[[#This Row],[Rank Sharpe]])/3</f>
        <v>264.33333333333331</v>
      </c>
    </row>
    <row r="234" spans="1:48" x14ac:dyDescent="0.3">
      <c r="A234" t="s">
        <v>1015</v>
      </c>
      <c r="B234" t="s">
        <v>1016</v>
      </c>
      <c r="C234" t="s">
        <v>2919</v>
      </c>
      <c r="D234" t="s">
        <v>297</v>
      </c>
      <c r="E234">
        <v>11512.541293819901</v>
      </c>
      <c r="F234">
        <v>147.04</v>
      </c>
      <c r="G234">
        <v>32.259444527076099</v>
      </c>
      <c r="H234">
        <f>(Table2[[#This Row],[1Y Return vs Nifty]]-AVERAGE(Table2[1Y Return vs Nifty]))/_xlfn.STDEV.P(Table2[1Y Return vs Nifty])</f>
        <v>-0.16618862560580713</v>
      </c>
      <c r="I234">
        <v>-2.5769519431805699</v>
      </c>
      <c r="J234">
        <f>(Table2[[#This Row],[1M Return vs Nifty]]-AVERAGE(Table2[1M Return vs Nifty]))/_xlfn.STDEV.P(Table2[1M Return vs Nifty])</f>
        <v>-0.66432652851968854</v>
      </c>
      <c r="K234">
        <v>11.8249106585251</v>
      </c>
      <c r="L234">
        <f>(Table2[[#This Row],[6M Return vs Nifty]]-AVERAGE(Table2[6M Return vs Nifty]))/_xlfn.STDEV.P(Table2[6M Return vs Nifty])</f>
        <v>-4.9007566081891489E-2</v>
      </c>
      <c r="M234">
        <v>-1.5545641847356699</v>
      </c>
      <c r="N234">
        <f>(Table2[[#This Row],[1W Return vs Nifty]]-AVERAGE(Table2[1W Return vs Nifty]))/_xlfn.STDEV.P(Table2[1W Return vs Nifty])</f>
        <v>-0.35129307647537394</v>
      </c>
      <c r="O234">
        <v>144.41999999999999</v>
      </c>
      <c r="P234">
        <v>142.74512879067001</v>
      </c>
      <c r="Q234">
        <v>129.17163952872801</v>
      </c>
      <c r="R234">
        <v>46.791504316318097</v>
      </c>
      <c r="S234">
        <f>(Table2[[#This Row],[Close Price]]-Table2[[#This Row],[20D EMA]])/Table2[[#This Row],[20D EMA]]</f>
        <v>1.8141531643816679E-2</v>
      </c>
      <c r="T234">
        <f>(Table2[[#This Row],[Close Price]]-Table2[[#This Row],[50D EMA]])/Table2[[#This Row],[50D EMA]]</f>
        <v>3.0087690177002392E-2</v>
      </c>
      <c r="U234">
        <f>(Table2[[#This Row],[Close Price]]-Table2[[#This Row],[200D EMA]])/Table2[[#This Row],[200D EMA]]</f>
        <v>0.13833036831043727</v>
      </c>
      <c r="V234">
        <v>0.90117269900180297</v>
      </c>
      <c r="W234">
        <v>145.74</v>
      </c>
      <c r="X234">
        <v>148.19</v>
      </c>
      <c r="Y234">
        <v>146.30000000000001</v>
      </c>
      <c r="Z234">
        <v>152.75</v>
      </c>
      <c r="AA234">
        <v>145.74</v>
      </c>
      <c r="AB234">
        <v>148.19</v>
      </c>
      <c r="AC234" s="1">
        <f>(Table2[[#This Row],[Close Price]]/Table2[[#This Row],[Day Low]])-1</f>
        <v>8.919994510772522E-3</v>
      </c>
      <c r="AD234" s="1">
        <f>(Table2[[#This Row],[Day High]]/Table2[[#This Row],[Close Price]])-1</f>
        <v>7.8210010881392122E-3</v>
      </c>
      <c r="AE234" s="1">
        <f>(Table2[[#This Row],[Close Price]]/Table2[[#This Row],[Current Week Low]])-1</f>
        <v>5.0580997949418727E-3</v>
      </c>
      <c r="AF234" s="1">
        <f>(Table2[[#This Row],[Current Week High]]/Table2[[#This Row],[Close Price]])-1</f>
        <v>3.8832970620239493E-2</v>
      </c>
      <c r="AG234" s="1">
        <f>(Table2[[#This Row],[Close Price]]/Table2[[#This Row],[Current Month Low]])-1</f>
        <v>8.919994510772522E-3</v>
      </c>
      <c r="AH234" s="1">
        <f>(Table2[[#This Row],[Current Month High]]/Table2[[#This Row],[Close Price]])-1</f>
        <v>7.8210010881392122E-3</v>
      </c>
      <c r="AI234">
        <v>7.4537540805223097</v>
      </c>
      <c r="AJ234">
        <v>63.559510567296897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-0.01</v>
      </c>
      <c r="AM234" t="s">
        <v>2950</v>
      </c>
      <c r="AN234">
        <v>4.95</v>
      </c>
      <c r="AO234" t="s">
        <v>2951</v>
      </c>
      <c r="AP234">
        <v>0.138701569300893</v>
      </c>
      <c r="AQ234">
        <f>(Table2[[#This Row],[Sharpe Ratio]]-AVERAGE(Table2[Sharpe Ratio]))/_xlfn.STDEV.P(Table2[Sharpe Ratio])</f>
        <v>0.8802704252244008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-0.35054537145836034</v>
      </c>
      <c r="AS234">
        <f>_xlfn.RANK.AVG(Table2[[#This Row],[1Y Return vs Nifty Z-Score]],Table2[1Y Return vs Nifty Z-Score])</f>
        <v>332</v>
      </c>
      <c r="AT234">
        <f>_xlfn.RANK.AVG(Table2[[#This Row],[6M Return vs Nifty Z-Score]],Table2[6M Return vs Nifty Z-Score])</f>
        <v>325</v>
      </c>
      <c r="AU234">
        <f>_xlfn.RANK.AVG(Table2[[#This Row],[Sharpe Ratio Z-Score]],Table2[Sharpe Ratio Z-Score])</f>
        <v>137</v>
      </c>
      <c r="AV234">
        <f>(Table2[[#This Row],[Rank 1Y]]+Table2[[#This Row],[Rank 6M]]+Table2[[#This Row],[Rank Sharpe]])/3</f>
        <v>264.66666666666669</v>
      </c>
    </row>
    <row r="235" spans="1:48" x14ac:dyDescent="0.3">
      <c r="A235" t="s">
        <v>1246</v>
      </c>
      <c r="B235" t="s">
        <v>1247</v>
      </c>
      <c r="C235" t="s">
        <v>2919</v>
      </c>
      <c r="D235" t="s">
        <v>297</v>
      </c>
      <c r="E235">
        <v>8124.9509719950001</v>
      </c>
      <c r="F235">
        <v>483.6</v>
      </c>
      <c r="G235">
        <v>37.828696920676201</v>
      </c>
      <c r="H235">
        <f>(Table2[[#This Row],[1Y Return vs Nifty]]-AVERAGE(Table2[1Y Return vs Nifty]))/_xlfn.STDEV.P(Table2[1Y Return vs Nifty])</f>
        <v>-9.9808417062875326E-2</v>
      </c>
      <c r="I235">
        <v>15.429064645812</v>
      </c>
      <c r="J235">
        <f>(Table2[[#This Row],[1M Return vs Nifty]]-AVERAGE(Table2[1M Return vs Nifty]))/_xlfn.STDEV.P(Table2[1M Return vs Nifty])</f>
        <v>1.0388133575929706</v>
      </c>
      <c r="K235">
        <v>22.807552961335499</v>
      </c>
      <c r="L235">
        <f>(Table2[[#This Row],[6M Return vs Nifty]]-AVERAGE(Table2[6M Return vs Nifty]))/_xlfn.STDEV.P(Table2[6M Return vs Nifty])</f>
        <v>0.2902279788158369</v>
      </c>
      <c r="M235">
        <v>12.0416760302427</v>
      </c>
      <c r="N235">
        <f>(Table2[[#This Row],[1W Return vs Nifty]]-AVERAGE(Table2[1W Return vs Nifty]))/_xlfn.STDEV.P(Table2[1W Return vs Nifty])</f>
        <v>2.4344423952983552</v>
      </c>
      <c r="O235">
        <v>430.69</v>
      </c>
      <c r="P235">
        <v>416.76977510954401</v>
      </c>
      <c r="Q235">
        <v>393.21373329338701</v>
      </c>
      <c r="R235">
        <v>45.613950366411103</v>
      </c>
      <c r="S235">
        <f>(Table2[[#This Row],[Close Price]]-Table2[[#This Row],[20D EMA]])/Table2[[#This Row],[20D EMA]]</f>
        <v>0.12284938122547547</v>
      </c>
      <c r="T235">
        <f>(Table2[[#This Row],[Close Price]]-Table2[[#This Row],[50D EMA]])/Table2[[#This Row],[50D EMA]]</f>
        <v>0.1603528587765039</v>
      </c>
      <c r="U235">
        <f>(Table2[[#This Row],[Close Price]]-Table2[[#This Row],[200D EMA]])/Table2[[#This Row],[200D EMA]]</f>
        <v>0.22986548803770662</v>
      </c>
      <c r="V235">
        <v>2.3896291355378199</v>
      </c>
      <c r="W235">
        <v>476.1</v>
      </c>
      <c r="X235">
        <v>488.25</v>
      </c>
      <c r="Y235">
        <v>470.35</v>
      </c>
      <c r="Z235">
        <v>505</v>
      </c>
      <c r="AA235">
        <v>476.1</v>
      </c>
      <c r="AB235">
        <v>488.25</v>
      </c>
      <c r="AC235" s="1">
        <f>(Table2[[#This Row],[Close Price]]/Table2[[#This Row],[Day Low]])-1</f>
        <v>1.5752993068683052E-2</v>
      </c>
      <c r="AD235" s="1">
        <f>(Table2[[#This Row],[Day High]]/Table2[[#This Row],[Close Price]])-1</f>
        <v>9.6153846153845812E-3</v>
      </c>
      <c r="AE235" s="1">
        <f>(Table2[[#This Row],[Close Price]]/Table2[[#This Row],[Current Week Low]])-1</f>
        <v>2.8170511321356395E-2</v>
      </c>
      <c r="AF235" s="1">
        <f>(Table2[[#This Row],[Current Week High]]/Table2[[#This Row],[Close Price]])-1</f>
        <v>4.4251447477253958E-2</v>
      </c>
      <c r="AG235" s="1">
        <f>(Table2[[#This Row],[Close Price]]/Table2[[#This Row],[Current Month Low]])-1</f>
        <v>1.5752993068683052E-2</v>
      </c>
      <c r="AH235" s="1">
        <f>(Table2[[#This Row],[Current Month High]]/Table2[[#This Row],[Close Price]])-1</f>
        <v>9.6153846153845812E-3</v>
      </c>
      <c r="AI235">
        <v>4.4251447477253896</v>
      </c>
      <c r="AJ235">
        <v>68.648648648648603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</v>
      </c>
      <c r="AM235" t="s">
        <v>2951</v>
      </c>
      <c r="AN235">
        <v>22.24</v>
      </c>
      <c r="AO235" t="s">
        <v>2951</v>
      </c>
      <c r="AP235">
        <v>9.2764505703566993E-2</v>
      </c>
      <c r="AQ235">
        <f>(Table2[[#This Row],[Sharpe Ratio]]-AVERAGE(Table2[Sharpe Ratio]))/_xlfn.STDEV.P(Table2[Sharpe Ratio])</f>
        <v>0.37323770863584194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4.0369130232801291</v>
      </c>
      <c r="AS235">
        <f>_xlfn.RANK.AVG(Table2[[#This Row],[1Y Return vs Nifty Z-Score]],Table2[1Y Return vs Nifty Z-Score])</f>
        <v>312</v>
      </c>
      <c r="AT235">
        <f>_xlfn.RANK.AVG(Table2[[#This Row],[6M Return vs Nifty Z-Score]],Table2[6M Return vs Nifty Z-Score])</f>
        <v>233</v>
      </c>
      <c r="AU235">
        <f>_xlfn.RANK.AVG(Table2[[#This Row],[Sharpe Ratio Z-Score]],Table2[Sharpe Ratio Z-Score])</f>
        <v>249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1328</v>
      </c>
      <c r="B236" t="s">
        <v>1329</v>
      </c>
      <c r="C236" t="s">
        <v>2911</v>
      </c>
      <c r="D236" t="s">
        <v>125</v>
      </c>
      <c r="E236">
        <v>7211.6104871399903</v>
      </c>
      <c r="F236">
        <v>1416.85</v>
      </c>
      <c r="G236">
        <v>45.459125970150602</v>
      </c>
      <c r="H236">
        <f>(Table2[[#This Row],[1Y Return vs Nifty]]-AVERAGE(Table2[1Y Return vs Nifty]))/_xlfn.STDEV.P(Table2[1Y Return vs Nifty])</f>
        <v>-8.8609369023047151E-3</v>
      </c>
      <c r="I236">
        <v>15.3670941458395</v>
      </c>
      <c r="J236">
        <f>(Table2[[#This Row],[1M Return vs Nifty]]-AVERAGE(Table2[1M Return vs Nifty]))/_xlfn.STDEV.P(Table2[1M Return vs Nifty])</f>
        <v>1.0329517374093022</v>
      </c>
      <c r="K236">
        <v>12.340751509498</v>
      </c>
      <c r="L236">
        <f>(Table2[[#This Row],[6M Return vs Nifty]]-AVERAGE(Table2[6M Return vs Nifty]))/_xlfn.STDEV.P(Table2[6M Return vs Nifty])</f>
        <v>-3.3074100588298905E-2</v>
      </c>
      <c r="M236">
        <v>3.65618793867029</v>
      </c>
      <c r="N236">
        <f>(Table2[[#This Row],[1W Return vs Nifty]]-AVERAGE(Table2[1W Return vs Nifty]))/_xlfn.STDEV.P(Table2[1W Return vs Nifty])</f>
        <v>0.71633862135244764</v>
      </c>
      <c r="O236">
        <v>1384.54</v>
      </c>
      <c r="P236">
        <v>1296.0728044218099</v>
      </c>
      <c r="Q236">
        <v>1127.6593201560399</v>
      </c>
      <c r="R236">
        <v>44.201926593804998</v>
      </c>
      <c r="S236">
        <f>(Table2[[#This Row],[Close Price]]-Table2[[#This Row],[20D EMA]])/Table2[[#This Row],[20D EMA]]</f>
        <v>2.3336270530284389E-2</v>
      </c>
      <c r="T236">
        <f>(Table2[[#This Row],[Close Price]]-Table2[[#This Row],[50D EMA]])/Table2[[#This Row],[50D EMA]]</f>
        <v>9.3187045639824093E-2</v>
      </c>
      <c r="U236">
        <f>(Table2[[#This Row],[Close Price]]-Table2[[#This Row],[200D EMA]])/Table2[[#This Row],[200D EMA]]</f>
        <v>0.256452170150062</v>
      </c>
      <c r="V236">
        <v>1.19103702722958</v>
      </c>
      <c r="W236">
        <v>1409</v>
      </c>
      <c r="X236">
        <v>1478.2</v>
      </c>
      <c r="Y236">
        <v>1453.6</v>
      </c>
      <c r="Z236">
        <v>1511.3</v>
      </c>
      <c r="AA236">
        <v>1409</v>
      </c>
      <c r="AB236">
        <v>1478.2</v>
      </c>
      <c r="AC236" s="1">
        <f>(Table2[[#This Row],[Close Price]]/Table2[[#This Row],[Day Low]])-1</f>
        <v>5.571327182398722E-3</v>
      </c>
      <c r="AD236" s="1">
        <f>(Table2[[#This Row],[Day High]]/Table2[[#This Row],[Close Price]])-1</f>
        <v>4.3300278787451241E-2</v>
      </c>
      <c r="AE236" s="1">
        <f>(Table2[[#This Row],[Close Price]]/Table2[[#This Row],[Current Week Low]])-1</f>
        <v>-2.5282058337919633E-2</v>
      </c>
      <c r="AF236" s="1">
        <f>(Table2[[#This Row],[Current Week High]]/Table2[[#This Row],[Close Price]])-1</f>
        <v>6.666196139323155E-2</v>
      </c>
      <c r="AG236" s="1">
        <f>(Table2[[#This Row],[Close Price]]/Table2[[#This Row],[Current Month Low]])-1</f>
        <v>5.571327182398722E-3</v>
      </c>
      <c r="AH236" s="1">
        <f>(Table2[[#This Row],[Current Month High]]/Table2[[#This Row],[Close Price]])-1</f>
        <v>4.3300278787451241E-2</v>
      </c>
      <c r="AI236">
        <v>10.5233440378304</v>
      </c>
      <c r="AJ236">
        <v>80.146217418944602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0.22</v>
      </c>
      <c r="AM236" t="s">
        <v>2951</v>
      </c>
      <c r="AN236">
        <v>-0.27</v>
      </c>
      <c r="AO236" t="s">
        <v>2950</v>
      </c>
      <c r="AP236">
        <v>0.113623583977429</v>
      </c>
      <c r="AQ236">
        <f>(Table2[[#This Row],[Sharpe Ratio]]-AVERAGE(Table2[Sharpe Ratio]))/_xlfn.STDEV.P(Table2[Sharpe Ratio])</f>
        <v>0.60347086449096021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2.3108261857621066</v>
      </c>
      <c r="AS236">
        <f>_xlfn.RANK.AVG(Table2[[#This Row],[1Y Return vs Nifty Z-Score]],Table2[1Y Return vs Nifty Z-Score])</f>
        <v>285</v>
      </c>
      <c r="AT236">
        <f>_xlfn.RANK.AVG(Table2[[#This Row],[6M Return vs Nifty Z-Score]],Table2[6M Return vs Nifty Z-Score])</f>
        <v>315</v>
      </c>
      <c r="AU236">
        <f>_xlfn.RANK.AVG(Table2[[#This Row],[Sharpe Ratio Z-Score]],Table2[Sharpe Ratio Z-Score])</f>
        <v>198</v>
      </c>
      <c r="AV236">
        <f>(Table2[[#This Row],[Rank 1Y]]+Table2[[#This Row],[Rank 6M]]+Table2[[#This Row],[Rank Sharpe]])/3</f>
        <v>266</v>
      </c>
    </row>
    <row r="237" spans="1:48" x14ac:dyDescent="0.3">
      <c r="A237" t="s">
        <v>575</v>
      </c>
      <c r="B237" t="s">
        <v>576</v>
      </c>
      <c r="C237" t="s">
        <v>2917</v>
      </c>
      <c r="D237" t="s">
        <v>239</v>
      </c>
      <c r="E237">
        <v>30991.67024544</v>
      </c>
      <c r="F237">
        <v>6683</v>
      </c>
      <c r="G237">
        <v>8.9666257108044398</v>
      </c>
      <c r="H237">
        <f>(Table2[[#This Row],[1Y Return vs Nifty]]-AVERAGE(Table2[1Y Return vs Nifty]))/_xlfn.STDEV.P(Table2[1Y Return vs Nifty])</f>
        <v>-0.44381694289191753</v>
      </c>
      <c r="I237">
        <v>8.0431837851488002</v>
      </c>
      <c r="J237">
        <f>(Table2[[#This Row],[1M Return vs Nifty]]-AVERAGE(Table2[1M Return vs Nifty]))/_xlfn.STDEV.P(Table2[1M Return vs Nifty])</f>
        <v>0.3402030777623114</v>
      </c>
      <c r="K237">
        <v>33.155223047108301</v>
      </c>
      <c r="L237">
        <f>(Table2[[#This Row],[6M Return vs Nifty]]-AVERAGE(Table2[6M Return vs Nifty]))/_xlfn.STDEV.P(Table2[6M Return vs Nifty])</f>
        <v>0.60985028856462964</v>
      </c>
      <c r="M237">
        <v>-2.7393229924015601</v>
      </c>
      <c r="N237">
        <f>(Table2[[#This Row],[1W Return vs Nifty]]-AVERAGE(Table2[1W Return vs Nifty]))/_xlfn.STDEV.P(Table2[1W Return vs Nifty])</f>
        <v>-0.59403846665870486</v>
      </c>
      <c r="O237">
        <v>6319.61</v>
      </c>
      <c r="P237">
        <v>5740.7476099128398</v>
      </c>
      <c r="Q237">
        <v>5020.5394661702403</v>
      </c>
      <c r="R237">
        <v>83.484742586614402</v>
      </c>
      <c r="S237">
        <f>(Table2[[#This Row],[Close Price]]-Table2[[#This Row],[20D EMA]])/Table2[[#This Row],[20D EMA]]</f>
        <v>5.7501966102338646E-2</v>
      </c>
      <c r="T237">
        <f>(Table2[[#This Row],[Close Price]]-Table2[[#This Row],[50D EMA]])/Table2[[#This Row],[50D EMA]]</f>
        <v>0.16413409090832093</v>
      </c>
      <c r="U237">
        <f>(Table2[[#This Row],[Close Price]]-Table2[[#This Row],[200D EMA]])/Table2[[#This Row],[200D EMA]]</f>
        <v>0.33113185246961419</v>
      </c>
      <c r="V237">
        <v>1.44780646312227</v>
      </c>
      <c r="W237">
        <v>6670.1</v>
      </c>
      <c r="X237">
        <v>6850.05</v>
      </c>
      <c r="Y237">
        <v>6665</v>
      </c>
      <c r="Z237">
        <v>6842.95</v>
      </c>
      <c r="AA237">
        <v>6670.1</v>
      </c>
      <c r="AB237">
        <v>6850.05</v>
      </c>
      <c r="AC237" s="1">
        <f>(Table2[[#This Row],[Close Price]]/Table2[[#This Row],[Day Low]])-1</f>
        <v>1.9340039879460758E-3</v>
      </c>
      <c r="AD237" s="1">
        <f>(Table2[[#This Row],[Day High]]/Table2[[#This Row],[Close Price]])-1</f>
        <v>2.4996259165045664E-2</v>
      </c>
      <c r="AE237" s="1">
        <f>(Table2[[#This Row],[Close Price]]/Table2[[#This Row],[Current Week Low]])-1</f>
        <v>2.7006751687921327E-3</v>
      </c>
      <c r="AF237" s="1">
        <f>(Table2[[#This Row],[Current Week High]]/Table2[[#This Row],[Close Price]])-1</f>
        <v>2.3933862038006959E-2</v>
      </c>
      <c r="AG237" s="1">
        <f>(Table2[[#This Row],[Close Price]]/Table2[[#This Row],[Current Month Low]])-1</f>
        <v>1.9340039879460758E-3</v>
      </c>
      <c r="AH237" s="1">
        <f>(Table2[[#This Row],[Current Month High]]/Table2[[#This Row],[Close Price]])-1</f>
        <v>2.4996259165045664E-2</v>
      </c>
      <c r="AI237">
        <v>9.9805476582373203</v>
      </c>
      <c r="AJ237">
        <v>66.057895390731701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0.3</v>
      </c>
      <c r="AM237" t="s">
        <v>2951</v>
      </c>
      <c r="AN237">
        <v>9.93</v>
      </c>
      <c r="AO237" t="s">
        <v>2951</v>
      </c>
      <c r="AP237">
        <v>0.116664171849858</v>
      </c>
      <c r="AQ237">
        <f>(Table2[[#This Row],[Sharpe Ratio]]-AVERAGE(Table2[Sharpe Ratio]))/_xlfn.STDEV.P(Table2[Sharpe Ratio])</f>
        <v>0.6370315104760389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0.54922946725235766</v>
      </c>
      <c r="AS237">
        <f>_xlfn.RANK.AVG(Table2[[#This Row],[1Y Return vs Nifty Z-Score]],Table2[1Y Return vs Nifty Z-Score])</f>
        <v>449</v>
      </c>
      <c r="AT237">
        <f>_xlfn.RANK.AVG(Table2[[#This Row],[6M Return vs Nifty Z-Score]],Table2[6M Return vs Nifty Z-Score])</f>
        <v>162</v>
      </c>
      <c r="AU237">
        <f>_xlfn.RANK.AVG(Table2[[#This Row],[Sharpe Ratio Z-Score]],Table2[Sharpe Ratio Z-Score])</f>
        <v>189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307</v>
      </c>
      <c r="B238" t="s">
        <v>308</v>
      </c>
      <c r="C238" t="s">
        <v>2907</v>
      </c>
      <c r="D238" t="s">
        <v>19</v>
      </c>
      <c r="E238">
        <v>77091.009809024996</v>
      </c>
      <c r="F238">
        <v>337.95</v>
      </c>
      <c r="G238">
        <v>60.850209186386898</v>
      </c>
      <c r="H238">
        <f>(Table2[[#This Row],[1Y Return vs Nifty]]-AVERAGE(Table2[1Y Return vs Nifty]))/_xlfn.STDEV.P(Table2[1Y Return vs Nifty])</f>
        <v>0.17458618335560025</v>
      </c>
      <c r="I238">
        <v>-7.0802645404223199</v>
      </c>
      <c r="J238">
        <f>(Table2[[#This Row],[1M Return vs Nifty]]-AVERAGE(Table2[1M Return vs Nifty]))/_xlfn.STDEV.P(Table2[1M Return vs Nifty])</f>
        <v>-1.0902825563889897</v>
      </c>
      <c r="K238">
        <v>21.709532445657199</v>
      </c>
      <c r="L238">
        <f>(Table2[[#This Row],[6M Return vs Nifty]]-AVERAGE(Table2[6M Return vs Nifty]))/_xlfn.STDEV.P(Table2[6M Return vs Nifty])</f>
        <v>0.25631195226458564</v>
      </c>
      <c r="M238">
        <v>-5.2046609109261297</v>
      </c>
      <c r="N238">
        <f>(Table2[[#This Row],[1W Return vs Nifty]]-AVERAGE(Table2[1W Return vs Nifty]))/_xlfn.STDEV.P(Table2[1W Return vs Nifty])</f>
        <v>-1.0991618817317028</v>
      </c>
      <c r="O238">
        <v>347.84</v>
      </c>
      <c r="P238">
        <v>342.35181250459999</v>
      </c>
      <c r="Q238">
        <v>291.121155030203</v>
      </c>
      <c r="R238">
        <v>74.073457851666902</v>
      </c>
      <c r="S238">
        <f>(Table2[[#This Row],[Close Price]]-Table2[[#This Row],[20D EMA]])/Table2[[#This Row],[20D EMA]]</f>
        <v>-2.8432612695492143E-2</v>
      </c>
      <c r="T238">
        <f>(Table2[[#This Row],[Close Price]]-Table2[[#This Row],[50D EMA]])/Table2[[#This Row],[50D EMA]]</f>
        <v>-1.2857570323337656E-2</v>
      </c>
      <c r="U238">
        <f>(Table2[[#This Row],[Close Price]]-Table2[[#This Row],[200D EMA]])/Table2[[#This Row],[200D EMA]]</f>
        <v>0.16085689466620393</v>
      </c>
      <c r="V238">
        <v>0.84600745531403299</v>
      </c>
      <c r="W238">
        <v>335.3</v>
      </c>
      <c r="X238">
        <v>344.85</v>
      </c>
      <c r="Y238">
        <v>336</v>
      </c>
      <c r="Z238">
        <v>352.55</v>
      </c>
      <c r="AA238">
        <v>335.3</v>
      </c>
      <c r="AB238">
        <v>344.85</v>
      </c>
      <c r="AC238" s="1">
        <f>(Table2[[#This Row],[Close Price]]/Table2[[#This Row],[Day Low]])-1</f>
        <v>7.9033701163135905E-3</v>
      </c>
      <c r="AD238" s="1">
        <f>(Table2[[#This Row],[Day High]]/Table2[[#This Row],[Close Price]])-1</f>
        <v>2.0417221482467829E-2</v>
      </c>
      <c r="AE238" s="1">
        <f>(Table2[[#This Row],[Close Price]]/Table2[[#This Row],[Current Week Low]])-1</f>
        <v>5.8035714285713524E-3</v>
      </c>
      <c r="AF238" s="1">
        <f>(Table2[[#This Row],[Current Week High]]/Table2[[#This Row],[Close Price]])-1</f>
        <v>4.3201657049859454E-2</v>
      </c>
      <c r="AG238" s="1">
        <f>(Table2[[#This Row],[Close Price]]/Table2[[#This Row],[Current Month Low]])-1</f>
        <v>7.9033701163135905E-3</v>
      </c>
      <c r="AH238" s="1">
        <f>(Table2[[#This Row],[Current Month High]]/Table2[[#This Row],[Close Price]])-1</f>
        <v>2.0417221482467829E-2</v>
      </c>
      <c r="AI238">
        <v>17.3349114760566</v>
      </c>
      <c r="AJ238">
        <v>111.92516722408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0.03</v>
      </c>
      <c r="AM238" t="s">
        <v>2951</v>
      </c>
      <c r="AN238">
        <v>0.33</v>
      </c>
      <c r="AO238" t="s">
        <v>2951</v>
      </c>
      <c r="AP238">
        <v>6.0993614153970997E-2</v>
      </c>
      <c r="AQ238">
        <f>(Table2[[#This Row],[Sharpe Ratio]]-AVERAGE(Table2[Sharpe Ratio]))/_xlfn.STDEV.P(Table2[Sharpe Ratio])</f>
        <v>2.2564849089594458E-2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-1.7359814534109121</v>
      </c>
      <c r="AS238">
        <f>_xlfn.RANK.AVG(Table2[[#This Row],[1Y Return vs Nifty Z-Score]],Table2[1Y Return vs Nifty Z-Score])</f>
        <v>232</v>
      </c>
      <c r="AT238">
        <f>_xlfn.RANK.AVG(Table2[[#This Row],[6M Return vs Nifty Z-Score]],Table2[6M Return vs Nifty Z-Score])</f>
        <v>241</v>
      </c>
      <c r="AU238">
        <f>_xlfn.RANK.AVG(Table2[[#This Row],[Sharpe Ratio Z-Score]],Table2[Sharpe Ratio Z-Score])</f>
        <v>332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182</v>
      </c>
      <c r="B239" t="s">
        <v>183</v>
      </c>
      <c r="C239" t="s">
        <v>2909</v>
      </c>
      <c r="D239" t="s">
        <v>33</v>
      </c>
      <c r="E239">
        <v>139083.78580420499</v>
      </c>
      <c r="F239">
        <v>280.60000000000002</v>
      </c>
      <c r="G239">
        <v>21.000032194017301</v>
      </c>
      <c r="H239">
        <f>(Table2[[#This Row],[1Y Return vs Nifty]]-AVERAGE(Table2[1Y Return vs Nifty]))/_xlfn.STDEV.P(Table2[1Y Return vs Nifty])</f>
        <v>-0.30039014601062436</v>
      </c>
      <c r="I239">
        <v>0.93324448806849303</v>
      </c>
      <c r="J239">
        <f>(Table2[[#This Row],[1M Return vs Nifty]]-AVERAGE(Table2[1M Return vs Nifty]))/_xlfn.STDEV.P(Table2[1M Return vs Nifty])</f>
        <v>-0.33230664391038095</v>
      </c>
      <c r="K239">
        <v>14.266777988557299</v>
      </c>
      <c r="L239">
        <f>(Table2[[#This Row],[6M Return vs Nifty]]-AVERAGE(Table2[6M Return vs Nifty]))/_xlfn.STDEV.P(Table2[6M Return vs Nifty])</f>
        <v>2.6417652315639251E-2</v>
      </c>
      <c r="M239">
        <v>-3.0581150985737802</v>
      </c>
      <c r="N239">
        <f>(Table2[[#This Row],[1W Return vs Nifty]]-AVERAGE(Table2[1W Return vs Nifty]))/_xlfn.STDEV.P(Table2[1W Return vs Nifty])</f>
        <v>-0.65935582382830404</v>
      </c>
      <c r="O239">
        <v>276.39999999999998</v>
      </c>
      <c r="P239">
        <v>270.20824010185697</v>
      </c>
      <c r="Q239">
        <v>242.52196993859201</v>
      </c>
      <c r="R239">
        <v>60.6454901988782</v>
      </c>
      <c r="S239">
        <f>(Table2[[#This Row],[Close Price]]-Table2[[#This Row],[20D EMA]])/Table2[[#This Row],[20D EMA]]</f>
        <v>1.5195369030390904E-2</v>
      </c>
      <c r="T239">
        <f>(Table2[[#This Row],[Close Price]]-Table2[[#This Row],[50D EMA]])/Table2[[#This Row],[50D EMA]]</f>
        <v>3.8458338258765906E-2</v>
      </c>
      <c r="U239">
        <f>(Table2[[#This Row],[Close Price]]-Table2[[#This Row],[200D EMA]])/Table2[[#This Row],[200D EMA]]</f>
        <v>0.15700857976310187</v>
      </c>
      <c r="V239">
        <v>0.90227565054760395</v>
      </c>
      <c r="W239">
        <v>273.5</v>
      </c>
      <c r="X239">
        <v>282.10000000000002</v>
      </c>
      <c r="Y239">
        <v>278.60000000000002</v>
      </c>
      <c r="Z239">
        <v>286.8</v>
      </c>
      <c r="AA239">
        <v>273.5</v>
      </c>
      <c r="AB239">
        <v>282.10000000000002</v>
      </c>
      <c r="AC239" s="1">
        <f>(Table2[[#This Row],[Close Price]]/Table2[[#This Row],[Day Low]])-1</f>
        <v>2.5959780621572337E-2</v>
      </c>
      <c r="AD239" s="1">
        <f>(Table2[[#This Row],[Day High]]/Table2[[#This Row],[Close Price]])-1</f>
        <v>5.3456878118318674E-3</v>
      </c>
      <c r="AE239" s="1">
        <f>(Table2[[#This Row],[Close Price]]/Table2[[#This Row],[Current Week Low]])-1</f>
        <v>7.1787508973437664E-3</v>
      </c>
      <c r="AF239" s="1">
        <f>(Table2[[#This Row],[Current Week High]]/Table2[[#This Row],[Close Price]])-1</f>
        <v>2.2095509622237941E-2</v>
      </c>
      <c r="AG239" s="1">
        <f>(Table2[[#This Row],[Close Price]]/Table2[[#This Row],[Current Month Low]])-1</f>
        <v>2.5959780621572337E-2</v>
      </c>
      <c r="AH239" s="1">
        <f>(Table2[[#This Row],[Current Month High]]/Table2[[#This Row],[Close Price]])-1</f>
        <v>5.3456878118318674E-3</v>
      </c>
      <c r="AI239">
        <v>6.8068424803991299</v>
      </c>
      <c r="AJ239">
        <v>51.389263555435598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-0.05</v>
      </c>
      <c r="AM239" t="s">
        <v>2950</v>
      </c>
      <c r="AN239">
        <v>7.92</v>
      </c>
      <c r="AO239" t="s">
        <v>2951</v>
      </c>
      <c r="AP239">
        <v>0.14495311757133</v>
      </c>
      <c r="AQ239">
        <f>(Table2[[#This Row],[Sharpe Ratio]]-AVERAGE(Table2[Sharpe Ratio]))/_xlfn.STDEV.P(Table2[Sharpe Ratio])</f>
        <v>0.94927221276200668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-0.31636274867166336</v>
      </c>
      <c r="AS239">
        <f>_xlfn.RANK.AVG(Table2[[#This Row],[1Y Return vs Nifty Z-Score]],Table2[1Y Return vs Nifty Z-Score])</f>
        <v>388</v>
      </c>
      <c r="AT239">
        <f>_xlfn.RANK.AVG(Table2[[#This Row],[6M Return vs Nifty Z-Score]],Table2[6M Return vs Nifty Z-Score])</f>
        <v>294</v>
      </c>
      <c r="AU239">
        <f>_xlfn.RANK.AVG(Table2[[#This Row],[Sharpe Ratio Z-Score]],Table2[Sharpe Ratio Z-Score])</f>
        <v>124</v>
      </c>
      <c r="AV239">
        <f>(Table2[[#This Row],[Rank 1Y]]+Table2[[#This Row],[Rank 6M]]+Table2[[#This Row],[Rank Sharpe]])/3</f>
        <v>268.66666666666669</v>
      </c>
    </row>
    <row r="240" spans="1:48" x14ac:dyDescent="0.3">
      <c r="A240" t="s">
        <v>244</v>
      </c>
      <c r="B240" t="s">
        <v>245</v>
      </c>
      <c r="C240" t="s">
        <v>2913</v>
      </c>
      <c r="D240" t="s">
        <v>115</v>
      </c>
      <c r="E240">
        <v>102330.7400313</v>
      </c>
      <c r="F240">
        <v>5524.45</v>
      </c>
      <c r="G240">
        <v>67.651863982402006</v>
      </c>
      <c r="H240">
        <f>(Table2[[#This Row],[1Y Return vs Nifty]]-AVERAGE(Table2[1Y Return vs Nifty]))/_xlfn.STDEV.P(Table2[1Y Return vs Nifty])</f>
        <v>0.25565546014315438</v>
      </c>
      <c r="I240">
        <v>4.4498549411132098</v>
      </c>
      <c r="J240">
        <f>(Table2[[#This Row],[1M Return vs Nifty]]-AVERAGE(Table2[1M Return vs Nifty]))/_xlfn.STDEV.P(Table2[1M Return vs Nifty])</f>
        <v>3.1992548656882211E-4</v>
      </c>
      <c r="K240">
        <v>25.5703295494957</v>
      </c>
      <c r="L240">
        <f>(Table2[[#This Row],[6M Return vs Nifty]]-AVERAGE(Table2[6M Return vs Nifty]))/_xlfn.STDEV.P(Table2[6M Return vs Nifty])</f>
        <v>0.37556555018291859</v>
      </c>
      <c r="M240">
        <v>-7.0220170170765899</v>
      </c>
      <c r="N240">
        <f>(Table2[[#This Row],[1W Return vs Nifty]]-AVERAGE(Table2[1W Return vs Nifty]))/_xlfn.STDEV.P(Table2[1W Return vs Nifty])</f>
        <v>-1.4715202168080865</v>
      </c>
      <c r="O240">
        <v>5473.93</v>
      </c>
      <c r="P240">
        <v>5151.4581837523901</v>
      </c>
      <c r="Q240">
        <v>4319.9862525727704</v>
      </c>
      <c r="R240">
        <v>68.418537071008103</v>
      </c>
      <c r="S240">
        <f>(Table2[[#This Row],[Close Price]]-Table2[[#This Row],[20D EMA]])/Table2[[#This Row],[20D EMA]]</f>
        <v>9.2292009579953566E-3</v>
      </c>
      <c r="T240">
        <f>(Table2[[#This Row],[Close Price]]-Table2[[#This Row],[50D EMA]])/Table2[[#This Row],[50D EMA]]</f>
        <v>7.2405094430159481E-2</v>
      </c>
      <c r="U240">
        <f>(Table2[[#This Row],[Close Price]]-Table2[[#This Row],[200D EMA]])/Table2[[#This Row],[200D EMA]]</f>
        <v>0.27881193990140835</v>
      </c>
      <c r="V240">
        <v>0.80437831926271197</v>
      </c>
      <c r="W240">
        <v>5390</v>
      </c>
      <c r="X240">
        <v>5534</v>
      </c>
      <c r="Y240">
        <v>5432</v>
      </c>
      <c r="Z240">
        <v>5615</v>
      </c>
      <c r="AA240">
        <v>5390</v>
      </c>
      <c r="AB240">
        <v>5534</v>
      </c>
      <c r="AC240" s="1">
        <f>(Table2[[#This Row],[Close Price]]/Table2[[#This Row],[Day Low]])-1</f>
        <v>2.4944341372912682E-2</v>
      </c>
      <c r="AD240" s="1">
        <f>(Table2[[#This Row],[Day High]]/Table2[[#This Row],[Close Price]])-1</f>
        <v>1.7286788730099811E-3</v>
      </c>
      <c r="AE240" s="1">
        <f>(Table2[[#This Row],[Close Price]]/Table2[[#This Row],[Current Week Low]])-1</f>
        <v>1.7019513991163526E-2</v>
      </c>
      <c r="AF240" s="1">
        <f>(Table2[[#This Row],[Current Week High]]/Table2[[#This Row],[Close Price]])-1</f>
        <v>1.6390771932047521E-2</v>
      </c>
      <c r="AG240" s="1">
        <f>(Table2[[#This Row],[Close Price]]/Table2[[#This Row],[Current Month Low]])-1</f>
        <v>2.4944341372912682E-2</v>
      </c>
      <c r="AH240" s="1">
        <f>(Table2[[#This Row],[Current Month High]]/Table2[[#This Row],[Close Price]])-1</f>
        <v>1.7286788730099811E-3</v>
      </c>
      <c r="AI240">
        <v>6.6993094335182803</v>
      </c>
      <c r="AJ240">
        <v>99.079279279279206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0.03</v>
      </c>
      <c r="AM240" t="s">
        <v>2951</v>
      </c>
      <c r="AN240">
        <v>-2.37</v>
      </c>
      <c r="AO240" t="s">
        <v>2950</v>
      </c>
      <c r="AP240">
        <v>4.5860096086509997E-2</v>
      </c>
      <c r="AQ240">
        <f>(Table2[[#This Row],[Sharpe Ratio]]-AVERAGE(Table2[Sharpe Ratio]))/_xlfn.STDEV.P(Table2[Sharpe Ratio])</f>
        <v>-0.14447213970333836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-0.98445142069878311</v>
      </c>
      <c r="AS240">
        <f>_xlfn.RANK.AVG(Table2[[#This Row],[1Y Return vs Nifty Z-Score]],Table2[1Y Return vs Nifty Z-Score])</f>
        <v>210</v>
      </c>
      <c r="AT240">
        <f>_xlfn.RANK.AVG(Table2[[#This Row],[6M Return vs Nifty Z-Score]],Table2[6M Return vs Nifty Z-Score])</f>
        <v>217</v>
      </c>
      <c r="AU240">
        <f>_xlfn.RANK.AVG(Table2[[#This Row],[Sharpe Ratio Z-Score]],Table2[Sharpe Ratio Z-Score])</f>
        <v>380</v>
      </c>
      <c r="AV240">
        <f>(Table2[[#This Row],[Rank 1Y]]+Table2[[#This Row],[Rank 6M]]+Table2[[#This Row],[Rank Sharpe]])/3</f>
        <v>269</v>
      </c>
    </row>
    <row r="241" spans="1:48" x14ac:dyDescent="0.3">
      <c r="A241" t="s">
        <v>1489</v>
      </c>
      <c r="B241" t="s">
        <v>1490</v>
      </c>
      <c r="C241" t="s">
        <v>2920</v>
      </c>
      <c r="D241" t="s">
        <v>96</v>
      </c>
      <c r="E241">
        <v>5755.1073448699999</v>
      </c>
      <c r="F241">
        <v>2804.3</v>
      </c>
      <c r="G241">
        <v>92.138448470726601</v>
      </c>
      <c r="H241">
        <f>(Table2[[#This Row],[1Y Return vs Nifty]]-AVERAGE(Table2[1Y Return vs Nifty]))/_xlfn.STDEV.P(Table2[1Y Return vs Nifty])</f>
        <v>0.54751233247793307</v>
      </c>
      <c r="I241">
        <v>16.266824787668199</v>
      </c>
      <c r="J241">
        <f>(Table2[[#This Row],[1M Return vs Nifty]]-AVERAGE(Table2[1M Return vs Nifty]))/_xlfn.STDEV.P(Table2[1M Return vs Nifty])</f>
        <v>1.118054799226593</v>
      </c>
      <c r="K241">
        <v>35.696431860023701</v>
      </c>
      <c r="L241">
        <f>(Table2[[#This Row],[6M Return vs Nifty]]-AVERAGE(Table2[6M Return vs Nifty]))/_xlfn.STDEV.P(Table2[6M Return vs Nifty])</f>
        <v>0.6883440000576887</v>
      </c>
      <c r="M241">
        <v>10.17611748461</v>
      </c>
      <c r="N241">
        <f>(Table2[[#This Row],[1W Return vs Nifty]]-AVERAGE(Table2[1W Return vs Nifty]))/_xlfn.STDEV.P(Table2[1W Return vs Nifty])</f>
        <v>2.0522078559648729</v>
      </c>
      <c r="O241">
        <v>2557.04</v>
      </c>
      <c r="P241">
        <v>2486.1657948216398</v>
      </c>
      <c r="Q241">
        <v>2201.14342788247</v>
      </c>
      <c r="R241">
        <v>47.080410981941696</v>
      </c>
      <c r="S241">
        <f>(Table2[[#This Row],[Close Price]]-Table2[[#This Row],[20D EMA]])/Table2[[#This Row],[20D EMA]]</f>
        <v>9.6697744266808577E-2</v>
      </c>
      <c r="T241">
        <f>(Table2[[#This Row],[Close Price]]-Table2[[#This Row],[50D EMA]])/Table2[[#This Row],[50D EMA]]</f>
        <v>0.12796178188960389</v>
      </c>
      <c r="U241">
        <f>(Table2[[#This Row],[Close Price]]-Table2[[#This Row],[200D EMA]])/Table2[[#This Row],[200D EMA]]</f>
        <v>0.27401965927216976</v>
      </c>
      <c r="V241">
        <v>1.0433797273498799</v>
      </c>
      <c r="W241">
        <v>2705</v>
      </c>
      <c r="X241">
        <v>2815</v>
      </c>
      <c r="Y241">
        <v>2615</v>
      </c>
      <c r="Z241">
        <v>2799.65</v>
      </c>
      <c r="AA241">
        <v>2705</v>
      </c>
      <c r="AB241">
        <v>2815</v>
      </c>
      <c r="AC241" s="1">
        <f>(Table2[[#This Row],[Close Price]]/Table2[[#This Row],[Day Low]])-1</f>
        <v>3.6709796672828254E-2</v>
      </c>
      <c r="AD241" s="1">
        <f>(Table2[[#This Row],[Day High]]/Table2[[#This Row],[Close Price]])-1</f>
        <v>3.8155689476873089E-3</v>
      </c>
      <c r="AE241" s="1">
        <f>(Table2[[#This Row],[Close Price]]/Table2[[#This Row],[Current Week Low]])-1</f>
        <v>7.2390057361376714E-2</v>
      </c>
      <c r="AF241" s="1">
        <f>(Table2[[#This Row],[Current Week High]]/Table2[[#This Row],[Close Price]])-1</f>
        <v>-1.6581678137146394E-3</v>
      </c>
      <c r="AG241" s="1">
        <f>(Table2[[#This Row],[Close Price]]/Table2[[#This Row],[Current Month Low]])-1</f>
        <v>3.6709796672828254E-2</v>
      </c>
      <c r="AH241" s="1">
        <f>(Table2[[#This Row],[Current Month High]]/Table2[[#This Row],[Close Price]])-1</f>
        <v>3.8155689476873089E-3</v>
      </c>
      <c r="AI241">
        <v>8.5475876332774501</v>
      </c>
      <c r="AJ241">
        <v>119.59202850318999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0.01</v>
      </c>
      <c r="AM241" t="s">
        <v>2951</v>
      </c>
      <c r="AN241">
        <v>14.51</v>
      </c>
      <c r="AO241" t="s">
        <v>2951</v>
      </c>
      <c r="AQ241">
        <f>(Table2[[#This Row],[Sharpe Ratio]]-AVERAGE(Table2[Sharpe Ratio]))/_xlfn.STDEV.P(Table2[Sharpe Ratio])</f>
        <v>-0.65065532340838095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3.7554636643187069</v>
      </c>
      <c r="AS241">
        <f>_xlfn.RANK.AVG(Table2[[#This Row],[1Y Return vs Nifty Z-Score]],Table2[1Y Return vs Nifty Z-Score])</f>
        <v>144</v>
      </c>
      <c r="AT241">
        <f>_xlfn.RANK.AVG(Table2[[#This Row],[6M Return vs Nifty Z-Score]],Table2[6M Return vs Nifty Z-Score])</f>
        <v>143</v>
      </c>
      <c r="AU241">
        <f>_xlfn.RANK.AVG(Table2[[#This Row],[Sharpe Ratio Z-Score]],Table2[Sharpe Ratio Z-Score])</f>
        <v>520</v>
      </c>
      <c r="AV241">
        <f>(Table2[[#This Row],[Rank 1Y]]+Table2[[#This Row],[Rank 6M]]+Table2[[#This Row],[Rank Sharpe]])/3</f>
        <v>269</v>
      </c>
    </row>
    <row r="242" spans="1:48" x14ac:dyDescent="0.3">
      <c r="A242" t="s">
        <v>1820</v>
      </c>
      <c r="B242" t="s">
        <v>1821</v>
      </c>
      <c r="C242" t="s">
        <v>2913</v>
      </c>
      <c r="D242" t="s">
        <v>239</v>
      </c>
      <c r="E242">
        <v>3386.9602570000002</v>
      </c>
      <c r="F242">
        <v>338.4</v>
      </c>
      <c r="G242">
        <v>58.160038317123899</v>
      </c>
      <c r="H242">
        <f>(Table2[[#This Row],[1Y Return vs Nifty]]-AVERAGE(Table2[1Y Return vs Nifty]))/_xlfn.STDEV.P(Table2[1Y Return vs Nifty])</f>
        <v>0.14252189703900123</v>
      </c>
      <c r="I242">
        <v>-5.8053317505077597</v>
      </c>
      <c r="J242">
        <f>(Table2[[#This Row],[1M Return vs Nifty]]-AVERAGE(Table2[1M Return vs Nifty]))/_xlfn.STDEV.P(Table2[1M Return vs Nifty])</f>
        <v>-0.96969014907421514</v>
      </c>
      <c r="K242">
        <v>8.0710389594480105</v>
      </c>
      <c r="L242">
        <f>(Table2[[#This Row],[6M Return vs Nifty]]-AVERAGE(Table2[6M Return vs Nifty]))/_xlfn.STDEV.P(Table2[6M Return vs Nifty])</f>
        <v>-0.1649584161780209</v>
      </c>
      <c r="M242">
        <v>-0.27805122647074398</v>
      </c>
      <c r="N242">
        <f>(Table2[[#This Row],[1W Return vs Nifty]]-AVERAGE(Table2[1W Return vs Nifty]))/_xlfn.STDEV.P(Table2[1W Return vs Nifty])</f>
        <v>-8.9748166133182011E-2</v>
      </c>
      <c r="O242">
        <v>325.43</v>
      </c>
      <c r="P242">
        <v>319.83994035661101</v>
      </c>
      <c r="Q242">
        <v>294.27690416962901</v>
      </c>
      <c r="R242">
        <v>78.129479794848194</v>
      </c>
      <c r="S242">
        <f>(Table2[[#This Row],[Close Price]]-Table2[[#This Row],[20D EMA]])/Table2[[#This Row],[20D EMA]]</f>
        <v>3.9854961128353163E-2</v>
      </c>
      <c r="T242">
        <f>(Table2[[#This Row],[Close Price]]-Table2[[#This Row],[50D EMA]])/Table2[[#This Row],[50D EMA]]</f>
        <v>5.802921180730309E-2</v>
      </c>
      <c r="U242">
        <f>(Table2[[#This Row],[Close Price]]-Table2[[#This Row],[200D EMA]])/Table2[[#This Row],[200D EMA]]</f>
        <v>0.14993733862626626</v>
      </c>
      <c r="V242">
        <v>1.09011240457235</v>
      </c>
      <c r="W242">
        <v>336.55</v>
      </c>
      <c r="X242">
        <v>350.15</v>
      </c>
      <c r="Y242">
        <v>332.25</v>
      </c>
      <c r="Z242">
        <v>341.9</v>
      </c>
      <c r="AA242">
        <v>336.55</v>
      </c>
      <c r="AB242">
        <v>350.15</v>
      </c>
      <c r="AC242" s="1">
        <f>(Table2[[#This Row],[Close Price]]/Table2[[#This Row],[Day Low]])-1</f>
        <v>5.4969543901350892E-3</v>
      </c>
      <c r="AD242" s="1">
        <f>(Table2[[#This Row],[Day High]]/Table2[[#This Row],[Close Price]])-1</f>
        <v>3.4722222222222321E-2</v>
      </c>
      <c r="AE242" s="1">
        <f>(Table2[[#This Row],[Close Price]]/Table2[[#This Row],[Current Week Low]])-1</f>
        <v>1.8510158013544054E-2</v>
      </c>
      <c r="AF242" s="1">
        <f>(Table2[[#This Row],[Current Week High]]/Table2[[#This Row],[Close Price]])-1</f>
        <v>1.0342789598108748E-2</v>
      </c>
      <c r="AG242" s="1">
        <f>(Table2[[#This Row],[Close Price]]/Table2[[#This Row],[Current Month Low]])-1</f>
        <v>5.4969543901350892E-3</v>
      </c>
      <c r="AH242" s="1">
        <f>(Table2[[#This Row],[Current Month High]]/Table2[[#This Row],[Close Price]])-1</f>
        <v>3.4722222222222321E-2</v>
      </c>
      <c r="AI242">
        <v>18.661347517730398</v>
      </c>
      <c r="AJ242">
        <v>91.024555461473298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-0.03</v>
      </c>
      <c r="AM242" t="s">
        <v>2950</v>
      </c>
      <c r="AN242">
        <v>10.14</v>
      </c>
      <c r="AO242" t="s">
        <v>2951</v>
      </c>
      <c r="AP242">
        <v>0.10945019620192201</v>
      </c>
      <c r="AQ242">
        <f>(Table2[[#This Row],[Sharpe Ratio]]-AVERAGE(Table2[Sharpe Ratio]))/_xlfn.STDEV.P(Table2[Sharpe Ratio])</f>
        <v>0.55740688095597501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-0.52446795339044183</v>
      </c>
      <c r="AS242">
        <f>_xlfn.RANK.AVG(Table2[[#This Row],[1Y Return vs Nifty Z-Score]],Table2[1Y Return vs Nifty Z-Score])</f>
        <v>243</v>
      </c>
      <c r="AT242">
        <f>_xlfn.RANK.AVG(Table2[[#This Row],[6M Return vs Nifty Z-Score]],Table2[6M Return vs Nifty Z-Score])</f>
        <v>359</v>
      </c>
      <c r="AU242">
        <f>_xlfn.RANK.AVG(Table2[[#This Row],[Sharpe Ratio Z-Score]],Table2[Sharpe Ratio Z-Score])</f>
        <v>206</v>
      </c>
      <c r="AV242">
        <f>(Table2[[#This Row],[Rank 1Y]]+Table2[[#This Row],[Rank 6M]]+Table2[[#This Row],[Rank Sharpe]])/3</f>
        <v>269.33333333333331</v>
      </c>
    </row>
    <row r="243" spans="1:48" x14ac:dyDescent="0.3">
      <c r="A243" t="s">
        <v>1639</v>
      </c>
      <c r="B243" t="s">
        <v>1640</v>
      </c>
      <c r="C243" t="s">
        <v>2911</v>
      </c>
      <c r="D243" t="s">
        <v>281</v>
      </c>
      <c r="E243">
        <v>4447.2528954749996</v>
      </c>
      <c r="F243">
        <v>259.19</v>
      </c>
      <c r="G243">
        <v>54.895096882800999</v>
      </c>
      <c r="H243">
        <f>(Table2[[#This Row],[1Y Return vs Nifty]]-AVERAGE(Table2[1Y Return vs Nifty]))/_xlfn.STDEV.P(Table2[1Y Return vs Nifty])</f>
        <v>0.10360689050421659</v>
      </c>
      <c r="I243">
        <v>11.988864441862701</v>
      </c>
      <c r="J243">
        <f>(Table2[[#This Row],[1M Return vs Nifty]]-AVERAGE(Table2[1M Return vs Nifty]))/_xlfn.STDEV.P(Table2[1M Return vs Nifty])</f>
        <v>0.71341422477528982</v>
      </c>
      <c r="K243">
        <v>-2.5465047268677399</v>
      </c>
      <c r="L243">
        <f>(Table2[[#This Row],[6M Return vs Nifty]]-AVERAGE(Table2[6M Return vs Nifty]))/_xlfn.STDEV.P(Table2[6M Return vs Nifty])</f>
        <v>-0.49291667236023906</v>
      </c>
      <c r="M243">
        <v>-2.6252872103196498</v>
      </c>
      <c r="N243">
        <f>(Table2[[#This Row],[1W Return vs Nifty]]-AVERAGE(Table2[1W Return vs Nifty]))/_xlfn.STDEV.P(Table2[1W Return vs Nifty])</f>
        <v>-0.57067366005231157</v>
      </c>
      <c r="O243">
        <v>257.3</v>
      </c>
      <c r="P243">
        <v>243.69363429948001</v>
      </c>
      <c r="Q243">
        <v>221.37809514375499</v>
      </c>
      <c r="R243">
        <v>49.236344478308403</v>
      </c>
      <c r="S243">
        <f>(Table2[[#This Row],[Close Price]]-Table2[[#This Row],[20D EMA]])/Table2[[#This Row],[20D EMA]]</f>
        <v>7.3455110765642687E-3</v>
      </c>
      <c r="T243">
        <f>(Table2[[#This Row],[Close Price]]-Table2[[#This Row],[50D EMA]])/Table2[[#This Row],[50D EMA]]</f>
        <v>6.358953833597554E-2</v>
      </c>
      <c r="U243">
        <f>(Table2[[#This Row],[Close Price]]-Table2[[#This Row],[200D EMA]])/Table2[[#This Row],[200D EMA]]</f>
        <v>0.17080237695464545</v>
      </c>
      <c r="V243">
        <v>1.26388413512422</v>
      </c>
      <c r="W243">
        <v>254.01</v>
      </c>
      <c r="X243">
        <v>262.89999999999998</v>
      </c>
      <c r="Y243">
        <v>262.12</v>
      </c>
      <c r="Z243">
        <v>275</v>
      </c>
      <c r="AA243">
        <v>254.01</v>
      </c>
      <c r="AB243">
        <v>262.89999999999998</v>
      </c>
      <c r="AC243" s="1">
        <f>(Table2[[#This Row],[Close Price]]/Table2[[#This Row],[Day Low]])-1</f>
        <v>2.039289791740484E-2</v>
      </c>
      <c r="AD243" s="1">
        <f>(Table2[[#This Row],[Day High]]/Table2[[#This Row],[Close Price]])-1</f>
        <v>1.4313823835796047E-2</v>
      </c>
      <c r="AE243" s="1">
        <f>(Table2[[#This Row],[Close Price]]/Table2[[#This Row],[Current Week Low]])-1</f>
        <v>-1.1178086372653717E-2</v>
      </c>
      <c r="AF243" s="1">
        <f>(Table2[[#This Row],[Current Week High]]/Table2[[#This Row],[Close Price]])-1</f>
        <v>6.0997723677611138E-2</v>
      </c>
      <c r="AG243" s="1">
        <f>(Table2[[#This Row],[Close Price]]/Table2[[#This Row],[Current Month Low]])-1</f>
        <v>2.039289791740484E-2</v>
      </c>
      <c r="AH243" s="1">
        <f>(Table2[[#This Row],[Current Month High]]/Table2[[#This Row],[Close Price]])-1</f>
        <v>1.4313823835796047E-2</v>
      </c>
      <c r="AI243">
        <v>12.4271769744203</v>
      </c>
      <c r="AJ243">
        <v>85.003568879371798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0.09</v>
      </c>
      <c r="AM243" t="s">
        <v>2951</v>
      </c>
      <c r="AN243">
        <v>4.8499999999999996</v>
      </c>
      <c r="AO243" t="s">
        <v>2951</v>
      </c>
      <c r="AP243">
        <v>0.160015698052107</v>
      </c>
      <c r="AQ243">
        <f>(Table2[[#This Row],[Sharpe Ratio]]-AVERAGE(Table2[Sharpe Ratio]))/_xlfn.STDEV.P(Table2[Sharpe Ratio])</f>
        <v>1.1155262242710644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0.86895700713802004</v>
      </c>
      <c r="AS243">
        <f>_xlfn.RANK.AVG(Table2[[#This Row],[1Y Return vs Nifty Z-Score]],Table2[1Y Return vs Nifty Z-Score])</f>
        <v>252</v>
      </c>
      <c r="AT243">
        <f>_xlfn.RANK.AVG(Table2[[#This Row],[6M Return vs Nifty Z-Score]],Table2[6M Return vs Nifty Z-Score])</f>
        <v>466</v>
      </c>
      <c r="AU243">
        <f>_xlfn.RANK.AVG(Table2[[#This Row],[Sharpe Ratio Z-Score]],Table2[Sharpe Ratio Z-Score])</f>
        <v>99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708</v>
      </c>
      <c r="B244" t="s">
        <v>709</v>
      </c>
      <c r="C244" t="s">
        <v>2917</v>
      </c>
      <c r="D244" t="s">
        <v>239</v>
      </c>
      <c r="E244">
        <v>20481.46630968</v>
      </c>
      <c r="F244">
        <v>769.2</v>
      </c>
      <c r="G244">
        <v>13.7891915393934</v>
      </c>
      <c r="H244">
        <f>(Table2[[#This Row],[1Y Return vs Nifty]]-AVERAGE(Table2[1Y Return vs Nifty]))/_xlfn.STDEV.P(Table2[1Y Return vs Nifty])</f>
        <v>-0.38633653029980358</v>
      </c>
      <c r="I244">
        <v>10.738491662787199</v>
      </c>
      <c r="J244">
        <f>(Table2[[#This Row],[1M Return vs Nifty]]-AVERAGE(Table2[1M Return vs Nifty]))/_xlfn.STDEV.P(Table2[1M Return vs Nifty])</f>
        <v>0.59514488174609037</v>
      </c>
      <c r="K244">
        <v>32.976248264620097</v>
      </c>
      <c r="L244">
        <f>(Table2[[#This Row],[6M Return vs Nifty]]-AVERAGE(Table2[6M Return vs Nifty]))/_xlfn.STDEV.P(Table2[6M Return vs Nifty])</f>
        <v>0.60432205535932881</v>
      </c>
      <c r="M244">
        <v>5.0282970455933604</v>
      </c>
      <c r="N244">
        <f>(Table2[[#This Row],[1W Return vs Nifty]]-AVERAGE(Table2[1W Return vs Nifty]))/_xlfn.STDEV.P(Table2[1W Return vs Nifty])</f>
        <v>0.99747023934846357</v>
      </c>
      <c r="O244">
        <v>667.05</v>
      </c>
      <c r="P244">
        <v>643.84740650162496</v>
      </c>
      <c r="Q244">
        <v>590.17494664157903</v>
      </c>
      <c r="R244">
        <v>57.928443948082602</v>
      </c>
      <c r="S244">
        <f>(Table2[[#This Row],[Close Price]]-Table2[[#This Row],[20D EMA]])/Table2[[#This Row],[20D EMA]]</f>
        <v>0.15313694625590299</v>
      </c>
      <c r="T244">
        <f>(Table2[[#This Row],[Close Price]]-Table2[[#This Row],[50D EMA]])/Table2[[#This Row],[50D EMA]]</f>
        <v>0.19469301612859524</v>
      </c>
      <c r="U244">
        <f>(Table2[[#This Row],[Close Price]]-Table2[[#This Row],[200D EMA]])/Table2[[#This Row],[200D EMA]]</f>
        <v>0.30334234683659872</v>
      </c>
      <c r="V244">
        <v>1.7794685108574799</v>
      </c>
      <c r="W244">
        <v>735.8</v>
      </c>
      <c r="X244">
        <v>798.95</v>
      </c>
      <c r="Y244">
        <v>730.5</v>
      </c>
      <c r="Z244">
        <v>748</v>
      </c>
      <c r="AA244">
        <v>735.8</v>
      </c>
      <c r="AB244">
        <v>798.95</v>
      </c>
      <c r="AC244" s="1">
        <f>(Table2[[#This Row],[Close Price]]/Table2[[#This Row],[Day Low]])-1</f>
        <v>4.5392769774395436E-2</v>
      </c>
      <c r="AD244" s="1">
        <f>(Table2[[#This Row],[Day High]]/Table2[[#This Row],[Close Price]])-1</f>
        <v>3.8676547061882394E-2</v>
      </c>
      <c r="AE244" s="1">
        <f>(Table2[[#This Row],[Close Price]]/Table2[[#This Row],[Current Week Low]])-1</f>
        <v>5.2977412731006313E-2</v>
      </c>
      <c r="AF244" s="1">
        <f>(Table2[[#This Row],[Current Week High]]/Table2[[#This Row],[Close Price]])-1</f>
        <v>-2.7561102444097818E-2</v>
      </c>
      <c r="AG244" s="1">
        <f>(Table2[[#This Row],[Close Price]]/Table2[[#This Row],[Current Month Low]])-1</f>
        <v>4.5392769774395436E-2</v>
      </c>
      <c r="AH244" s="1">
        <f>(Table2[[#This Row],[Current Month High]]/Table2[[#This Row],[Close Price]])-1</f>
        <v>3.8676547061882394E-2</v>
      </c>
      <c r="AI244">
        <v>3.86765470618823</v>
      </c>
      <c r="AJ244">
        <v>66.133909287256998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0.24</v>
      </c>
      <c r="AM244" t="s">
        <v>2951</v>
      </c>
      <c r="AN244">
        <v>30.45</v>
      </c>
      <c r="AO244" t="s">
        <v>2951</v>
      </c>
      <c r="AP244">
        <v>0.102301217063091</v>
      </c>
      <c r="AQ244">
        <f>(Table2[[#This Row],[Sharpe Ratio]]-AVERAGE(Table2[Sharpe Ratio]))/_xlfn.STDEV.P(Table2[Sharpe Ratio])</f>
        <v>0.47849965376857123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2.2891002999226506</v>
      </c>
      <c r="AS244">
        <f>_xlfn.RANK.AVG(Table2[[#This Row],[1Y Return vs Nifty Z-Score]],Table2[1Y Return vs Nifty Z-Score])</f>
        <v>426</v>
      </c>
      <c r="AT244">
        <f>_xlfn.RANK.AVG(Table2[[#This Row],[6M Return vs Nifty Z-Score]],Table2[6M Return vs Nifty Z-Score])</f>
        <v>167</v>
      </c>
      <c r="AU244">
        <f>_xlfn.RANK.AVG(Table2[[#This Row],[Sharpe Ratio Z-Score]],Table2[Sharpe Ratio Z-Score])</f>
        <v>225</v>
      </c>
      <c r="AV244">
        <f>(Table2[[#This Row],[Rank 1Y]]+Table2[[#This Row],[Rank 6M]]+Table2[[#This Row],[Rank Sharpe]])/3</f>
        <v>272.66666666666669</v>
      </c>
    </row>
    <row r="245" spans="1:48" x14ac:dyDescent="0.3">
      <c r="A245" t="s">
        <v>724</v>
      </c>
      <c r="B245" t="s">
        <v>725</v>
      </c>
      <c r="C245" t="s">
        <v>2912</v>
      </c>
      <c r="D245" t="s">
        <v>47</v>
      </c>
      <c r="E245">
        <v>20061.890952950002</v>
      </c>
      <c r="F245">
        <v>876.15</v>
      </c>
      <c r="G245">
        <v>32.317974409608901</v>
      </c>
      <c r="H245">
        <f>(Table2[[#This Row],[1Y Return vs Nifty]]-AVERAGE(Table2[1Y Return vs Nifty]))/_xlfn.STDEV.P(Table2[1Y Return vs Nifty])</f>
        <v>-0.16549100489589186</v>
      </c>
      <c r="I245">
        <v>8.4613991684054106</v>
      </c>
      <c r="J245">
        <f>(Table2[[#This Row],[1M Return vs Nifty]]-AVERAGE(Table2[1M Return vs Nifty]))/_xlfn.STDEV.P(Table2[1M Return vs Nifty])</f>
        <v>0.37976092758933289</v>
      </c>
      <c r="K245">
        <v>37.597825031964703</v>
      </c>
      <c r="L245">
        <f>(Table2[[#This Row],[6M Return vs Nifty]]-AVERAGE(Table2[6M Return vs Nifty]))/_xlfn.STDEV.P(Table2[6M Return vs Nifty])</f>
        <v>0.74707487109617898</v>
      </c>
      <c r="M245">
        <v>-7.9048544792862101</v>
      </c>
      <c r="N245">
        <f>(Table2[[#This Row],[1W Return vs Nifty]]-AVERAGE(Table2[1W Return vs Nifty]))/_xlfn.STDEV.P(Table2[1W Return vs Nifty])</f>
        <v>-1.6524049022359504</v>
      </c>
      <c r="O245">
        <v>830.91</v>
      </c>
      <c r="P245">
        <v>783.42366175464304</v>
      </c>
      <c r="Q245">
        <v>687.66584650263701</v>
      </c>
      <c r="R245">
        <v>59.4923400950385</v>
      </c>
      <c r="S245">
        <f>(Table2[[#This Row],[Close Price]]-Table2[[#This Row],[20D EMA]])/Table2[[#This Row],[20D EMA]]</f>
        <v>5.4446329927428976E-2</v>
      </c>
      <c r="T245">
        <f>(Table2[[#This Row],[Close Price]]-Table2[[#This Row],[50D EMA]])/Table2[[#This Row],[50D EMA]]</f>
        <v>0.11836040034542318</v>
      </c>
      <c r="U245">
        <f>(Table2[[#This Row],[Close Price]]-Table2[[#This Row],[200D EMA]])/Table2[[#This Row],[200D EMA]]</f>
        <v>0.27409264900382135</v>
      </c>
      <c r="V245">
        <v>1.4113397162341901</v>
      </c>
      <c r="W245">
        <v>857</v>
      </c>
      <c r="X245">
        <v>883.85</v>
      </c>
      <c r="Y245">
        <v>852.1</v>
      </c>
      <c r="Z245">
        <v>877.7</v>
      </c>
      <c r="AA245">
        <v>857</v>
      </c>
      <c r="AB245">
        <v>883.85</v>
      </c>
      <c r="AC245" s="1">
        <f>(Table2[[#This Row],[Close Price]]/Table2[[#This Row],[Day Low]])-1</f>
        <v>2.2345390898482975E-2</v>
      </c>
      <c r="AD245" s="1">
        <f>(Table2[[#This Row],[Day High]]/Table2[[#This Row],[Close Price]])-1</f>
        <v>8.7884494664156598E-3</v>
      </c>
      <c r="AE245" s="1">
        <f>(Table2[[#This Row],[Close Price]]/Table2[[#This Row],[Current Week Low]])-1</f>
        <v>2.822438680905992E-2</v>
      </c>
      <c r="AF245" s="1">
        <f>(Table2[[#This Row],[Current Week High]]/Table2[[#This Row],[Close Price]])-1</f>
        <v>1.7691034640188175E-3</v>
      </c>
      <c r="AG245" s="1">
        <f>(Table2[[#This Row],[Close Price]]/Table2[[#This Row],[Current Month Low]])-1</f>
        <v>2.2345390898482975E-2</v>
      </c>
      <c r="AH245" s="1">
        <f>(Table2[[#This Row],[Current Month High]]/Table2[[#This Row],[Close Price]])-1</f>
        <v>8.7884494664156598E-3</v>
      </c>
      <c r="AI245">
        <v>8.1778234320607197</v>
      </c>
      <c r="AJ245">
        <v>59.866800474409203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0.13</v>
      </c>
      <c r="AM245" t="s">
        <v>2951</v>
      </c>
      <c r="AN245">
        <v>21.7</v>
      </c>
      <c r="AO245" t="s">
        <v>2951</v>
      </c>
      <c r="AP245">
        <v>5.4388329767184003E-2</v>
      </c>
      <c r="AQ245">
        <f>(Table2[[#This Row],[Sharpe Ratio]]-AVERAGE(Table2[Sharpe Ratio]))/_xlfn.STDEV.P(Table2[Sharpe Ratio])</f>
        <v>-5.0341319137221688E-2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-0.7414014275835521</v>
      </c>
      <c r="AS245">
        <f>_xlfn.RANK.AVG(Table2[[#This Row],[1Y Return vs Nifty Z-Score]],Table2[1Y Return vs Nifty Z-Score])</f>
        <v>331</v>
      </c>
      <c r="AT245">
        <f>_xlfn.RANK.AVG(Table2[[#This Row],[6M Return vs Nifty Z-Score]],Table2[6M Return vs Nifty Z-Score])</f>
        <v>133</v>
      </c>
      <c r="AU245">
        <f>_xlfn.RANK.AVG(Table2[[#This Row],[Sharpe Ratio Z-Score]],Table2[Sharpe Ratio Z-Score])</f>
        <v>354</v>
      </c>
      <c r="AV245">
        <f>(Table2[[#This Row],[Rank 1Y]]+Table2[[#This Row],[Rank 6M]]+Table2[[#This Row],[Rank Sharpe]])/3</f>
        <v>272.66666666666669</v>
      </c>
    </row>
    <row r="246" spans="1:48" x14ac:dyDescent="0.3">
      <c r="A246" t="s">
        <v>956</v>
      </c>
      <c r="B246" t="s">
        <v>957</v>
      </c>
      <c r="C246" t="s">
        <v>2914</v>
      </c>
      <c r="D246" t="s">
        <v>79</v>
      </c>
      <c r="E246">
        <v>13022.1</v>
      </c>
      <c r="F246">
        <v>396.85</v>
      </c>
      <c r="G246">
        <v>114.19319350057</v>
      </c>
      <c r="H246">
        <f>(Table2[[#This Row],[1Y Return vs Nifty]]-AVERAGE(Table2[1Y Return vs Nifty]))/_xlfn.STDEV.P(Table2[1Y Return vs Nifty])</f>
        <v>0.81038398399879896</v>
      </c>
      <c r="I246">
        <v>-7.7078657433030298</v>
      </c>
      <c r="J246">
        <f>(Table2[[#This Row],[1M Return vs Nifty]]-AVERAGE(Table2[1M Return vs Nifty]))/_xlfn.STDEV.P(Table2[1M Return vs Nifty])</f>
        <v>-1.1496456384963256</v>
      </c>
      <c r="K246">
        <v>-13.7873433000037</v>
      </c>
      <c r="L246">
        <f>(Table2[[#This Row],[6M Return vs Nifty]]-AVERAGE(Table2[6M Return vs Nifty]))/_xlfn.STDEV.P(Table2[6M Return vs Nifty])</f>
        <v>-0.84012747039281999</v>
      </c>
      <c r="M246">
        <v>-1.36131181971728</v>
      </c>
      <c r="N246">
        <f>(Table2[[#This Row],[1W Return vs Nifty]]-AVERAGE(Table2[1W Return vs Nifty]))/_xlfn.STDEV.P(Table2[1W Return vs Nifty])</f>
        <v>-0.31169757362137046</v>
      </c>
      <c r="O246">
        <v>394.7</v>
      </c>
      <c r="P246">
        <v>397.01600451730701</v>
      </c>
      <c r="Q246">
        <v>365.977853933559</v>
      </c>
      <c r="R246">
        <v>44.550051284673501</v>
      </c>
      <c r="S246">
        <f>(Table2[[#This Row],[Close Price]]-Table2[[#This Row],[20D EMA]])/Table2[[#This Row],[20D EMA]]</f>
        <v>5.4471750696732562E-3</v>
      </c>
      <c r="T246">
        <f>(Table2[[#This Row],[Close Price]]-Table2[[#This Row],[50D EMA]])/Table2[[#This Row],[50D EMA]]</f>
        <v>-4.1813054239165043E-4</v>
      </c>
      <c r="U246">
        <f>(Table2[[#This Row],[Close Price]]-Table2[[#This Row],[200D EMA]])/Table2[[#This Row],[200D EMA]]</f>
        <v>8.4355230062761299E-2</v>
      </c>
      <c r="V246">
        <v>0.61580154951069599</v>
      </c>
      <c r="W246">
        <v>392.05</v>
      </c>
      <c r="X246">
        <v>403.95</v>
      </c>
      <c r="Y246">
        <v>398.05</v>
      </c>
      <c r="Z246">
        <v>408.9</v>
      </c>
      <c r="AA246">
        <v>392.05</v>
      </c>
      <c r="AB246">
        <v>403.95</v>
      </c>
      <c r="AC246" s="1">
        <f>(Table2[[#This Row],[Close Price]]/Table2[[#This Row],[Day Low]])-1</f>
        <v>1.2243336309144315E-2</v>
      </c>
      <c r="AD246" s="1">
        <f>(Table2[[#This Row],[Day High]]/Table2[[#This Row],[Close Price]])-1</f>
        <v>1.7890890764772571E-2</v>
      </c>
      <c r="AE246" s="1">
        <f>(Table2[[#This Row],[Close Price]]/Table2[[#This Row],[Current Week Low]])-1</f>
        <v>-3.0146966461499503E-3</v>
      </c>
      <c r="AF246" s="1">
        <f>(Table2[[#This Row],[Current Week High]]/Table2[[#This Row],[Close Price]])-1</f>
        <v>3.0364117424719561E-2</v>
      </c>
      <c r="AG246" s="1">
        <f>(Table2[[#This Row],[Close Price]]/Table2[[#This Row],[Current Month Low]])-1</f>
        <v>1.2243336309144315E-2</v>
      </c>
      <c r="AH246" s="1">
        <f>(Table2[[#This Row],[Current Month High]]/Table2[[#This Row],[Close Price]])-1</f>
        <v>1.7890890764772571E-2</v>
      </c>
      <c r="AI246">
        <v>27.504094746125698</v>
      </c>
      <c r="AJ246">
        <v>142.57334963325101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-0.11</v>
      </c>
      <c r="AM246" t="s">
        <v>2950</v>
      </c>
      <c r="AN246">
        <v>11.66</v>
      </c>
      <c r="AO246" t="s">
        <v>2951</v>
      </c>
      <c r="AP246">
        <v>0.146855558400831</v>
      </c>
      <c r="AQ246">
        <f>(Table2[[#This Row],[Sharpe Ratio]]-AVERAGE(Table2[Sharpe Ratio]))/_xlfn.STDEV.P(Table2[Sharpe Ratio])</f>
        <v>0.97027050186438257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110</v>
      </c>
      <c r="AT246">
        <f>_xlfn.RANK.AVG(Table2[[#This Row],[6M Return vs Nifty Z-Score]],Table2[6M Return vs Nifty Z-Score])</f>
        <v>587</v>
      </c>
      <c r="AU246">
        <f>_xlfn.RANK.AVG(Table2[[#This Row],[Sharpe Ratio Z-Score]],Table2[Sharpe Ratio Z-Score])</f>
        <v>121</v>
      </c>
      <c r="AV246">
        <f>(Table2[[#This Row],[Rank 1Y]]+Table2[[#This Row],[Rank 6M]]+Table2[[#This Row],[Rank Sharpe]])/3</f>
        <v>272.66666666666669</v>
      </c>
    </row>
    <row r="247" spans="1:48" x14ac:dyDescent="0.3">
      <c r="A247" t="s">
        <v>1779</v>
      </c>
      <c r="B247" t="s">
        <v>1780</v>
      </c>
      <c r="C247" t="s">
        <v>2908</v>
      </c>
      <c r="D247" t="s">
        <v>355</v>
      </c>
      <c r="E247">
        <v>3595.01156154</v>
      </c>
      <c r="F247">
        <v>1351.2</v>
      </c>
      <c r="G247">
        <v>36.701481783150001</v>
      </c>
      <c r="H247">
        <f>(Table2[[#This Row],[1Y Return vs Nifty]]-AVERAGE(Table2[1Y Return vs Nifty]))/_xlfn.STDEV.P(Table2[1Y Return vs Nifty])</f>
        <v>-0.11324375283392486</v>
      </c>
      <c r="I247">
        <v>-0.53734082876790901</v>
      </c>
      <c r="J247">
        <f>(Table2[[#This Row],[1M Return vs Nifty]]-AVERAGE(Table2[1M Return vs Nifty]))/_xlfn.STDEV.P(Table2[1M Return vs Nifty])</f>
        <v>-0.47140528889146005</v>
      </c>
      <c r="K247">
        <v>11.627320318462401</v>
      </c>
      <c r="L247">
        <f>(Table2[[#This Row],[6M Return vs Nifty]]-AVERAGE(Table2[6M Return vs Nifty]))/_xlfn.STDEV.P(Table2[6M Return vs Nifty])</f>
        <v>-5.511080288316151E-2</v>
      </c>
      <c r="M247">
        <v>0.108196400272575</v>
      </c>
      <c r="N247">
        <f>(Table2[[#This Row],[1W Return vs Nifty]]-AVERAGE(Table2[1W Return vs Nifty]))/_xlfn.STDEV.P(Table2[1W Return vs Nifty])</f>
        <v>-1.0609838353277109E-2</v>
      </c>
      <c r="O247">
        <v>1335.91</v>
      </c>
      <c r="P247">
        <v>1302.8839832333999</v>
      </c>
      <c r="Q247">
        <v>1127.22875174654</v>
      </c>
      <c r="R247">
        <v>54.285585554901502</v>
      </c>
      <c r="S247">
        <f>(Table2[[#This Row],[Close Price]]-Table2[[#This Row],[20D EMA]])/Table2[[#This Row],[20D EMA]]</f>
        <v>1.1445381799672106E-2</v>
      </c>
      <c r="T247">
        <f>(Table2[[#This Row],[Close Price]]-Table2[[#This Row],[50D EMA]])/Table2[[#This Row],[50D EMA]]</f>
        <v>3.7083898020369425E-2</v>
      </c>
      <c r="U247">
        <f>(Table2[[#This Row],[Close Price]]-Table2[[#This Row],[200D EMA]])/Table2[[#This Row],[200D EMA]]</f>
        <v>0.19869192291842869</v>
      </c>
      <c r="V247">
        <v>0.83730159100735702</v>
      </c>
      <c r="W247">
        <v>1335.35</v>
      </c>
      <c r="X247">
        <v>1358</v>
      </c>
      <c r="Y247">
        <v>1350</v>
      </c>
      <c r="Z247">
        <v>1364.15</v>
      </c>
      <c r="AA247">
        <v>1335.35</v>
      </c>
      <c r="AB247">
        <v>1358</v>
      </c>
      <c r="AC247" s="1">
        <f>(Table2[[#This Row],[Close Price]]/Table2[[#This Row],[Day Low]])-1</f>
        <v>1.186954730969414E-2</v>
      </c>
      <c r="AD247" s="1">
        <f>(Table2[[#This Row],[Day High]]/Table2[[#This Row],[Close Price]])-1</f>
        <v>5.0325636471284518E-3</v>
      </c>
      <c r="AE247" s="1">
        <f>(Table2[[#This Row],[Close Price]]/Table2[[#This Row],[Current Week Low]])-1</f>
        <v>8.8888888888893902E-4</v>
      </c>
      <c r="AF247" s="1">
        <f>(Table2[[#This Row],[Current Week High]]/Table2[[#This Row],[Close Price]])-1</f>
        <v>9.5840734162226937E-3</v>
      </c>
      <c r="AG247" s="1">
        <f>(Table2[[#This Row],[Close Price]]/Table2[[#This Row],[Current Month Low]])-1</f>
        <v>1.186954730969414E-2</v>
      </c>
      <c r="AH247" s="1">
        <f>(Table2[[#This Row],[Current Month High]]/Table2[[#This Row],[Close Price]])-1</f>
        <v>5.0325636471284518E-3</v>
      </c>
      <c r="AI247">
        <v>2.4274718768501899</v>
      </c>
      <c r="AJ247">
        <v>78.246817492249804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0.05</v>
      </c>
      <c r="AM247" t="s">
        <v>2951</v>
      </c>
      <c r="AN247">
        <v>2.06</v>
      </c>
      <c r="AO247" t="s">
        <v>2951</v>
      </c>
      <c r="AP247">
        <v>0.12221976730086601</v>
      </c>
      <c r="AQ247">
        <f>(Table2[[#This Row],[Sharpe Ratio]]-AVERAGE(Table2[Sharpe Ratio]))/_xlfn.STDEV.P(Table2[Sharpe Ratio])</f>
        <v>0.6983516827553049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4.7981999793481389E-2</v>
      </c>
      <c r="AS247">
        <f>_xlfn.RANK.AVG(Table2[[#This Row],[1Y Return vs Nifty Z-Score]],Table2[1Y Return vs Nifty Z-Score])</f>
        <v>317</v>
      </c>
      <c r="AT247">
        <f>_xlfn.RANK.AVG(Table2[[#This Row],[6M Return vs Nifty Z-Score]],Table2[6M Return vs Nifty Z-Score])</f>
        <v>327</v>
      </c>
      <c r="AU247">
        <f>_xlfn.RANK.AVG(Table2[[#This Row],[Sharpe Ratio Z-Score]],Table2[Sharpe Ratio Z-Score])</f>
        <v>180</v>
      </c>
      <c r="AV247">
        <f>(Table2[[#This Row],[Rank 1Y]]+Table2[[#This Row],[Rank 6M]]+Table2[[#This Row],[Rank Sharpe]])/3</f>
        <v>274.66666666666669</v>
      </c>
    </row>
    <row r="248" spans="1:48" x14ac:dyDescent="0.3">
      <c r="A248" t="s">
        <v>1448</v>
      </c>
      <c r="B248" t="s">
        <v>1449</v>
      </c>
      <c r="C248" t="s">
        <v>622</v>
      </c>
      <c r="D248" t="s">
        <v>486</v>
      </c>
      <c r="E248">
        <v>6122.0999919249998</v>
      </c>
      <c r="F248">
        <v>887.3</v>
      </c>
      <c r="G248">
        <v>59.640684445645697</v>
      </c>
      <c r="H248">
        <f>(Table2[[#This Row],[1Y Return vs Nifty]]-AVERAGE(Table2[1Y Return vs Nifty]))/_xlfn.STDEV.P(Table2[1Y Return vs Nifty])</f>
        <v>0.16016979514871993</v>
      </c>
      <c r="I248">
        <v>1.5854605583832899</v>
      </c>
      <c r="J248">
        <f>(Table2[[#This Row],[1M Return vs Nifty]]-AVERAGE(Table2[1M Return vs Nifty]))/_xlfn.STDEV.P(Table2[1M Return vs Nifty])</f>
        <v>-0.2706153087821076</v>
      </c>
      <c r="K248">
        <v>-7.0462194727275396</v>
      </c>
      <c r="L248">
        <f>(Table2[[#This Row],[6M Return vs Nifty]]-AVERAGE(Table2[6M Return vs Nifty]))/_xlfn.STDEV.P(Table2[6M Return vs Nifty])</f>
        <v>-0.63190537303980854</v>
      </c>
      <c r="M248">
        <v>11.1073186698884</v>
      </c>
      <c r="N248">
        <f>(Table2[[#This Row],[1W Return vs Nifty]]-AVERAGE(Table2[1W Return vs Nifty]))/_xlfn.STDEV.P(Table2[1W Return vs Nifty])</f>
        <v>2.2430017910654017</v>
      </c>
      <c r="O248">
        <v>842.33</v>
      </c>
      <c r="P248">
        <v>831.042670728296</v>
      </c>
      <c r="Q248">
        <v>782.85128610459799</v>
      </c>
      <c r="R248">
        <v>62.890056856982298</v>
      </c>
      <c r="S248">
        <f>(Table2[[#This Row],[Close Price]]-Table2[[#This Row],[20D EMA]])/Table2[[#This Row],[20D EMA]]</f>
        <v>5.3387627176997035E-2</v>
      </c>
      <c r="T248">
        <f>(Table2[[#This Row],[Close Price]]-Table2[[#This Row],[50D EMA]])/Table2[[#This Row],[50D EMA]]</f>
        <v>6.7694874467037952E-2</v>
      </c>
      <c r="U248">
        <f>(Table2[[#This Row],[Close Price]]-Table2[[#This Row],[200D EMA]])/Table2[[#This Row],[200D EMA]]</f>
        <v>0.1334208881678281</v>
      </c>
      <c r="V248">
        <v>1.28246618467569</v>
      </c>
      <c r="W248">
        <v>883</v>
      </c>
      <c r="X248">
        <v>917.95</v>
      </c>
      <c r="Y248">
        <v>876.2</v>
      </c>
      <c r="Z248">
        <v>923.95</v>
      </c>
      <c r="AA248">
        <v>883</v>
      </c>
      <c r="AB248">
        <v>917.95</v>
      </c>
      <c r="AC248" s="1">
        <f>(Table2[[#This Row],[Close Price]]/Table2[[#This Row],[Day Low]])-1</f>
        <v>4.8697621744053787E-3</v>
      </c>
      <c r="AD248" s="1">
        <f>(Table2[[#This Row],[Day High]]/Table2[[#This Row],[Close Price]])-1</f>
        <v>3.4542995604643467E-2</v>
      </c>
      <c r="AE248" s="1">
        <f>(Table2[[#This Row],[Close Price]]/Table2[[#This Row],[Current Week Low]])-1</f>
        <v>1.2668340561515556E-2</v>
      </c>
      <c r="AF248" s="1">
        <f>(Table2[[#This Row],[Current Week High]]/Table2[[#This Row],[Close Price]])-1</f>
        <v>4.1305082835568774E-2</v>
      </c>
      <c r="AG248" s="1">
        <f>(Table2[[#This Row],[Close Price]]/Table2[[#This Row],[Current Month Low]])-1</f>
        <v>4.8697621744053787E-3</v>
      </c>
      <c r="AH248" s="1">
        <f>(Table2[[#This Row],[Current Month High]]/Table2[[#This Row],[Close Price]])-1</f>
        <v>3.4542995604643467E-2</v>
      </c>
      <c r="AI248">
        <v>15.2879522145835</v>
      </c>
      <c r="AJ248">
        <v>87.292875989445903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0.05</v>
      </c>
      <c r="AM248" t="s">
        <v>2951</v>
      </c>
      <c r="AN248">
        <v>6.26</v>
      </c>
      <c r="AO248" t="s">
        <v>2951</v>
      </c>
      <c r="AP248">
        <v>0.17421355612695799</v>
      </c>
      <c r="AQ248">
        <f>(Table2[[#This Row],[Sharpe Ratio]]-AVERAGE(Table2[Sharpe Ratio]))/_xlfn.STDEV.P(Table2[Sharpe Ratio])</f>
        <v>1.2722358174773996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2.7728867218696052</v>
      </c>
      <c r="AS248">
        <f>_xlfn.RANK.AVG(Table2[[#This Row],[1Y Return vs Nifty Z-Score]],Table2[1Y Return vs Nifty Z-Score])</f>
        <v>237</v>
      </c>
      <c r="AT248">
        <f>_xlfn.RANK.AVG(Table2[[#This Row],[6M Return vs Nifty Z-Score]],Table2[6M Return vs Nifty Z-Score])</f>
        <v>510</v>
      </c>
      <c r="AU248">
        <f>_xlfn.RANK.AVG(Table2[[#This Row],[Sharpe Ratio Z-Score]],Table2[Sharpe Ratio Z-Score])</f>
        <v>78</v>
      </c>
      <c r="AV248">
        <f>(Table2[[#This Row],[Rank 1Y]]+Table2[[#This Row],[Rank 6M]]+Table2[[#This Row],[Rank Sharpe]])/3</f>
        <v>275</v>
      </c>
    </row>
    <row r="249" spans="1:48" x14ac:dyDescent="0.3">
      <c r="A249" t="s">
        <v>431</v>
      </c>
      <c r="B249" t="s">
        <v>432</v>
      </c>
      <c r="C249" t="s">
        <v>2909</v>
      </c>
      <c r="D249" t="s">
        <v>50</v>
      </c>
      <c r="E249">
        <v>48813.563675625002</v>
      </c>
      <c r="F249">
        <v>4753.6499999999996</v>
      </c>
      <c r="G249">
        <v>56.046124721572703</v>
      </c>
      <c r="H249">
        <f>(Table2[[#This Row],[1Y Return vs Nifty]]-AVERAGE(Table2[1Y Return vs Nifty]))/_xlfn.STDEV.P(Table2[1Y Return vs Nifty])</f>
        <v>0.11732605109822863</v>
      </c>
      <c r="I249">
        <v>2.9361405559425102</v>
      </c>
      <c r="J249">
        <f>(Table2[[#This Row],[1M Return vs Nifty]]-AVERAGE(Table2[1M Return vs Nifty]))/_xlfn.STDEV.P(Table2[1M Return vs Nifty])</f>
        <v>-0.14285818016633511</v>
      </c>
      <c r="K249">
        <v>25.645587052863998</v>
      </c>
      <c r="L249">
        <f>(Table2[[#This Row],[6M Return vs Nifty]]-AVERAGE(Table2[6M Return vs Nifty]))/_xlfn.STDEV.P(Table2[6M Return vs Nifty])</f>
        <v>0.37789012922855081</v>
      </c>
      <c r="M249">
        <v>4.3522627022612701</v>
      </c>
      <c r="N249">
        <f>(Table2[[#This Row],[1W Return vs Nifty]]-AVERAGE(Table2[1W Return vs Nifty]))/_xlfn.STDEV.P(Table2[1W Return vs Nifty])</f>
        <v>0.85895747254085975</v>
      </c>
      <c r="O249">
        <v>4584.38</v>
      </c>
      <c r="P249">
        <v>4493.3221463475502</v>
      </c>
      <c r="Q249">
        <v>3868.5312761581499</v>
      </c>
      <c r="R249">
        <v>35.882290044617903</v>
      </c>
      <c r="S249">
        <f>(Table2[[#This Row],[Close Price]]-Table2[[#This Row],[20D EMA]])/Table2[[#This Row],[20D EMA]]</f>
        <v>3.692320444640268E-2</v>
      </c>
      <c r="T249">
        <f>(Table2[[#This Row],[Close Price]]-Table2[[#This Row],[50D EMA]])/Table2[[#This Row],[50D EMA]]</f>
        <v>5.7936610190315423E-2</v>
      </c>
      <c r="U249">
        <f>(Table2[[#This Row],[Close Price]]-Table2[[#This Row],[200D EMA]])/Table2[[#This Row],[200D EMA]]</f>
        <v>0.22879968149588384</v>
      </c>
      <c r="V249">
        <v>0.30983533784468398</v>
      </c>
      <c r="W249">
        <v>4689.45</v>
      </c>
      <c r="X249">
        <v>4819.7</v>
      </c>
      <c r="Y249">
        <v>4650</v>
      </c>
      <c r="Z249">
        <v>4834.95</v>
      </c>
      <c r="AA249">
        <v>4689.45</v>
      </c>
      <c r="AB249">
        <v>4819.7</v>
      </c>
      <c r="AC249" s="1">
        <f>(Table2[[#This Row],[Close Price]]/Table2[[#This Row],[Day Low]])-1</f>
        <v>1.3690304833189337E-2</v>
      </c>
      <c r="AD249" s="1">
        <f>(Table2[[#This Row],[Day High]]/Table2[[#This Row],[Close Price]])-1</f>
        <v>1.3894586265290831E-2</v>
      </c>
      <c r="AE249" s="1">
        <f>(Table2[[#This Row],[Close Price]]/Table2[[#This Row],[Current Week Low]])-1</f>
        <v>2.2290322580645006E-2</v>
      </c>
      <c r="AF249" s="1">
        <f>(Table2[[#This Row],[Current Week High]]/Table2[[#This Row],[Close Price]])-1</f>
        <v>1.7102647439336094E-2</v>
      </c>
      <c r="AG249" s="1">
        <f>(Table2[[#This Row],[Close Price]]/Table2[[#This Row],[Current Month Low]])-1</f>
        <v>1.3690304833189337E-2</v>
      </c>
      <c r="AH249" s="1">
        <f>(Table2[[#This Row],[Current Month High]]/Table2[[#This Row],[Close Price]])-1</f>
        <v>1.3894586265290831E-2</v>
      </c>
      <c r="AI249">
        <v>5.1402606418226</v>
      </c>
      <c r="AJ249">
        <v>90.672255424972903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0.04</v>
      </c>
      <c r="AM249" t="s">
        <v>2951</v>
      </c>
      <c r="AN249">
        <v>6.69</v>
      </c>
      <c r="AO249" t="s">
        <v>2951</v>
      </c>
      <c r="AP249">
        <v>5.0004298597246997E-2</v>
      </c>
      <c r="AQ249">
        <f>(Table2[[#This Row],[Sharpe Ratio]]-AVERAGE(Table2[Sharpe Ratio]))/_xlfn.STDEV.P(Table2[Sharpe Ratio])</f>
        <v>-9.8730290038519547E-2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1.1125851826627846</v>
      </c>
      <c r="AS249">
        <f>_xlfn.RANK.AVG(Table2[[#This Row],[1Y Return vs Nifty Z-Score]],Table2[1Y Return vs Nifty Z-Score])</f>
        <v>249</v>
      </c>
      <c r="AT249">
        <f>_xlfn.RANK.AVG(Table2[[#This Row],[6M Return vs Nifty Z-Score]],Table2[6M Return vs Nifty Z-Score])</f>
        <v>215</v>
      </c>
      <c r="AU249">
        <f>_xlfn.RANK.AVG(Table2[[#This Row],[Sharpe Ratio Z-Score]],Table2[Sharpe Ratio Z-Score])</f>
        <v>362</v>
      </c>
      <c r="AV249">
        <f>(Table2[[#This Row],[Rank 1Y]]+Table2[[#This Row],[Rank 6M]]+Table2[[#This Row],[Rank Sharpe]])/3</f>
        <v>275.33333333333331</v>
      </c>
    </row>
    <row r="250" spans="1:48" x14ac:dyDescent="0.3">
      <c r="A250" t="s">
        <v>815</v>
      </c>
      <c r="B250" t="s">
        <v>816</v>
      </c>
      <c r="C250" t="s">
        <v>2916</v>
      </c>
      <c r="D250" t="s">
        <v>817</v>
      </c>
      <c r="E250">
        <v>17233.107493604999</v>
      </c>
      <c r="F250">
        <v>2041.9</v>
      </c>
      <c r="G250">
        <v>53.672862609908897</v>
      </c>
      <c r="H250">
        <f>(Table2[[#This Row],[1Y Return vs Nifty]]-AVERAGE(Table2[1Y Return vs Nifty]))/_xlfn.STDEV.P(Table2[1Y Return vs Nifty])</f>
        <v>8.9039016723504255E-2</v>
      </c>
      <c r="I250">
        <v>12.4950353772499</v>
      </c>
      <c r="J250">
        <f>(Table2[[#This Row],[1M Return vs Nifty]]-AVERAGE(Table2[1M Return vs Nifty]))/_xlfn.STDEV.P(Table2[1M Return vs Nifty])</f>
        <v>0.76129154983428704</v>
      </c>
      <c r="K250">
        <v>31.297313914952401</v>
      </c>
      <c r="L250">
        <f>(Table2[[#This Row],[6M Return vs Nifty]]-AVERAGE(Table2[6M Return vs Nifty]))/_xlfn.STDEV.P(Table2[6M Return vs Nifty])</f>
        <v>0.55246256715481112</v>
      </c>
      <c r="M250">
        <v>3.34382307643211</v>
      </c>
      <c r="N250">
        <f>(Table2[[#This Row],[1W Return vs Nifty]]-AVERAGE(Table2[1W Return vs Nifty]))/_xlfn.STDEV.P(Table2[1W Return vs Nifty])</f>
        <v>0.65233814305007187</v>
      </c>
      <c r="O250">
        <v>1886.56</v>
      </c>
      <c r="P250">
        <v>1767.84317800645</v>
      </c>
      <c r="Q250">
        <v>1540.71169492425</v>
      </c>
      <c r="R250">
        <v>74.958174044298701</v>
      </c>
      <c r="S250">
        <f>(Table2[[#This Row],[Close Price]]-Table2[[#This Row],[20D EMA]])/Table2[[#This Row],[20D EMA]]</f>
        <v>8.2340344330421589E-2</v>
      </c>
      <c r="T250">
        <f>(Table2[[#This Row],[Close Price]]-Table2[[#This Row],[50D EMA]])/Table2[[#This Row],[50D EMA]]</f>
        <v>0.15502326530037394</v>
      </c>
      <c r="U250">
        <f>(Table2[[#This Row],[Close Price]]-Table2[[#This Row],[200D EMA]])/Table2[[#This Row],[200D EMA]]</f>
        <v>0.32529661891116585</v>
      </c>
      <c r="V250">
        <v>2.8299916482510299</v>
      </c>
      <c r="W250">
        <v>2028</v>
      </c>
      <c r="X250">
        <v>2097.8000000000002</v>
      </c>
      <c r="Y250">
        <v>1950</v>
      </c>
      <c r="Z250">
        <v>2089.9</v>
      </c>
      <c r="AA250">
        <v>2028</v>
      </c>
      <c r="AB250">
        <v>2097.8000000000002</v>
      </c>
      <c r="AC250" s="1">
        <f>(Table2[[#This Row],[Close Price]]/Table2[[#This Row],[Day Low]])-1</f>
        <v>6.8540433925050603E-3</v>
      </c>
      <c r="AD250" s="1">
        <f>(Table2[[#This Row],[Day High]]/Table2[[#This Row],[Close Price]])-1</f>
        <v>2.737646309809505E-2</v>
      </c>
      <c r="AE250" s="1">
        <f>(Table2[[#This Row],[Close Price]]/Table2[[#This Row],[Current Week Low]])-1</f>
        <v>4.7128205128205147E-2</v>
      </c>
      <c r="AF250" s="1">
        <f>(Table2[[#This Row],[Current Week High]]/Table2[[#This Row],[Close Price]])-1</f>
        <v>2.3507517508203124E-2</v>
      </c>
      <c r="AG250" s="1">
        <f>(Table2[[#This Row],[Close Price]]/Table2[[#This Row],[Current Month Low]])-1</f>
        <v>6.8540433925050603E-3</v>
      </c>
      <c r="AH250" s="1">
        <f>(Table2[[#This Row],[Current Month High]]/Table2[[#This Row],[Close Price]])-1</f>
        <v>2.737646309809505E-2</v>
      </c>
      <c r="AI250">
        <v>2.7376463098095001</v>
      </c>
      <c r="AJ250">
        <v>89.944186046511604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0.28000000000000003</v>
      </c>
      <c r="AM250" t="s">
        <v>2951</v>
      </c>
      <c r="AN250">
        <v>14.98</v>
      </c>
      <c r="AO250" t="s">
        <v>2951</v>
      </c>
      <c r="AP250">
        <v>4.2450727582401003E-2</v>
      </c>
      <c r="AQ250">
        <f>(Table2[[#This Row],[Sharpe Ratio]]-AVERAGE(Table2[Sharpe Ratio]))/_xlfn.STDEV.P(Table2[Sharpe Ratio])</f>
        <v>-0.18210322099409981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1.8730280557685746</v>
      </c>
      <c r="AS250">
        <f>_xlfn.RANK.AVG(Table2[[#This Row],[1Y Return vs Nifty Z-Score]],Table2[1Y Return vs Nifty Z-Score])</f>
        <v>254</v>
      </c>
      <c r="AT250">
        <f>_xlfn.RANK.AVG(Table2[[#This Row],[6M Return vs Nifty Z-Score]],Table2[6M Return vs Nifty Z-Score])</f>
        <v>181</v>
      </c>
      <c r="AU250">
        <f>_xlfn.RANK.AVG(Table2[[#This Row],[Sharpe Ratio Z-Score]],Table2[Sharpe Ratio Z-Score])</f>
        <v>392</v>
      </c>
      <c r="AV250">
        <f>(Table2[[#This Row],[Rank 1Y]]+Table2[[#This Row],[Rank 6M]]+Table2[[#This Row],[Rank Sharpe]])/3</f>
        <v>275.66666666666669</v>
      </c>
    </row>
    <row r="251" spans="1:48" x14ac:dyDescent="0.3">
      <c r="A251" t="s">
        <v>568</v>
      </c>
      <c r="B251" t="s">
        <v>569</v>
      </c>
      <c r="C251" t="s">
        <v>2917</v>
      </c>
      <c r="D251" t="s">
        <v>239</v>
      </c>
      <c r="E251">
        <v>31142.436344350001</v>
      </c>
      <c r="F251">
        <v>4446.2</v>
      </c>
      <c r="G251">
        <v>6.8351549352199497</v>
      </c>
      <c r="H251">
        <f>(Table2[[#This Row],[1Y Return vs Nifty]]-AVERAGE(Table2[1Y Return vs Nifty]))/_xlfn.STDEV.P(Table2[1Y Return vs Nifty])</f>
        <v>-0.4692220537734163</v>
      </c>
      <c r="I251">
        <v>10.7583711944689</v>
      </c>
      <c r="J251">
        <f>(Table2[[#This Row],[1M Return vs Nifty]]-AVERAGE(Table2[1M Return vs Nifty]))/_xlfn.STDEV.P(Table2[1M Return vs Nifty])</f>
        <v>0.59702523230319482</v>
      </c>
      <c r="K251">
        <v>28.271052358308602</v>
      </c>
      <c r="L251">
        <f>(Table2[[#This Row],[6M Return vs Nifty]]-AVERAGE(Table2[6M Return vs Nifty]))/_xlfn.STDEV.P(Table2[6M Return vs Nifty])</f>
        <v>0.45898638356751514</v>
      </c>
      <c r="M251">
        <v>-4.4901932946961303</v>
      </c>
      <c r="N251">
        <f>(Table2[[#This Row],[1W Return vs Nifty]]-AVERAGE(Table2[1W Return vs Nifty]))/_xlfn.STDEV.P(Table2[1W Return vs Nifty])</f>
        <v>-0.95277451651195</v>
      </c>
      <c r="O251">
        <v>4240.96</v>
      </c>
      <c r="P251">
        <v>3857.1326358429701</v>
      </c>
      <c r="Q251">
        <v>3335.0560383997399</v>
      </c>
      <c r="R251">
        <v>69.4323504253219</v>
      </c>
      <c r="S251">
        <f>(Table2[[#This Row],[Close Price]]-Table2[[#This Row],[20D EMA]])/Table2[[#This Row],[20D EMA]]</f>
        <v>4.8394703086093664E-2</v>
      </c>
      <c r="T251">
        <f>(Table2[[#This Row],[Close Price]]-Table2[[#This Row],[50D EMA]])/Table2[[#This Row],[50D EMA]]</f>
        <v>0.15272157319222962</v>
      </c>
      <c r="U251">
        <f>(Table2[[#This Row],[Close Price]]-Table2[[#This Row],[200D EMA]])/Table2[[#This Row],[200D EMA]]</f>
        <v>0.33317100186820853</v>
      </c>
      <c r="V251">
        <v>1.1360045823272</v>
      </c>
      <c r="W251">
        <v>4364.3999999999996</v>
      </c>
      <c r="X251">
        <v>4568.8</v>
      </c>
      <c r="Y251">
        <v>4401.5</v>
      </c>
      <c r="Z251">
        <v>4622.8</v>
      </c>
      <c r="AA251">
        <v>4364.3999999999996</v>
      </c>
      <c r="AB251">
        <v>4568.8</v>
      </c>
      <c r="AC251" s="1">
        <f>(Table2[[#This Row],[Close Price]]/Table2[[#This Row],[Day Low]])-1</f>
        <v>1.8742553386490668E-2</v>
      </c>
      <c r="AD251" s="1">
        <f>(Table2[[#This Row],[Day High]]/Table2[[#This Row],[Close Price]])-1</f>
        <v>2.757410822725026E-2</v>
      </c>
      <c r="AE251" s="1">
        <f>(Table2[[#This Row],[Close Price]]/Table2[[#This Row],[Current Week Low]])-1</f>
        <v>1.0155628762921642E-2</v>
      </c>
      <c r="AF251" s="1">
        <f>(Table2[[#This Row],[Current Week High]]/Table2[[#This Row],[Close Price]])-1</f>
        <v>3.9719310872205593E-2</v>
      </c>
      <c r="AG251" s="1">
        <f>(Table2[[#This Row],[Close Price]]/Table2[[#This Row],[Current Month Low]])-1</f>
        <v>1.8742553386490668E-2</v>
      </c>
      <c r="AH251" s="1">
        <f>(Table2[[#This Row],[Current Month High]]/Table2[[#This Row],[Close Price]])-1</f>
        <v>2.757410822725026E-2</v>
      </c>
      <c r="AI251">
        <v>8.3599478206108397</v>
      </c>
      <c r="AJ251">
        <v>76.122004357298394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0.3</v>
      </c>
      <c r="AM251" t="s">
        <v>2951</v>
      </c>
      <c r="AN251">
        <v>14.46</v>
      </c>
      <c r="AO251" t="s">
        <v>2951</v>
      </c>
      <c r="AP251">
        <v>0.121382433785288</v>
      </c>
      <c r="AQ251">
        <f>(Table2[[#This Row],[Sharpe Ratio]]-AVERAGE(Table2[Sharpe Ratio]))/_xlfn.STDEV.P(Table2[Sharpe Ratio])</f>
        <v>0.68910957074710766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0.32312461633245138</v>
      </c>
      <c r="AS251">
        <f>_xlfn.RANK.AVG(Table2[[#This Row],[1Y Return vs Nifty Z-Score]],Table2[1Y Return vs Nifty Z-Score])</f>
        <v>460</v>
      </c>
      <c r="AT251">
        <f>_xlfn.RANK.AVG(Table2[[#This Row],[6M Return vs Nifty Z-Score]],Table2[6M Return vs Nifty Z-Score])</f>
        <v>197</v>
      </c>
      <c r="AU251">
        <f>_xlfn.RANK.AVG(Table2[[#This Row],[Sharpe Ratio Z-Score]],Table2[Sharpe Ratio Z-Score])</f>
        <v>182</v>
      </c>
      <c r="AV251">
        <f>(Table2[[#This Row],[Rank 1Y]]+Table2[[#This Row],[Rank 6M]]+Table2[[#This Row],[Rank Sharpe]])/3</f>
        <v>279.66666666666669</v>
      </c>
    </row>
    <row r="252" spans="1:48" x14ac:dyDescent="0.3">
      <c r="A252" t="s">
        <v>1428</v>
      </c>
      <c r="B252" t="s">
        <v>1429</v>
      </c>
      <c r="C252" t="s">
        <v>2919</v>
      </c>
      <c r="D252" t="s">
        <v>622</v>
      </c>
      <c r="E252">
        <v>6220.8234069999999</v>
      </c>
      <c r="F252">
        <v>513.70000000000005</v>
      </c>
      <c r="G252">
        <v>30.7514553629067</v>
      </c>
      <c r="H252">
        <f>(Table2[[#This Row],[1Y Return vs Nifty]]-AVERAGE(Table2[1Y Return vs Nifty]))/_xlfn.STDEV.P(Table2[1Y Return vs Nifty])</f>
        <v>-0.18416242677759037</v>
      </c>
      <c r="I252">
        <v>5.2839317512071098</v>
      </c>
      <c r="J252">
        <f>(Table2[[#This Row],[1M Return vs Nifty]]-AVERAGE(Table2[1M Return vs Nifty]))/_xlfn.STDEV.P(Table2[1M Return vs Nifty])</f>
        <v>7.9212970837917923E-2</v>
      </c>
      <c r="K252">
        <v>12.292299569067399</v>
      </c>
      <c r="L252">
        <f>(Table2[[#This Row],[6M Return vs Nifty]]-AVERAGE(Table2[6M Return vs Nifty]))/_xlfn.STDEV.P(Table2[6M Return vs Nifty])</f>
        <v>-3.4570700400998002E-2</v>
      </c>
      <c r="M252">
        <v>5.7107167528720497</v>
      </c>
      <c r="N252">
        <f>(Table2[[#This Row],[1W Return vs Nifty]]-AVERAGE(Table2[1W Return vs Nifty]))/_xlfn.STDEV.P(Table2[1W Return vs Nifty])</f>
        <v>1.137291304227076</v>
      </c>
      <c r="O252">
        <v>477.17</v>
      </c>
      <c r="P252">
        <v>467.24633555849601</v>
      </c>
      <c r="Q252">
        <v>428.51599781275797</v>
      </c>
      <c r="R252">
        <v>46.666928457462298</v>
      </c>
      <c r="S252">
        <f>(Table2[[#This Row],[Close Price]]-Table2[[#This Row],[20D EMA]])/Table2[[#This Row],[20D EMA]]</f>
        <v>7.6555525284489861E-2</v>
      </c>
      <c r="T252">
        <f>(Table2[[#This Row],[Close Price]]-Table2[[#This Row],[50D EMA]])/Table2[[#This Row],[50D EMA]]</f>
        <v>9.9420072253703862E-2</v>
      </c>
      <c r="U252">
        <f>(Table2[[#This Row],[Close Price]]-Table2[[#This Row],[200D EMA]])/Table2[[#This Row],[200D EMA]]</f>
        <v>0.19878838274892974</v>
      </c>
      <c r="V252">
        <v>1.59339574466222</v>
      </c>
      <c r="W252">
        <v>501.35</v>
      </c>
      <c r="X252">
        <v>525</v>
      </c>
      <c r="Y252">
        <v>496.25</v>
      </c>
      <c r="Z252">
        <v>534.95000000000005</v>
      </c>
      <c r="AA252">
        <v>501.35</v>
      </c>
      <c r="AB252">
        <v>525</v>
      </c>
      <c r="AC252" s="1">
        <f>(Table2[[#This Row],[Close Price]]/Table2[[#This Row],[Day Low]])-1</f>
        <v>2.4633489578139045E-2</v>
      </c>
      <c r="AD252" s="1">
        <f>(Table2[[#This Row],[Day High]]/Table2[[#This Row],[Close Price]])-1</f>
        <v>2.1997274673934086E-2</v>
      </c>
      <c r="AE252" s="1">
        <f>(Table2[[#This Row],[Close Price]]/Table2[[#This Row],[Current Week Low]])-1</f>
        <v>3.516372795969791E-2</v>
      </c>
      <c r="AF252" s="1">
        <f>(Table2[[#This Row],[Current Week High]]/Table2[[#This Row],[Close Price]])-1</f>
        <v>4.1366556355849626E-2</v>
      </c>
      <c r="AG252" s="1">
        <f>(Table2[[#This Row],[Close Price]]/Table2[[#This Row],[Current Month Low]])-1</f>
        <v>2.4633489578139045E-2</v>
      </c>
      <c r="AH252" s="1">
        <f>(Table2[[#This Row],[Current Month High]]/Table2[[#This Row],[Close Price]])-1</f>
        <v>2.1997274673934086E-2</v>
      </c>
      <c r="AI252">
        <v>4.13665563558496</v>
      </c>
      <c r="AJ252">
        <v>72.498321020819304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0.02</v>
      </c>
      <c r="AM252" t="s">
        <v>2951</v>
      </c>
      <c r="AN252">
        <v>15.01</v>
      </c>
      <c r="AO252" t="s">
        <v>2951</v>
      </c>
      <c r="AP252">
        <v>0.11948252413678</v>
      </c>
      <c r="AQ252">
        <f>(Table2[[#This Row],[Sharpe Ratio]]-AVERAGE(Table2[Sharpe Ratio]))/_xlfn.STDEV.P(Table2[Sharpe Ratio])</f>
        <v>0.66813921968592438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1.6659103675723301</v>
      </c>
      <c r="AS252">
        <f>_xlfn.RANK.AVG(Table2[[#This Row],[1Y Return vs Nifty Z-Score]],Table2[1Y Return vs Nifty Z-Score])</f>
        <v>340</v>
      </c>
      <c r="AT252">
        <f>_xlfn.RANK.AVG(Table2[[#This Row],[6M Return vs Nifty Z-Score]],Table2[6M Return vs Nifty Z-Score])</f>
        <v>316</v>
      </c>
      <c r="AU252">
        <f>_xlfn.RANK.AVG(Table2[[#This Row],[Sharpe Ratio Z-Score]],Table2[Sharpe Ratio Z-Score])</f>
        <v>186</v>
      </c>
      <c r="AV252">
        <f>(Table2[[#This Row],[Rank 1Y]]+Table2[[#This Row],[Rank 6M]]+Table2[[#This Row],[Rank Sharpe]])/3</f>
        <v>280.66666666666669</v>
      </c>
    </row>
    <row r="253" spans="1:48" x14ac:dyDescent="0.3">
      <c r="A253" t="s">
        <v>843</v>
      </c>
      <c r="B253" t="s">
        <v>844</v>
      </c>
      <c r="C253" t="s">
        <v>2923</v>
      </c>
      <c r="D253" t="s">
        <v>446</v>
      </c>
      <c r="E253">
        <v>16264.479996714999</v>
      </c>
      <c r="F253">
        <v>521.79999999999995</v>
      </c>
      <c r="G253">
        <v>65.312487661439903</v>
      </c>
      <c r="H253">
        <f>(Table2[[#This Row],[1Y Return vs Nifty]]-AVERAGE(Table2[1Y Return vs Nifty]))/_xlfn.STDEV.P(Table2[1Y Return vs Nifty])</f>
        <v>0.22777231226781114</v>
      </c>
      <c r="I253">
        <v>28.813944212430901</v>
      </c>
      <c r="J253">
        <f>(Table2[[#This Row],[1M Return vs Nifty]]-AVERAGE(Table2[1M Return vs Nifty]))/_xlfn.STDEV.P(Table2[1M Return vs Nifty])</f>
        <v>2.3048525255596832</v>
      </c>
      <c r="K253">
        <v>30.3394185658311</v>
      </c>
      <c r="L253">
        <f>(Table2[[#This Row],[6M Return vs Nifty]]-AVERAGE(Table2[6M Return vs Nifty]))/_xlfn.STDEV.P(Table2[6M Return vs Nifty])</f>
        <v>0.52287477382105108</v>
      </c>
      <c r="M253">
        <v>20.863748644789801</v>
      </c>
      <c r="N253">
        <f>(Table2[[#This Row],[1W Return vs Nifty]]-AVERAGE(Table2[1W Return vs Nifty]))/_xlfn.STDEV.P(Table2[1W Return vs Nifty])</f>
        <v>4.2419980304093929</v>
      </c>
      <c r="O253">
        <v>446.58</v>
      </c>
      <c r="P253">
        <v>415.37001543956802</v>
      </c>
      <c r="Q253">
        <v>363.55908925010101</v>
      </c>
      <c r="R253">
        <v>58.546493875000301</v>
      </c>
      <c r="S253">
        <f>(Table2[[#This Row],[Close Price]]-Table2[[#This Row],[20D EMA]])/Table2[[#This Row],[20D EMA]]</f>
        <v>0.16843566662188181</v>
      </c>
      <c r="T253">
        <f>(Table2[[#This Row],[Close Price]]-Table2[[#This Row],[50D EMA]])/Table2[[#This Row],[50D EMA]]</f>
        <v>0.25622933915391488</v>
      </c>
      <c r="U253">
        <f>(Table2[[#This Row],[Close Price]]-Table2[[#This Row],[200D EMA]])/Table2[[#This Row],[200D EMA]]</f>
        <v>0.43525499823507707</v>
      </c>
      <c r="V253">
        <v>3.4074323400840698</v>
      </c>
      <c r="W253">
        <v>501.05</v>
      </c>
      <c r="X253">
        <v>537</v>
      </c>
      <c r="Y253">
        <v>515.1</v>
      </c>
      <c r="Z253">
        <v>574.35</v>
      </c>
      <c r="AA253">
        <v>501.05</v>
      </c>
      <c r="AB253">
        <v>537</v>
      </c>
      <c r="AC253" s="1">
        <f>(Table2[[#This Row],[Close Price]]/Table2[[#This Row],[Day Low]])-1</f>
        <v>4.1413032631473889E-2</v>
      </c>
      <c r="AD253" s="1">
        <f>(Table2[[#This Row],[Day High]]/Table2[[#This Row],[Close Price]])-1</f>
        <v>2.912993484093529E-2</v>
      </c>
      <c r="AE253" s="1">
        <f>(Table2[[#This Row],[Close Price]]/Table2[[#This Row],[Current Week Low]])-1</f>
        <v>1.3007183071248152E-2</v>
      </c>
      <c r="AF253" s="1">
        <f>(Table2[[#This Row],[Current Week High]]/Table2[[#This Row],[Close Price]])-1</f>
        <v>0.10070908394020717</v>
      </c>
      <c r="AG253" s="1">
        <f>(Table2[[#This Row],[Close Price]]/Table2[[#This Row],[Current Month Low]])-1</f>
        <v>4.1413032631473889E-2</v>
      </c>
      <c r="AH253" s="1">
        <f>(Table2[[#This Row],[Current Month High]]/Table2[[#This Row],[Close Price]])-1</f>
        <v>2.912993484093529E-2</v>
      </c>
      <c r="AI253">
        <v>10.0709083940207</v>
      </c>
      <c r="AJ253">
        <v>108.67826434713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0.36</v>
      </c>
      <c r="AM253" t="s">
        <v>2951</v>
      </c>
      <c r="AN253">
        <v>33.590000000000003</v>
      </c>
      <c r="AO253" t="s">
        <v>2951</v>
      </c>
      <c r="AP253">
        <v>2.0572008019802E-2</v>
      </c>
      <c r="AQ253">
        <f>(Table2[[#This Row],[Sharpe Ratio]]-AVERAGE(Table2[Sharpe Ratio]))/_xlfn.STDEV.P(Table2[Sharpe Ratio])</f>
        <v>-0.42359072033764839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6.8739069217202902</v>
      </c>
      <c r="AS253">
        <f>_xlfn.RANK.AVG(Table2[[#This Row],[1Y Return vs Nifty Z-Score]],Table2[1Y Return vs Nifty Z-Score])</f>
        <v>216</v>
      </c>
      <c r="AT253">
        <f>_xlfn.RANK.AVG(Table2[[#This Row],[6M Return vs Nifty Z-Score]],Table2[6M Return vs Nifty Z-Score])</f>
        <v>185</v>
      </c>
      <c r="AU253">
        <f>_xlfn.RANK.AVG(Table2[[#This Row],[Sharpe Ratio Z-Score]],Table2[Sharpe Ratio Z-Score])</f>
        <v>444</v>
      </c>
      <c r="AV253">
        <f>(Table2[[#This Row],[Rank 1Y]]+Table2[[#This Row],[Rank 6M]]+Table2[[#This Row],[Rank Sharpe]])/3</f>
        <v>281.66666666666669</v>
      </c>
    </row>
    <row r="254" spans="1:48" x14ac:dyDescent="0.3">
      <c r="A254" t="s">
        <v>1313</v>
      </c>
      <c r="B254" t="s">
        <v>1314</v>
      </c>
      <c r="C254" t="s">
        <v>2912</v>
      </c>
      <c r="D254" t="s">
        <v>47</v>
      </c>
      <c r="E254">
        <v>7456.5643844249998</v>
      </c>
      <c r="F254">
        <v>206.48</v>
      </c>
      <c r="G254">
        <v>52.280942774906102</v>
      </c>
      <c r="H254">
        <f>(Table2[[#This Row],[1Y Return vs Nifty]]-AVERAGE(Table2[1Y Return vs Nifty]))/_xlfn.STDEV.P(Table2[1Y Return vs Nifty])</f>
        <v>7.2448651914628751E-2</v>
      </c>
      <c r="I254">
        <v>-1.0059089510849499</v>
      </c>
      <c r="J254">
        <f>(Table2[[#This Row],[1M Return vs Nifty]]-AVERAGE(Table2[1M Return vs Nifty]))/_xlfn.STDEV.P(Table2[1M Return vs Nifty])</f>
        <v>-0.51572586665694564</v>
      </c>
      <c r="K254">
        <v>-9.9202214807920193</v>
      </c>
      <c r="L254">
        <f>(Table2[[#This Row],[6M Return vs Nifty]]-AVERAGE(Table2[6M Return vs Nifty]))/_xlfn.STDEV.P(Table2[6M Return vs Nifty])</f>
        <v>-0.72067851254135007</v>
      </c>
      <c r="M254">
        <v>-0.28320494065778101</v>
      </c>
      <c r="N254">
        <f>(Table2[[#This Row],[1W Return vs Nifty]]-AVERAGE(Table2[1W Return vs Nifty]))/_xlfn.STDEV.P(Table2[1W Return vs Nifty])</f>
        <v>-9.0804111320616707E-2</v>
      </c>
      <c r="O254">
        <v>198.7</v>
      </c>
      <c r="P254">
        <v>200.56691388086699</v>
      </c>
      <c r="Q254">
        <v>186.92666761605901</v>
      </c>
      <c r="R254">
        <v>49.3546861974515</v>
      </c>
      <c r="S254">
        <f>(Table2[[#This Row],[Close Price]]-Table2[[#This Row],[20D EMA]])/Table2[[#This Row],[20D EMA]]</f>
        <v>3.9154504277805743E-2</v>
      </c>
      <c r="T254">
        <f>(Table2[[#This Row],[Close Price]]-Table2[[#This Row],[50D EMA]])/Table2[[#This Row],[50D EMA]]</f>
        <v>2.9481862211058706E-2</v>
      </c>
      <c r="U254">
        <f>(Table2[[#This Row],[Close Price]]-Table2[[#This Row],[200D EMA]])/Table2[[#This Row],[200D EMA]]</f>
        <v>0.10460429554173009</v>
      </c>
      <c r="V254">
        <v>1.4019960068506701</v>
      </c>
      <c r="W254">
        <v>200.24</v>
      </c>
      <c r="X254">
        <v>210.4</v>
      </c>
      <c r="Y254">
        <v>201.11</v>
      </c>
      <c r="Z254">
        <v>206.49</v>
      </c>
      <c r="AA254">
        <v>200.24</v>
      </c>
      <c r="AB254">
        <v>210.4</v>
      </c>
      <c r="AC254" s="1">
        <f>(Table2[[#This Row],[Close Price]]/Table2[[#This Row],[Day Low]])-1</f>
        <v>3.1162604874150901E-2</v>
      </c>
      <c r="AD254" s="1">
        <f>(Table2[[#This Row],[Day High]]/Table2[[#This Row],[Close Price]])-1</f>
        <v>1.8984889577683184E-2</v>
      </c>
      <c r="AE254" s="1">
        <f>(Table2[[#This Row],[Close Price]]/Table2[[#This Row],[Current Week Low]])-1</f>
        <v>2.6701804982347754E-2</v>
      </c>
      <c r="AF254" s="1">
        <f>(Table2[[#This Row],[Current Week High]]/Table2[[#This Row],[Close Price]])-1</f>
        <v>4.8430840759561278E-5</v>
      </c>
      <c r="AG254" s="1">
        <f>(Table2[[#This Row],[Close Price]]/Table2[[#This Row],[Current Month Low]])-1</f>
        <v>3.1162604874150901E-2</v>
      </c>
      <c r="AH254" s="1">
        <f>(Table2[[#This Row],[Current Month High]]/Table2[[#This Row],[Close Price]])-1</f>
        <v>1.8984889577683184E-2</v>
      </c>
      <c r="AI254">
        <v>20.738086013173099</v>
      </c>
      <c r="AJ254">
        <v>90.920018492834004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-0.08</v>
      </c>
      <c r="AM254" t="s">
        <v>2950</v>
      </c>
      <c r="AN254">
        <v>12.16</v>
      </c>
      <c r="AO254" t="s">
        <v>2951</v>
      </c>
      <c r="AP254">
        <v>0.19292864184695499</v>
      </c>
      <c r="AQ254">
        <f>(Table2[[#This Row],[Sharpe Ratio]]-AVERAGE(Table2[Sharpe Ratio]))/_xlfn.STDEV.P(Table2[Sharpe Ratio])</f>
        <v>1.4788045445727507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262</v>
      </c>
      <c r="AT254">
        <f>_xlfn.RANK.AVG(Table2[[#This Row],[6M Return vs Nifty Z-Score]],Table2[6M Return vs Nifty Z-Score])</f>
        <v>541</v>
      </c>
      <c r="AU254">
        <f>_xlfn.RANK.AVG(Table2[[#This Row],[Sharpe Ratio Z-Score]],Table2[Sharpe Ratio Z-Score])</f>
        <v>46</v>
      </c>
      <c r="AV254">
        <f>(Table2[[#This Row],[Rank 1Y]]+Table2[[#This Row],[Rank 6M]]+Table2[[#This Row],[Rank Sharpe]])/3</f>
        <v>283</v>
      </c>
    </row>
    <row r="255" spans="1:48" x14ac:dyDescent="0.3">
      <c r="A255" t="s">
        <v>599</v>
      </c>
      <c r="B255" t="s">
        <v>600</v>
      </c>
      <c r="C255" t="s">
        <v>2910</v>
      </c>
      <c r="D255" t="s">
        <v>601</v>
      </c>
      <c r="E255">
        <v>29547.273343500001</v>
      </c>
      <c r="F255">
        <v>312.35000000000002</v>
      </c>
      <c r="G255">
        <v>161.379236282801</v>
      </c>
      <c r="H255">
        <f>(Table2[[#This Row],[1Y Return vs Nifty]]-AVERAGE(Table2[1Y Return vs Nifty]))/_xlfn.STDEV.P(Table2[1Y Return vs Nifty])</f>
        <v>1.3727968787348286</v>
      </c>
      <c r="I255">
        <v>-6.7206748322286503</v>
      </c>
      <c r="J255">
        <f>(Table2[[#This Row],[1M Return vs Nifty]]-AVERAGE(Table2[1M Return vs Nifty]))/_xlfn.STDEV.P(Table2[1M Return vs Nifty])</f>
        <v>-1.056269948901188</v>
      </c>
      <c r="K255">
        <v>-7.1648307813722099</v>
      </c>
      <c r="L255">
        <f>(Table2[[#This Row],[6M Return vs Nifty]]-AVERAGE(Table2[6M Return vs Nifty]))/_xlfn.STDEV.P(Table2[6M Return vs Nifty])</f>
        <v>-0.63556907898685666</v>
      </c>
      <c r="M255">
        <v>-1.89391467294842</v>
      </c>
      <c r="N255">
        <f>(Table2[[#This Row],[1W Return vs Nifty]]-AVERAGE(Table2[1W Return vs Nifty]))/_xlfn.STDEV.P(Table2[1W Return vs Nifty])</f>
        <v>-0.42082264328433272</v>
      </c>
      <c r="O255">
        <v>301.89</v>
      </c>
      <c r="P255">
        <v>296.42565336451901</v>
      </c>
      <c r="Q255">
        <v>264.33426506956999</v>
      </c>
      <c r="R255">
        <v>54.297612697822998</v>
      </c>
      <c r="S255">
        <f>(Table2[[#This Row],[Close Price]]-Table2[[#This Row],[20D EMA]])/Table2[[#This Row],[20D EMA]]</f>
        <v>3.4648381860942851E-2</v>
      </c>
      <c r="T255">
        <f>(Table2[[#This Row],[Close Price]]-Table2[[#This Row],[50D EMA]])/Table2[[#This Row],[50D EMA]]</f>
        <v>5.3721216280490446E-2</v>
      </c>
      <c r="U255">
        <f>(Table2[[#This Row],[Close Price]]-Table2[[#This Row],[200D EMA]])/Table2[[#This Row],[200D EMA]]</f>
        <v>0.18164778946760002</v>
      </c>
      <c r="V255">
        <v>0.61317546744165097</v>
      </c>
      <c r="W255">
        <v>299.64999999999998</v>
      </c>
      <c r="X255">
        <v>321.10000000000002</v>
      </c>
      <c r="Y255">
        <v>302.25</v>
      </c>
      <c r="Z255">
        <v>309.60000000000002</v>
      </c>
      <c r="AA255">
        <v>299.64999999999998</v>
      </c>
      <c r="AB255">
        <v>321.10000000000002</v>
      </c>
      <c r="AC255" s="1">
        <f>(Table2[[#This Row],[Close Price]]/Table2[[#This Row],[Day Low]])-1</f>
        <v>4.238277990989503E-2</v>
      </c>
      <c r="AD255" s="1">
        <f>(Table2[[#This Row],[Day High]]/Table2[[#This Row],[Close Price]])-1</f>
        <v>2.8013446454298041E-2</v>
      </c>
      <c r="AE255" s="1">
        <f>(Table2[[#This Row],[Close Price]]/Table2[[#This Row],[Current Week Low]])-1</f>
        <v>3.3416046319272308E-2</v>
      </c>
      <c r="AF255" s="1">
        <f>(Table2[[#This Row],[Current Week High]]/Table2[[#This Row],[Close Price]])-1</f>
        <v>-8.8042260284936225E-3</v>
      </c>
      <c r="AG255" s="1">
        <f>(Table2[[#This Row],[Close Price]]/Table2[[#This Row],[Current Month Low]])-1</f>
        <v>4.238277990989503E-2</v>
      </c>
      <c r="AH255" s="1">
        <f>(Table2[[#This Row],[Current Month High]]/Table2[[#This Row],[Close Price]])-1</f>
        <v>2.8013446454298041E-2</v>
      </c>
      <c r="AI255">
        <v>23.035056827277</v>
      </c>
      <c r="AJ255">
        <v>193.56203007518801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7.0000000000000007E-2</v>
      </c>
      <c r="AM255" t="s">
        <v>2951</v>
      </c>
      <c r="AN255">
        <v>13.36</v>
      </c>
      <c r="AO255" t="s">
        <v>2951</v>
      </c>
      <c r="AP255">
        <v>7.8230181644554003E-2</v>
      </c>
      <c r="AQ255">
        <f>(Table2[[#This Row],[Sharpe Ratio]]-AVERAGE(Table2[Sharpe Ratio]))/_xlfn.STDEV.P(Table2[Sharpe Ratio])</f>
        <v>0.21281435471800958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-0.5270504377195393</v>
      </c>
      <c r="AS255">
        <f>_xlfn.RANK.AVG(Table2[[#This Row],[1Y Return vs Nifty Z-Score]],Table2[1Y Return vs Nifty Z-Score])</f>
        <v>58</v>
      </c>
      <c r="AT255">
        <f>_xlfn.RANK.AVG(Table2[[#This Row],[6M Return vs Nifty Z-Score]],Table2[6M Return vs Nifty Z-Score])</f>
        <v>511</v>
      </c>
      <c r="AU255">
        <f>_xlfn.RANK.AVG(Table2[[#This Row],[Sharpe Ratio Z-Score]],Table2[Sharpe Ratio Z-Score])</f>
        <v>281</v>
      </c>
      <c r="AV255">
        <f>(Table2[[#This Row],[Rank 1Y]]+Table2[[#This Row],[Rank 6M]]+Table2[[#This Row],[Rank Sharpe]])/3</f>
        <v>283.33333333333331</v>
      </c>
    </row>
    <row r="256" spans="1:48" x14ac:dyDescent="0.3">
      <c r="A256" t="s">
        <v>1868</v>
      </c>
      <c r="B256" t="s">
        <v>1869</v>
      </c>
      <c r="C256" t="s">
        <v>2907</v>
      </c>
      <c r="D256" t="s">
        <v>269</v>
      </c>
      <c r="E256">
        <v>3170.4761073</v>
      </c>
      <c r="F256">
        <v>2051.15</v>
      </c>
      <c r="G256">
        <v>84.400393366642007</v>
      </c>
      <c r="H256">
        <f>(Table2[[#This Row],[1Y Return vs Nifty]]-AVERAGE(Table2[1Y Return vs Nifty]))/_xlfn.STDEV.P(Table2[1Y Return vs Nifty])</f>
        <v>0.4552820517824312</v>
      </c>
      <c r="I256">
        <v>1.0974047028506</v>
      </c>
      <c r="J256">
        <f>(Table2[[#This Row],[1M Return vs Nifty]]-AVERAGE(Table2[1M Return vs Nifty]))/_xlfn.STDEV.P(Table2[1M Return vs Nifty])</f>
        <v>-0.31677917795885313</v>
      </c>
      <c r="K256">
        <v>35.360406674755403</v>
      </c>
      <c r="L256">
        <f>(Table2[[#This Row],[6M Return vs Nifty]]-AVERAGE(Table2[6M Return vs Nifty]))/_xlfn.STDEV.P(Table2[6M Return vs Nifty])</f>
        <v>0.67796474125266681</v>
      </c>
      <c r="M256">
        <v>0.480384910777443</v>
      </c>
      <c r="N256">
        <f>(Table2[[#This Row],[1W Return vs Nifty]]-AVERAGE(Table2[1W Return vs Nifty]))/_xlfn.STDEV.P(Table2[1W Return vs Nifty])</f>
        <v>6.5647915224643874E-2</v>
      </c>
      <c r="O256">
        <v>1886.63</v>
      </c>
      <c r="P256">
        <v>1803.8834943103</v>
      </c>
      <c r="Q256">
        <v>1531.21501049671</v>
      </c>
      <c r="R256">
        <v>52.776054830245499</v>
      </c>
      <c r="S256">
        <f>(Table2[[#This Row],[Close Price]]-Table2[[#This Row],[20D EMA]])/Table2[[#This Row],[20D EMA]]</f>
        <v>8.7203108187614939E-2</v>
      </c>
      <c r="T256">
        <f>(Table2[[#This Row],[Close Price]]-Table2[[#This Row],[50D EMA]])/Table2[[#This Row],[50D EMA]]</f>
        <v>0.13707454304538688</v>
      </c>
      <c r="U256">
        <f>(Table2[[#This Row],[Close Price]]-Table2[[#This Row],[200D EMA]])/Table2[[#This Row],[200D EMA]]</f>
        <v>0.33955713987849995</v>
      </c>
      <c r="V256">
        <v>1.4727077406639999</v>
      </c>
      <c r="W256">
        <v>1948</v>
      </c>
      <c r="X256">
        <v>2112</v>
      </c>
      <c r="Y256">
        <v>1916.1</v>
      </c>
      <c r="Z256">
        <v>1957</v>
      </c>
      <c r="AA256">
        <v>1948</v>
      </c>
      <c r="AB256">
        <v>2112</v>
      </c>
      <c r="AC256" s="1">
        <f>(Table2[[#This Row],[Close Price]]/Table2[[#This Row],[Day Low]])-1</f>
        <v>5.2951745379876902E-2</v>
      </c>
      <c r="AD256" s="1">
        <f>(Table2[[#This Row],[Day High]]/Table2[[#This Row],[Close Price]])-1</f>
        <v>2.9666284767081885E-2</v>
      </c>
      <c r="AE256" s="1">
        <f>(Table2[[#This Row],[Close Price]]/Table2[[#This Row],[Current Week Low]])-1</f>
        <v>7.0481707635301039E-2</v>
      </c>
      <c r="AF256" s="1">
        <f>(Table2[[#This Row],[Current Week High]]/Table2[[#This Row],[Close Price]])-1</f>
        <v>-4.5901079882017415E-2</v>
      </c>
      <c r="AG256" s="1">
        <f>(Table2[[#This Row],[Close Price]]/Table2[[#This Row],[Current Month Low]])-1</f>
        <v>5.2951745379876902E-2</v>
      </c>
      <c r="AH256" s="1">
        <f>(Table2[[#This Row],[Current Month High]]/Table2[[#This Row],[Close Price]])-1</f>
        <v>2.9666284767081885E-2</v>
      </c>
      <c r="AI256">
        <v>2.9666284767081801</v>
      </c>
      <c r="AJ256">
        <v>113.217255717255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0.15</v>
      </c>
      <c r="AM256" t="s">
        <v>2951</v>
      </c>
      <c r="AN256">
        <v>17.8</v>
      </c>
      <c r="AO256" t="s">
        <v>2951</v>
      </c>
      <c r="AP256">
        <v>-1.5016029604069999E-3</v>
      </c>
      <c r="AQ256">
        <f>(Table2[[#This Row],[Sharpe Ratio]]-AVERAGE(Table2[Sharpe Ratio]))/_xlfn.STDEV.P(Table2[Sharpe Ratio])</f>
        <v>-0.66722934378823173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0.21488618651265701</v>
      </c>
      <c r="AS256">
        <f>_xlfn.RANK.AVG(Table2[[#This Row],[1Y Return vs Nifty Z-Score]],Table2[1Y Return vs Nifty Z-Score])</f>
        <v>165</v>
      </c>
      <c r="AT256">
        <f>_xlfn.RANK.AVG(Table2[[#This Row],[6M Return vs Nifty Z-Score]],Table2[6M Return vs Nifty Z-Score])</f>
        <v>145</v>
      </c>
      <c r="AU256">
        <f>_xlfn.RANK.AVG(Table2[[#This Row],[Sharpe Ratio Z-Score]],Table2[Sharpe Ratio Z-Score])</f>
        <v>545</v>
      </c>
      <c r="AV256">
        <f>(Table2[[#This Row],[Rank 1Y]]+Table2[[#This Row],[Rank 6M]]+Table2[[#This Row],[Rank Sharpe]])/3</f>
        <v>285</v>
      </c>
    </row>
    <row r="257" spans="1:48" x14ac:dyDescent="0.3">
      <c r="A257" t="s">
        <v>515</v>
      </c>
      <c r="B257" t="s">
        <v>516</v>
      </c>
      <c r="C257" t="s">
        <v>2909</v>
      </c>
      <c r="D257" t="s">
        <v>517</v>
      </c>
      <c r="E257">
        <v>35704.589330000003</v>
      </c>
      <c r="F257">
        <v>733.9</v>
      </c>
      <c r="G257">
        <v>61.235357602319802</v>
      </c>
      <c r="H257">
        <f>(Table2[[#This Row],[1Y Return vs Nifty]]-AVERAGE(Table2[1Y Return vs Nifty]))/_xlfn.STDEV.P(Table2[1Y Return vs Nifty])</f>
        <v>0.17917678732948109</v>
      </c>
      <c r="I257">
        <v>9.1622604612270209</v>
      </c>
      <c r="J257">
        <f>(Table2[[#This Row],[1M Return vs Nifty]]-AVERAGE(Table2[1M Return vs Nifty]))/_xlfn.STDEV.P(Table2[1M Return vs Nifty])</f>
        <v>0.44605348133310091</v>
      </c>
      <c r="K257">
        <v>32.587040668910198</v>
      </c>
      <c r="L257">
        <f>(Table2[[#This Row],[6M Return vs Nifty]]-AVERAGE(Table2[6M Return vs Nifty]))/_xlfn.STDEV.P(Table2[6M Return vs Nifty])</f>
        <v>0.59230008039477988</v>
      </c>
      <c r="M257">
        <v>-0.94609427277061797</v>
      </c>
      <c r="N257">
        <f>(Table2[[#This Row],[1W Return vs Nifty]]-AVERAGE(Table2[1W Return vs Nifty]))/_xlfn.STDEV.P(Table2[1W Return vs Nifty])</f>
        <v>-0.22662359502558771</v>
      </c>
      <c r="O257">
        <v>695</v>
      </c>
      <c r="P257">
        <v>665.94790778014794</v>
      </c>
      <c r="Q257">
        <v>581.068631427882</v>
      </c>
      <c r="R257">
        <v>52.894840607274297</v>
      </c>
      <c r="S257">
        <f>(Table2[[#This Row],[Close Price]]-Table2[[#This Row],[20D EMA]])/Table2[[#This Row],[20D EMA]]</f>
        <v>5.5971223021582701E-2</v>
      </c>
      <c r="T257">
        <f>(Table2[[#This Row],[Close Price]]-Table2[[#This Row],[50D EMA]])/Table2[[#This Row],[50D EMA]]</f>
        <v>0.10203814956992902</v>
      </c>
      <c r="U257">
        <f>(Table2[[#This Row],[Close Price]]-Table2[[#This Row],[200D EMA]])/Table2[[#This Row],[200D EMA]]</f>
        <v>0.26301775781039782</v>
      </c>
      <c r="V257">
        <v>1.2254625827754999</v>
      </c>
      <c r="W257">
        <v>721.75</v>
      </c>
      <c r="X257">
        <v>736.75</v>
      </c>
      <c r="Y257">
        <v>727.3</v>
      </c>
      <c r="Z257">
        <v>743.4</v>
      </c>
      <c r="AA257">
        <v>721.75</v>
      </c>
      <c r="AB257">
        <v>736.75</v>
      </c>
      <c r="AC257" s="1">
        <f>(Table2[[#This Row],[Close Price]]/Table2[[#This Row],[Day Low]])-1</f>
        <v>1.6834083824038837E-2</v>
      </c>
      <c r="AD257" s="1">
        <f>(Table2[[#This Row],[Day High]]/Table2[[#This Row],[Close Price]])-1</f>
        <v>3.8833628559749034E-3</v>
      </c>
      <c r="AE257" s="1">
        <f>(Table2[[#This Row],[Close Price]]/Table2[[#This Row],[Current Week Low]])-1</f>
        <v>9.0746597002613338E-3</v>
      </c>
      <c r="AF257" s="1">
        <f>(Table2[[#This Row],[Current Week High]]/Table2[[#This Row],[Close Price]])-1</f>
        <v>1.2944542853249752E-2</v>
      </c>
      <c r="AG257" s="1">
        <f>(Table2[[#This Row],[Close Price]]/Table2[[#This Row],[Current Month Low]])-1</f>
        <v>1.6834083824038837E-2</v>
      </c>
      <c r="AH257" s="1">
        <f>(Table2[[#This Row],[Current Month High]]/Table2[[#This Row],[Close Price]])-1</f>
        <v>3.8833628559749034E-3</v>
      </c>
      <c r="AI257">
        <v>3.5290911568333501</v>
      </c>
      <c r="AJ257">
        <v>91.769009668147305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0.05</v>
      </c>
      <c r="AM257" t="s">
        <v>2951</v>
      </c>
      <c r="AN257">
        <v>17.93</v>
      </c>
      <c r="AO257" t="s">
        <v>2951</v>
      </c>
      <c r="AP257">
        <v>1.6008777239186998E-2</v>
      </c>
      <c r="AQ257">
        <f>(Table2[[#This Row],[Sharpe Ratio]]-AVERAGE(Table2[Sharpe Ratio]))/_xlfn.STDEV.P(Table2[Sharpe Ratio])</f>
        <v>-0.47395761621495552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0.51694913781681873</v>
      </c>
      <c r="AS257">
        <f>_xlfn.RANK.AVG(Table2[[#This Row],[1Y Return vs Nifty Z-Score]],Table2[1Y Return vs Nifty Z-Score])</f>
        <v>229</v>
      </c>
      <c r="AT257">
        <f>_xlfn.RANK.AVG(Table2[[#This Row],[6M Return vs Nifty Z-Score]],Table2[6M Return vs Nifty Z-Score])</f>
        <v>170</v>
      </c>
      <c r="AU257">
        <f>_xlfn.RANK.AVG(Table2[[#This Row],[Sharpe Ratio Z-Score]],Table2[Sharpe Ratio Z-Score])</f>
        <v>457</v>
      </c>
      <c r="AV257">
        <f>(Table2[[#This Row],[Rank 1Y]]+Table2[[#This Row],[Rank 6M]]+Table2[[#This Row],[Rank Sharpe]])/3</f>
        <v>285.33333333333331</v>
      </c>
    </row>
    <row r="258" spans="1:48" x14ac:dyDescent="0.3">
      <c r="A258" t="s">
        <v>1649</v>
      </c>
      <c r="B258" t="s">
        <v>1650</v>
      </c>
      <c r="C258" t="s">
        <v>2911</v>
      </c>
      <c r="D258" t="s">
        <v>1651</v>
      </c>
      <c r="E258">
        <v>4338.0721026499996</v>
      </c>
      <c r="F258">
        <v>1012</v>
      </c>
      <c r="G258">
        <v>70.956176132345007</v>
      </c>
      <c r="H258">
        <f>(Table2[[#This Row],[1Y Return vs Nifty]]-AVERAGE(Table2[1Y Return vs Nifty]))/_xlfn.STDEV.P(Table2[1Y Return vs Nifty])</f>
        <v>0.29503972828230624</v>
      </c>
      <c r="I258">
        <v>8.2823384670685307</v>
      </c>
      <c r="J258">
        <f>(Table2[[#This Row],[1M Return vs Nifty]]-AVERAGE(Table2[1M Return vs Nifty]))/_xlfn.STDEV.P(Table2[1M Return vs Nifty])</f>
        <v>0.36282406534804307</v>
      </c>
      <c r="K258">
        <v>53.915148617329997</v>
      </c>
      <c r="L258">
        <f>(Table2[[#This Row],[6M Return vs Nifty]]-AVERAGE(Table2[6M Return vs Nifty]))/_xlfn.STDEV.P(Table2[6M Return vs Nifty])</f>
        <v>1.2510898435529865</v>
      </c>
      <c r="M258">
        <v>0.58945764565896297</v>
      </c>
      <c r="N258">
        <f>(Table2[[#This Row],[1W Return vs Nifty]]-AVERAGE(Table2[1W Return vs Nifty]))/_xlfn.STDEV.P(Table2[1W Return vs Nifty])</f>
        <v>8.7995842427936913E-2</v>
      </c>
      <c r="O258">
        <v>922.7</v>
      </c>
      <c r="P258">
        <v>856.36239305024299</v>
      </c>
      <c r="Q258">
        <v>713.93157638208504</v>
      </c>
      <c r="R258">
        <v>53.865364733324597</v>
      </c>
      <c r="S258">
        <f>(Table2[[#This Row],[Close Price]]-Table2[[#This Row],[20D EMA]])/Table2[[#This Row],[20D EMA]]</f>
        <v>9.6781185650807358E-2</v>
      </c>
      <c r="T258">
        <f>(Table2[[#This Row],[Close Price]]-Table2[[#This Row],[50D EMA]])/Table2[[#This Row],[50D EMA]]</f>
        <v>0.18174269236111321</v>
      </c>
      <c r="U258">
        <f>(Table2[[#This Row],[Close Price]]-Table2[[#This Row],[200D EMA]])/Table2[[#This Row],[200D EMA]]</f>
        <v>0.4175027880520491</v>
      </c>
      <c r="V258">
        <v>1.1937911416585201</v>
      </c>
      <c r="W258">
        <v>963.5</v>
      </c>
      <c r="X258">
        <v>1019</v>
      </c>
      <c r="Y258">
        <v>950</v>
      </c>
      <c r="Z258">
        <v>1039.55</v>
      </c>
      <c r="AA258">
        <v>963.5</v>
      </c>
      <c r="AB258">
        <v>1019</v>
      </c>
      <c r="AC258" s="1">
        <f>(Table2[[#This Row],[Close Price]]/Table2[[#This Row],[Day Low]])-1</f>
        <v>5.0337311883757119E-2</v>
      </c>
      <c r="AD258" s="1">
        <f>(Table2[[#This Row],[Day High]]/Table2[[#This Row],[Close Price]])-1</f>
        <v>6.9169960474309011E-3</v>
      </c>
      <c r="AE258" s="1">
        <f>(Table2[[#This Row],[Close Price]]/Table2[[#This Row],[Current Week Low]])-1</f>
        <v>6.5263157894736912E-2</v>
      </c>
      <c r="AF258" s="1">
        <f>(Table2[[#This Row],[Current Week High]]/Table2[[#This Row],[Close Price]])-1</f>
        <v>2.7223320158102693E-2</v>
      </c>
      <c r="AG258" s="1">
        <f>(Table2[[#This Row],[Close Price]]/Table2[[#This Row],[Current Month Low]])-1</f>
        <v>5.0337311883757119E-2</v>
      </c>
      <c r="AH258" s="1">
        <f>(Table2[[#This Row],[Current Month High]]/Table2[[#This Row],[Close Price]])-1</f>
        <v>6.9169960474309011E-3</v>
      </c>
      <c r="AI258">
        <v>2.72233201581026</v>
      </c>
      <c r="AJ258">
        <v>102.805611222444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0.52</v>
      </c>
      <c r="AM258" t="s">
        <v>2951</v>
      </c>
      <c r="AN258">
        <v>17.75</v>
      </c>
      <c r="AO258" t="s">
        <v>2951</v>
      </c>
      <c r="AP258">
        <v>-2.2309540758728999E-2</v>
      </c>
      <c r="AQ258">
        <f>(Table2[[#This Row],[Sharpe Ratio]]-AVERAGE(Table2[Sharpe Ratio]))/_xlfn.STDEV.P(Table2[Sharpe Ratio])</f>
        <v>-0.89689803399818002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1.1000514456130928</v>
      </c>
      <c r="AS258">
        <f>_xlfn.RANK.AVG(Table2[[#This Row],[1Y Return vs Nifty Z-Score]],Table2[1Y Return vs Nifty Z-Score])</f>
        <v>198</v>
      </c>
      <c r="AT258">
        <f>_xlfn.RANK.AVG(Table2[[#This Row],[6M Return vs Nifty Z-Score]],Table2[6M Return vs Nifty Z-Score])</f>
        <v>75</v>
      </c>
      <c r="AU258">
        <f>_xlfn.RANK.AVG(Table2[[#This Row],[Sharpe Ratio Z-Score]],Table2[Sharpe Ratio Z-Score])</f>
        <v>592</v>
      </c>
      <c r="AV258">
        <f>(Table2[[#This Row],[Rank 1Y]]+Table2[[#This Row],[Rank 6M]]+Table2[[#This Row],[Rank Sharpe]])/3</f>
        <v>288.33333333333331</v>
      </c>
    </row>
    <row r="259" spans="1:48" x14ac:dyDescent="0.3">
      <c r="A259" t="s">
        <v>257</v>
      </c>
      <c r="B259" t="s">
        <v>258</v>
      </c>
      <c r="C259" t="s">
        <v>2909</v>
      </c>
      <c r="D259" t="s">
        <v>259</v>
      </c>
      <c r="E259">
        <v>93814.708976875001</v>
      </c>
      <c r="F259">
        <v>85.65</v>
      </c>
      <c r="G259">
        <v>33.6912696502486</v>
      </c>
      <c r="H259">
        <f>(Table2[[#This Row],[1Y Return vs Nifty]]-AVERAGE(Table2[1Y Return vs Nifty]))/_xlfn.STDEV.P(Table2[1Y Return vs Nifty])</f>
        <v>-0.14912262759458028</v>
      </c>
      <c r="I259">
        <v>-4.3728781772413496</v>
      </c>
      <c r="J259">
        <f>(Table2[[#This Row],[1M Return vs Nifty]]-AVERAGE(Table2[1M Return vs Nifty]))/_xlfn.STDEV.P(Table2[1M Return vs Nifty])</f>
        <v>-0.83419828147668984</v>
      </c>
      <c r="K259">
        <v>20.612615030435801</v>
      </c>
      <c r="L259">
        <f>(Table2[[#This Row],[6M Return vs Nifty]]-AVERAGE(Table2[6M Return vs Nifty]))/_xlfn.STDEV.P(Table2[6M Return vs Nifty])</f>
        <v>0.22242999865081667</v>
      </c>
      <c r="M259">
        <v>-1.57459489255081</v>
      </c>
      <c r="N259">
        <f>(Table2[[#This Row],[1W Return vs Nifty]]-AVERAGE(Table2[1W Return vs Nifty]))/_xlfn.STDEV.P(Table2[1W Return vs Nifty])</f>
        <v>-0.35539717087228656</v>
      </c>
      <c r="O259">
        <v>86.01</v>
      </c>
      <c r="P259">
        <v>85.661597178920204</v>
      </c>
      <c r="Q259">
        <v>77.370498060878802</v>
      </c>
      <c r="R259">
        <v>57.632187181386001</v>
      </c>
      <c r="S259">
        <f>(Table2[[#This Row],[Close Price]]-Table2[[#This Row],[20D EMA]])/Table2[[#This Row],[20D EMA]]</f>
        <v>-4.1855598186257342E-3</v>
      </c>
      <c r="T259">
        <f>(Table2[[#This Row],[Close Price]]-Table2[[#This Row],[50D EMA]])/Table2[[#This Row],[50D EMA]]</f>
        <v>-1.3538364100280527E-4</v>
      </c>
      <c r="U259">
        <f>(Table2[[#This Row],[Close Price]]-Table2[[#This Row],[200D EMA]])/Table2[[#This Row],[200D EMA]]</f>
        <v>0.10701109785549651</v>
      </c>
      <c r="V259">
        <v>0.79637342939501399</v>
      </c>
      <c r="W259">
        <v>84.65</v>
      </c>
      <c r="X259">
        <v>86.4</v>
      </c>
      <c r="Y259">
        <v>85.55</v>
      </c>
      <c r="Z259">
        <v>87.2</v>
      </c>
      <c r="AA259">
        <v>84.65</v>
      </c>
      <c r="AB259">
        <v>86.4</v>
      </c>
      <c r="AC259" s="1">
        <f>(Table2[[#This Row],[Close Price]]/Table2[[#This Row],[Day Low]])-1</f>
        <v>1.1813349084465408E-2</v>
      </c>
      <c r="AD259" s="1">
        <f>(Table2[[#This Row],[Day High]]/Table2[[#This Row],[Close Price]])-1</f>
        <v>8.7565674255691839E-3</v>
      </c>
      <c r="AE259" s="1">
        <f>(Table2[[#This Row],[Close Price]]/Table2[[#This Row],[Current Week Low]])-1</f>
        <v>1.1689070718878813E-3</v>
      </c>
      <c r="AF259" s="1">
        <f>(Table2[[#This Row],[Current Week High]]/Table2[[#This Row],[Close Price]])-1</f>
        <v>1.8096906012842862E-2</v>
      </c>
      <c r="AG259" s="1">
        <f>(Table2[[#This Row],[Close Price]]/Table2[[#This Row],[Current Month Low]])-1</f>
        <v>1.1813349084465408E-2</v>
      </c>
      <c r="AH259" s="1">
        <f>(Table2[[#This Row],[Current Month High]]/Table2[[#This Row],[Close Price]])-1</f>
        <v>8.7565674255691839E-3</v>
      </c>
      <c r="AI259">
        <v>15.2364273204903</v>
      </c>
      <c r="AJ259">
        <v>60.845070422535201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-0.06</v>
      </c>
      <c r="AM259" t="s">
        <v>2950</v>
      </c>
      <c r="AN259">
        <v>5.55</v>
      </c>
      <c r="AO259" t="s">
        <v>2951</v>
      </c>
      <c r="AP259">
        <v>7.5656389683948E-2</v>
      </c>
      <c r="AQ259">
        <f>(Table2[[#This Row],[Sharpe Ratio]]-AVERAGE(Table2[Sharpe Ratio]))/_xlfn.STDEV.P(Table2[Sharpe Ratio])</f>
        <v>0.18440599276524824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-0.93188208852749166</v>
      </c>
      <c r="AS259">
        <f>_xlfn.RANK.AVG(Table2[[#This Row],[1Y Return vs Nifty Z-Score]],Table2[1Y Return vs Nifty Z-Score])</f>
        <v>328</v>
      </c>
      <c r="AT259">
        <f>_xlfn.RANK.AVG(Table2[[#This Row],[6M Return vs Nifty Z-Score]],Table2[6M Return vs Nifty Z-Score])</f>
        <v>248</v>
      </c>
      <c r="AU259">
        <f>_xlfn.RANK.AVG(Table2[[#This Row],[Sharpe Ratio Z-Score]],Table2[Sharpe Ratio Z-Score])</f>
        <v>290</v>
      </c>
      <c r="AV259">
        <f>(Table2[[#This Row],[Rank 1Y]]+Table2[[#This Row],[Rank 6M]]+Table2[[#This Row],[Rank Sharpe]])/3</f>
        <v>288.66666666666669</v>
      </c>
    </row>
    <row r="260" spans="1:48" x14ac:dyDescent="0.3">
      <c r="A260" t="s">
        <v>387</v>
      </c>
      <c r="B260" t="s">
        <v>388</v>
      </c>
      <c r="C260" t="s">
        <v>2909</v>
      </c>
      <c r="D260" t="s">
        <v>160</v>
      </c>
      <c r="E260">
        <v>57220.837808390002</v>
      </c>
      <c r="F260">
        <v>1285.05</v>
      </c>
      <c r="G260">
        <v>57.869292385534202</v>
      </c>
      <c r="H260">
        <f>(Table2[[#This Row],[1Y Return vs Nifty]]-AVERAGE(Table2[1Y Return vs Nifty]))/_xlfn.STDEV.P(Table2[1Y Return vs Nifty])</f>
        <v>0.13905648117921521</v>
      </c>
      <c r="I260">
        <v>4.2862815251055197</v>
      </c>
      <c r="J260">
        <f>(Table2[[#This Row],[1M Return vs Nifty]]-AVERAGE(Table2[1M Return vs Nifty]))/_xlfn.STDEV.P(Table2[1M Return vs Nifty])</f>
        <v>-1.5152036773018476E-2</v>
      </c>
      <c r="K260">
        <v>52.2904686569955</v>
      </c>
      <c r="L260">
        <f>(Table2[[#This Row],[6M Return vs Nifty]]-AVERAGE(Table2[6M Return vs Nifty]))/_xlfn.STDEV.P(Table2[6M Return vs Nifty])</f>
        <v>1.2009061831521139</v>
      </c>
      <c r="M260">
        <v>-2.9475358438674601</v>
      </c>
      <c r="N260">
        <f>(Table2[[#This Row],[1W Return vs Nifty]]-AVERAGE(Table2[1W Return vs Nifty]))/_xlfn.STDEV.P(Table2[1W Return vs Nifty])</f>
        <v>-0.63669922557709491</v>
      </c>
      <c r="O260">
        <v>1305.96</v>
      </c>
      <c r="P260">
        <v>1259.7031053599901</v>
      </c>
      <c r="Q260">
        <v>1031.04937182352</v>
      </c>
      <c r="R260">
        <v>49.022602308700399</v>
      </c>
      <c r="S260">
        <f>(Table2[[#This Row],[Close Price]]-Table2[[#This Row],[20D EMA]])/Table2[[#This Row],[20D EMA]]</f>
        <v>-1.6011210144261753E-2</v>
      </c>
      <c r="T260">
        <f>(Table2[[#This Row],[Close Price]]-Table2[[#This Row],[50D EMA]])/Table2[[#This Row],[50D EMA]]</f>
        <v>2.0121324248673956E-2</v>
      </c>
      <c r="U260">
        <f>(Table2[[#This Row],[Close Price]]-Table2[[#This Row],[200D EMA]])/Table2[[#This Row],[200D EMA]]</f>
        <v>0.24635156678021436</v>
      </c>
      <c r="V260">
        <v>0.37031254454943002</v>
      </c>
      <c r="W260">
        <v>1273.05</v>
      </c>
      <c r="X260">
        <v>1342.4</v>
      </c>
      <c r="Y260">
        <v>1322</v>
      </c>
      <c r="Z260">
        <v>1366.3</v>
      </c>
      <c r="AA260">
        <v>1273.05</v>
      </c>
      <c r="AB260">
        <v>1342.4</v>
      </c>
      <c r="AC260" s="1">
        <f>(Table2[[#This Row],[Close Price]]/Table2[[#This Row],[Day Low]])-1</f>
        <v>9.4261812183338289E-3</v>
      </c>
      <c r="AD260" s="1">
        <f>(Table2[[#This Row],[Day High]]/Table2[[#This Row],[Close Price]])-1</f>
        <v>4.4628613672619943E-2</v>
      </c>
      <c r="AE260" s="1">
        <f>(Table2[[#This Row],[Close Price]]/Table2[[#This Row],[Current Week Low]])-1</f>
        <v>-2.7950075642965255E-2</v>
      </c>
      <c r="AF260" s="1">
        <f>(Table2[[#This Row],[Current Week High]]/Table2[[#This Row],[Close Price]])-1</f>
        <v>6.3227111785533641E-2</v>
      </c>
      <c r="AG260" s="1">
        <f>(Table2[[#This Row],[Close Price]]/Table2[[#This Row],[Current Month Low]])-1</f>
        <v>9.4261812183338289E-3</v>
      </c>
      <c r="AH260" s="1">
        <f>(Table2[[#This Row],[Current Month High]]/Table2[[#This Row],[Close Price]])-1</f>
        <v>4.4628613672619943E-2</v>
      </c>
      <c r="AI260">
        <v>9.2953581572701403</v>
      </c>
      <c r="AJ260">
        <v>94.571882807176905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2951</v>
      </c>
      <c r="AN260">
        <v>-0.64</v>
      </c>
      <c r="AO260" t="s">
        <v>2950</v>
      </c>
      <c r="AP260">
        <v>-8.8464131292000003E-5</v>
      </c>
      <c r="AQ260">
        <f>(Table2[[#This Row],[Sharpe Ratio]]-AVERAGE(Table2[Sharpe Ratio]))/_xlfn.STDEV.P(Table2[Sharpe Ratio])</f>
        <v>-0.65163175083532343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3.6479651145892356E-2</v>
      </c>
      <c r="AS260">
        <f>_xlfn.RANK.AVG(Table2[[#This Row],[1Y Return vs Nifty Z-Score]],Table2[1Y Return vs Nifty Z-Score])</f>
        <v>245</v>
      </c>
      <c r="AT260">
        <f>_xlfn.RANK.AVG(Table2[[#This Row],[6M Return vs Nifty Z-Score]],Table2[6M Return vs Nifty Z-Score])</f>
        <v>81</v>
      </c>
      <c r="AU260">
        <f>_xlfn.RANK.AVG(Table2[[#This Row],[Sharpe Ratio Z-Score]],Table2[Sharpe Ratio Z-Score])</f>
        <v>540</v>
      </c>
      <c r="AV260">
        <f>(Table2[[#This Row],[Rank 1Y]]+Table2[[#This Row],[Rank 6M]]+Table2[[#This Row],[Rank Sharpe]])/3</f>
        <v>288.66666666666669</v>
      </c>
    </row>
    <row r="261" spans="1:48" x14ac:dyDescent="0.3">
      <c r="A261" t="s">
        <v>270</v>
      </c>
      <c r="B261" t="s">
        <v>271</v>
      </c>
      <c r="C261" t="s">
        <v>2909</v>
      </c>
      <c r="D261" t="s">
        <v>50</v>
      </c>
      <c r="E261">
        <v>90111.952862749997</v>
      </c>
      <c r="F261">
        <v>2882.25</v>
      </c>
      <c r="G261">
        <v>43.107166616236199</v>
      </c>
      <c r="H261">
        <f>(Table2[[#This Row],[1Y Return vs Nifty]]-AVERAGE(Table2[1Y Return vs Nifty]))/_xlfn.STDEV.P(Table2[1Y Return vs Nifty])</f>
        <v>-3.6894062600961564E-2</v>
      </c>
      <c r="I261">
        <v>16.017042301510799</v>
      </c>
      <c r="J261">
        <f>(Table2[[#This Row],[1M Return vs Nifty]]-AVERAGE(Table2[1M Return vs Nifty]))/_xlfn.STDEV.P(Table2[1M Return vs Nifty])</f>
        <v>1.0944285566912444</v>
      </c>
      <c r="K261">
        <v>31.331087274144402</v>
      </c>
      <c r="L261">
        <f>(Table2[[#This Row],[6M Return vs Nifty]]-AVERAGE(Table2[6M Return vs Nifty]))/_xlfn.STDEV.P(Table2[6M Return vs Nifty])</f>
        <v>0.55350577001917023</v>
      </c>
      <c r="M261">
        <v>2.4900695839584301</v>
      </c>
      <c r="N261">
        <f>(Table2[[#This Row],[1W Return vs Nifty]]-AVERAGE(Table2[1W Return vs Nifty]))/_xlfn.STDEV.P(Table2[1W Return vs Nifty])</f>
        <v>0.47741247606203685</v>
      </c>
      <c r="O261">
        <v>2621.51</v>
      </c>
      <c r="P261">
        <v>2509.3711986860299</v>
      </c>
      <c r="Q261">
        <v>2231.5396145520099</v>
      </c>
      <c r="R261">
        <v>52.8997781425211</v>
      </c>
      <c r="S261">
        <f>(Table2[[#This Row],[Close Price]]-Table2[[#This Row],[20D EMA]])/Table2[[#This Row],[20D EMA]]</f>
        <v>9.9461760588363105E-2</v>
      </c>
      <c r="T261">
        <f>(Table2[[#This Row],[Close Price]]-Table2[[#This Row],[50D EMA]])/Table2[[#This Row],[50D EMA]]</f>
        <v>0.14859451702849658</v>
      </c>
      <c r="U261">
        <f>(Table2[[#This Row],[Close Price]]-Table2[[#This Row],[200D EMA]])/Table2[[#This Row],[200D EMA]]</f>
        <v>0.29159705756719123</v>
      </c>
      <c r="V261">
        <v>0.94513518175230504</v>
      </c>
      <c r="W261">
        <v>2779.85</v>
      </c>
      <c r="X261">
        <v>2890</v>
      </c>
      <c r="Y261">
        <v>2795</v>
      </c>
      <c r="Z261">
        <v>2842</v>
      </c>
      <c r="AA261">
        <v>2779.85</v>
      </c>
      <c r="AB261">
        <v>2890</v>
      </c>
      <c r="AC261" s="1">
        <f>(Table2[[#This Row],[Close Price]]/Table2[[#This Row],[Day Low]])-1</f>
        <v>3.6836519956112701E-2</v>
      </c>
      <c r="AD261" s="1">
        <f>(Table2[[#This Row],[Day High]]/Table2[[#This Row],[Close Price]])-1</f>
        <v>2.688871541330462E-3</v>
      </c>
      <c r="AE261" s="1">
        <f>(Table2[[#This Row],[Close Price]]/Table2[[#This Row],[Current Week Low]])-1</f>
        <v>3.1216457960643984E-2</v>
      </c>
      <c r="AF261" s="1">
        <f>(Table2[[#This Row],[Current Week High]]/Table2[[#This Row],[Close Price]])-1</f>
        <v>-1.3964784456587775E-2</v>
      </c>
      <c r="AG261" s="1">
        <f>(Table2[[#This Row],[Close Price]]/Table2[[#This Row],[Current Month Low]])-1</f>
        <v>3.6836519956112701E-2</v>
      </c>
      <c r="AH261" s="1">
        <f>(Table2[[#This Row],[Current Month High]]/Table2[[#This Row],[Close Price]])-1</f>
        <v>2.688871541330462E-3</v>
      </c>
      <c r="AI261">
        <v>0.26888715413304598</v>
      </c>
      <c r="AJ261">
        <v>75.506165321966805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7.0000000000000007E-2</v>
      </c>
      <c r="AM261" t="s">
        <v>2951</v>
      </c>
      <c r="AN261">
        <v>20.73</v>
      </c>
      <c r="AO261" t="s">
        <v>2951</v>
      </c>
      <c r="AP261">
        <v>3.9132689076102997E-2</v>
      </c>
      <c r="AQ261">
        <f>(Table2[[#This Row],[Sharpe Ratio]]-AVERAGE(Table2[Sharpe Ratio]))/_xlfn.STDEV.P(Table2[Sharpe Ratio])</f>
        <v>-0.21872624270791374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1.8697264974635763</v>
      </c>
      <c r="AS261">
        <f>_xlfn.RANK.AVG(Table2[[#This Row],[1Y Return vs Nifty Z-Score]],Table2[1Y Return vs Nifty Z-Score])</f>
        <v>294</v>
      </c>
      <c r="AT261">
        <f>_xlfn.RANK.AVG(Table2[[#This Row],[6M Return vs Nifty Z-Score]],Table2[6M Return vs Nifty Z-Score])</f>
        <v>180</v>
      </c>
      <c r="AU261">
        <f>_xlfn.RANK.AVG(Table2[[#This Row],[Sharpe Ratio Z-Score]],Table2[Sharpe Ratio Z-Score])</f>
        <v>395</v>
      </c>
      <c r="AV261">
        <f>(Table2[[#This Row],[Rank 1Y]]+Table2[[#This Row],[Rank 6M]]+Table2[[#This Row],[Rank Sharpe]])/3</f>
        <v>289.66666666666669</v>
      </c>
    </row>
    <row r="262" spans="1:48" x14ac:dyDescent="0.3">
      <c r="A262" t="s">
        <v>920</v>
      </c>
      <c r="B262" t="s">
        <v>921</v>
      </c>
      <c r="C262" t="s">
        <v>2909</v>
      </c>
      <c r="D262" t="s">
        <v>25</v>
      </c>
      <c r="E262">
        <v>14331.889755945</v>
      </c>
      <c r="F262">
        <v>118.16</v>
      </c>
      <c r="G262">
        <v>87.567379606795001</v>
      </c>
      <c r="H262">
        <f>(Table2[[#This Row],[1Y Return vs Nifty]]-AVERAGE(Table2[1Y Return vs Nifty]))/_xlfn.STDEV.P(Table2[1Y Return vs Nifty])</f>
        <v>0.49302952527017102</v>
      </c>
      <c r="I262">
        <v>-10.140744508585099</v>
      </c>
      <c r="J262">
        <f>(Table2[[#This Row],[1M Return vs Nifty]]-AVERAGE(Table2[1M Return vs Nifty]))/_xlfn.STDEV.P(Table2[1M Return vs Nifty])</f>
        <v>-1.379764990144676</v>
      </c>
      <c r="K262">
        <v>-16.286424650500599</v>
      </c>
      <c r="L262">
        <f>(Table2[[#This Row],[6M Return vs Nifty]]-AVERAGE(Table2[6M Return vs Nifty]))/_xlfn.STDEV.P(Table2[6M Return vs Nifty])</f>
        <v>-0.91731993467462813</v>
      </c>
      <c r="M262">
        <v>-2.2103365424592498</v>
      </c>
      <c r="N262">
        <f>(Table2[[#This Row],[1W Return vs Nifty]]-AVERAGE(Table2[1W Return vs Nifty]))/_xlfn.STDEV.P(Table2[1W Return vs Nifty])</f>
        <v>-0.48565436234812231</v>
      </c>
      <c r="O262">
        <v>122.93</v>
      </c>
      <c r="P262">
        <v>126.874075299822</v>
      </c>
      <c r="Q262">
        <v>118.350330667631</v>
      </c>
      <c r="R262">
        <v>49.339296741584199</v>
      </c>
      <c r="S262">
        <f>(Table2[[#This Row],[Close Price]]-Table2[[#This Row],[20D EMA]])/Table2[[#This Row],[20D EMA]]</f>
        <v>-3.8802570568616364E-2</v>
      </c>
      <c r="T262">
        <f>(Table2[[#This Row],[Close Price]]-Table2[[#This Row],[50D EMA]])/Table2[[#This Row],[50D EMA]]</f>
        <v>-6.8682867474930284E-2</v>
      </c>
      <c r="U262">
        <f>(Table2[[#This Row],[Close Price]]-Table2[[#This Row],[200D EMA]])/Table2[[#This Row],[200D EMA]]</f>
        <v>-1.6081971766138724E-3</v>
      </c>
      <c r="V262">
        <v>0.63896932080636604</v>
      </c>
      <c r="W262">
        <v>117.59</v>
      </c>
      <c r="X262">
        <v>121.25</v>
      </c>
      <c r="Y262">
        <v>119.69</v>
      </c>
      <c r="Z262">
        <v>121.7</v>
      </c>
      <c r="AA262">
        <v>117.59</v>
      </c>
      <c r="AB262">
        <v>121.25</v>
      </c>
      <c r="AC262" s="1">
        <f>(Table2[[#This Row],[Close Price]]/Table2[[#This Row],[Day Low]])-1</f>
        <v>4.8473509652180446E-3</v>
      </c>
      <c r="AD262" s="1">
        <f>(Table2[[#This Row],[Day High]]/Table2[[#This Row],[Close Price]])-1</f>
        <v>2.6150981719702093E-2</v>
      </c>
      <c r="AE262" s="1">
        <f>(Table2[[#This Row],[Close Price]]/Table2[[#This Row],[Current Week Low]])-1</f>
        <v>-1.2783022808923072E-2</v>
      </c>
      <c r="AF262" s="1">
        <f>(Table2[[#This Row],[Current Week High]]/Table2[[#This Row],[Close Price]])-1</f>
        <v>2.9959377115775343E-2</v>
      </c>
      <c r="AG262" s="1">
        <f>(Table2[[#This Row],[Close Price]]/Table2[[#This Row],[Current Month Low]])-1</f>
        <v>4.8473509652180446E-3</v>
      </c>
      <c r="AH262" s="1">
        <f>(Table2[[#This Row],[Current Month High]]/Table2[[#This Row],[Close Price]])-1</f>
        <v>2.6150981719702093E-2</v>
      </c>
      <c r="AI262">
        <v>29.062288422477899</v>
      </c>
      <c r="AJ262">
        <v>114.836363636363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-0.21</v>
      </c>
      <c r="AM262" t="s">
        <v>2950</v>
      </c>
      <c r="AN262">
        <v>1.38</v>
      </c>
      <c r="AO262" t="s">
        <v>2951</v>
      </c>
      <c r="AP262">
        <v>0.159215839997394</v>
      </c>
      <c r="AQ262">
        <f>(Table2[[#This Row],[Sharpe Ratio]]-AVERAGE(Table2[Sharpe Ratio]))/_xlfn.STDEV.P(Table2[Sharpe Ratio])</f>
        <v>1.1066977496014301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152</v>
      </c>
      <c r="AT262">
        <f>_xlfn.RANK.AVG(Table2[[#This Row],[6M Return vs Nifty Z-Score]],Table2[6M Return vs Nifty Z-Score])</f>
        <v>616</v>
      </c>
      <c r="AU262">
        <f>_xlfn.RANK.AVG(Table2[[#This Row],[Sharpe Ratio Z-Score]],Table2[Sharpe Ratio Z-Score])</f>
        <v>102</v>
      </c>
      <c r="AV262">
        <f>(Table2[[#This Row],[Rank 1Y]]+Table2[[#This Row],[Rank 6M]]+Table2[[#This Row],[Rank Sharpe]])/3</f>
        <v>290</v>
      </c>
    </row>
    <row r="263" spans="1:48" x14ac:dyDescent="0.3">
      <c r="A263" t="s">
        <v>577</v>
      </c>
      <c r="B263" t="s">
        <v>578</v>
      </c>
      <c r="C263" t="s">
        <v>2913</v>
      </c>
      <c r="D263" t="s">
        <v>256</v>
      </c>
      <c r="E263">
        <v>30884.63822112</v>
      </c>
      <c r="F263">
        <v>2667.3</v>
      </c>
      <c r="G263">
        <v>44.669270277116198</v>
      </c>
      <c r="H263">
        <f>(Table2[[#This Row],[1Y Return vs Nifty]]-AVERAGE(Table2[1Y Return vs Nifty]))/_xlfn.STDEV.P(Table2[1Y Return vs Nifty])</f>
        <v>-1.8275267932210352E-2</v>
      </c>
      <c r="I263">
        <v>19.431326133835</v>
      </c>
      <c r="J263">
        <f>(Table2[[#This Row],[1M Return vs Nifty]]-AVERAGE(Table2[1M Return vs Nifty]))/_xlfn.STDEV.P(Table2[1M Return vs Nifty])</f>
        <v>1.4173763307644816</v>
      </c>
      <c r="K263">
        <v>37.772335748066801</v>
      </c>
      <c r="L263">
        <f>(Table2[[#This Row],[6M Return vs Nifty]]-AVERAGE(Table2[6M Return vs Nifty]))/_xlfn.STDEV.P(Table2[6M Return vs Nifty])</f>
        <v>0.75246521671931188</v>
      </c>
      <c r="M263">
        <v>-2.1716862395688699</v>
      </c>
      <c r="N263">
        <f>(Table2[[#This Row],[1W Return vs Nifty]]-AVERAGE(Table2[1W Return vs Nifty]))/_xlfn.STDEV.P(Table2[1W Return vs Nifty])</f>
        <v>-0.47773529663185799</v>
      </c>
      <c r="O263">
        <v>2467.65</v>
      </c>
      <c r="P263">
        <v>2247.29374099488</v>
      </c>
      <c r="Q263">
        <v>1920.2877831123401</v>
      </c>
      <c r="R263">
        <v>67.2054665576009</v>
      </c>
      <c r="S263">
        <f>(Table2[[#This Row],[Close Price]]-Table2[[#This Row],[20D EMA]])/Table2[[#This Row],[20D EMA]]</f>
        <v>8.0906935748586747E-2</v>
      </c>
      <c r="T263">
        <f>(Table2[[#This Row],[Close Price]]-Table2[[#This Row],[50D EMA]])/Table2[[#This Row],[50D EMA]]</f>
        <v>0.18689424143511515</v>
      </c>
      <c r="U263">
        <f>(Table2[[#This Row],[Close Price]]-Table2[[#This Row],[200D EMA]])/Table2[[#This Row],[200D EMA]]</f>
        <v>0.38901055532256051</v>
      </c>
      <c r="V263">
        <v>1.4779341511159401</v>
      </c>
      <c r="W263">
        <v>2625.95</v>
      </c>
      <c r="X263">
        <v>2718</v>
      </c>
      <c r="Y263">
        <v>2641.85</v>
      </c>
      <c r="Z263">
        <v>2770.95</v>
      </c>
      <c r="AA263">
        <v>2625.95</v>
      </c>
      <c r="AB263">
        <v>2718</v>
      </c>
      <c r="AC263" s="1">
        <f>(Table2[[#This Row],[Close Price]]/Table2[[#This Row],[Day Low]])-1</f>
        <v>1.574668215312558E-2</v>
      </c>
      <c r="AD263" s="1">
        <f>(Table2[[#This Row],[Day High]]/Table2[[#This Row],[Close Price]])-1</f>
        <v>1.9007985603419097E-2</v>
      </c>
      <c r="AE263" s="1">
        <f>(Table2[[#This Row],[Close Price]]/Table2[[#This Row],[Current Week Low]])-1</f>
        <v>9.6334008365350776E-3</v>
      </c>
      <c r="AF263" s="1">
        <f>(Table2[[#This Row],[Current Week High]]/Table2[[#This Row],[Close Price]])-1</f>
        <v>3.8859520863794739E-2</v>
      </c>
      <c r="AG263" s="1">
        <f>(Table2[[#This Row],[Close Price]]/Table2[[#This Row],[Current Month Low]])-1</f>
        <v>1.574668215312558E-2</v>
      </c>
      <c r="AH263" s="1">
        <f>(Table2[[#This Row],[Current Month High]]/Table2[[#This Row],[Close Price]])-1</f>
        <v>1.9007985603419097E-2</v>
      </c>
      <c r="AI263">
        <v>14.771491770704399</v>
      </c>
      <c r="AJ263">
        <v>73.195675465082303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</v>
      </c>
      <c r="AM263" t="s">
        <v>2951</v>
      </c>
      <c r="AN263">
        <v>12.79</v>
      </c>
      <c r="AO263" t="s">
        <v>2951</v>
      </c>
      <c r="AP263">
        <v>1.7781357626915E-2</v>
      </c>
      <c r="AQ263">
        <f>(Table2[[#This Row],[Sharpe Ratio]]-AVERAGE(Table2[Sharpe Ratio]))/_xlfn.STDEV.P(Table2[Sharpe Ratio])</f>
        <v>-0.45439266845861603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1.2194383144611092</v>
      </c>
      <c r="AS263">
        <f>_xlfn.RANK.AVG(Table2[[#This Row],[1Y Return vs Nifty Z-Score]],Table2[1Y Return vs Nifty Z-Score])</f>
        <v>287</v>
      </c>
      <c r="AT263">
        <f>_xlfn.RANK.AVG(Table2[[#This Row],[6M Return vs Nifty Z-Score]],Table2[6M Return vs Nifty Z-Score])</f>
        <v>132</v>
      </c>
      <c r="AU263">
        <f>_xlfn.RANK.AVG(Table2[[#This Row],[Sharpe Ratio Z-Score]],Table2[Sharpe Ratio Z-Score])</f>
        <v>452</v>
      </c>
      <c r="AV263">
        <f>(Table2[[#This Row],[Rank 1Y]]+Table2[[#This Row],[Rank 6M]]+Table2[[#This Row],[Rank Sharpe]])/3</f>
        <v>290.33333333333331</v>
      </c>
    </row>
    <row r="264" spans="1:48" x14ac:dyDescent="0.3">
      <c r="A264" t="s">
        <v>1262</v>
      </c>
      <c r="B264" t="s">
        <v>1263</v>
      </c>
      <c r="C264" t="s">
        <v>2916</v>
      </c>
      <c r="D264" t="s">
        <v>66</v>
      </c>
      <c r="E264">
        <v>7889.9893983299999</v>
      </c>
      <c r="F264">
        <v>946.75</v>
      </c>
      <c r="G264">
        <v>100.013044760843</v>
      </c>
      <c r="H264">
        <f>(Table2[[#This Row],[1Y Return vs Nifty]]-AVERAGE(Table2[1Y Return vs Nifty]))/_xlfn.STDEV.P(Table2[1Y Return vs Nifty])</f>
        <v>0.64137005466161501</v>
      </c>
      <c r="I264">
        <v>4.6584901418855598</v>
      </c>
      <c r="J264">
        <f>(Table2[[#This Row],[1M Return vs Nifty]]-AVERAGE(Table2[1M Return vs Nifty]))/_xlfn.STDEV.P(Table2[1M Return vs Nifty])</f>
        <v>2.0054158781662813E-2</v>
      </c>
      <c r="K264">
        <v>35.190638769730597</v>
      </c>
      <c r="L264">
        <f>(Table2[[#This Row],[6M Return vs Nifty]]-AVERAGE(Table2[6M Return vs Nifty]))/_xlfn.STDEV.P(Table2[6M Return vs Nifty])</f>
        <v>0.67272089317136319</v>
      </c>
      <c r="M264">
        <v>-3.6362885401048999</v>
      </c>
      <c r="N264">
        <f>(Table2[[#This Row],[1W Return vs Nifty]]-AVERAGE(Table2[1W Return vs Nifty]))/_xlfn.STDEV.P(Table2[1W Return vs Nifty])</f>
        <v>-0.77781785740846732</v>
      </c>
      <c r="O264">
        <v>915.96</v>
      </c>
      <c r="P264">
        <v>876.59673997174195</v>
      </c>
      <c r="Q264">
        <v>716.22450152645797</v>
      </c>
      <c r="R264">
        <v>47.609522540578098</v>
      </c>
      <c r="S264">
        <f>(Table2[[#This Row],[Close Price]]-Table2[[#This Row],[20D EMA]])/Table2[[#This Row],[20D EMA]]</f>
        <v>3.3615005022053321E-2</v>
      </c>
      <c r="T264">
        <f>(Table2[[#This Row],[Close Price]]-Table2[[#This Row],[50D EMA]])/Table2[[#This Row],[50D EMA]]</f>
        <v>8.0029113535739951E-2</v>
      </c>
      <c r="U264">
        <f>(Table2[[#This Row],[Close Price]]-Table2[[#This Row],[200D EMA]])/Table2[[#This Row],[200D EMA]]</f>
        <v>0.32186206696675851</v>
      </c>
      <c r="V264">
        <v>1.2906602187213001</v>
      </c>
      <c r="W264">
        <v>935</v>
      </c>
      <c r="X264">
        <v>950</v>
      </c>
      <c r="Y264">
        <v>942</v>
      </c>
      <c r="Z264">
        <v>972</v>
      </c>
      <c r="AA264">
        <v>935</v>
      </c>
      <c r="AB264">
        <v>950</v>
      </c>
      <c r="AC264" s="1">
        <f>(Table2[[#This Row],[Close Price]]/Table2[[#This Row],[Day Low]])-1</f>
        <v>1.2566844919785991E-2</v>
      </c>
      <c r="AD264" s="1">
        <f>(Table2[[#This Row],[Day High]]/Table2[[#This Row],[Close Price]])-1</f>
        <v>3.4327964087668139E-3</v>
      </c>
      <c r="AE264" s="1">
        <f>(Table2[[#This Row],[Close Price]]/Table2[[#This Row],[Current Week Low]])-1</f>
        <v>5.0424628450105313E-3</v>
      </c>
      <c r="AF264" s="1">
        <f>(Table2[[#This Row],[Current Week High]]/Table2[[#This Row],[Close Price]])-1</f>
        <v>2.6670187483496255E-2</v>
      </c>
      <c r="AG264" s="1">
        <f>(Table2[[#This Row],[Close Price]]/Table2[[#This Row],[Current Month Low]])-1</f>
        <v>1.2566844919785991E-2</v>
      </c>
      <c r="AH264" s="1">
        <f>(Table2[[#This Row],[Current Month High]]/Table2[[#This Row],[Close Price]])-1</f>
        <v>3.4327964087668139E-3</v>
      </c>
      <c r="AI264">
        <v>4.9749141800897698</v>
      </c>
      <c r="AJ264">
        <v>129.737927687454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0.12</v>
      </c>
      <c r="AM264" t="s">
        <v>2951</v>
      </c>
      <c r="AN264">
        <v>8.3699999999999992</v>
      </c>
      <c r="AO264" t="s">
        <v>2951</v>
      </c>
      <c r="AP264">
        <v>-2.2723506004325999E-2</v>
      </c>
      <c r="AQ264">
        <f>(Table2[[#This Row],[Sharpe Ratio]]-AVERAGE(Table2[Sharpe Ratio]))/_xlfn.STDEV.P(Table2[Sharpe Ratio])</f>
        <v>-0.90146719681816723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-0.34513994761199351</v>
      </c>
      <c r="AS264">
        <f>_xlfn.RANK.AVG(Table2[[#This Row],[1Y Return vs Nifty Z-Score]],Table2[1Y Return vs Nifty Z-Score])</f>
        <v>133</v>
      </c>
      <c r="AT264">
        <f>_xlfn.RANK.AVG(Table2[[#This Row],[6M Return vs Nifty Z-Score]],Table2[6M Return vs Nifty Z-Score])</f>
        <v>146</v>
      </c>
      <c r="AU264">
        <f>_xlfn.RANK.AVG(Table2[[#This Row],[Sharpe Ratio Z-Score]],Table2[Sharpe Ratio Z-Score])</f>
        <v>593</v>
      </c>
      <c r="AV264">
        <f>(Table2[[#This Row],[Rank 1Y]]+Table2[[#This Row],[Rank 6M]]+Table2[[#This Row],[Rank Sharpe]])/3</f>
        <v>290.66666666666669</v>
      </c>
    </row>
    <row r="265" spans="1:48" x14ac:dyDescent="0.3">
      <c r="A265" t="s">
        <v>548</v>
      </c>
      <c r="B265" t="s">
        <v>549</v>
      </c>
      <c r="C265" t="s">
        <v>2915</v>
      </c>
      <c r="D265" t="s">
        <v>147</v>
      </c>
      <c r="E265">
        <v>32322.499355790002</v>
      </c>
      <c r="F265">
        <v>233.77</v>
      </c>
      <c r="G265">
        <v>111.951483347546</v>
      </c>
      <c r="H265">
        <f>(Table2[[#This Row],[1Y Return vs Nifty]]-AVERAGE(Table2[1Y Return vs Nifty]))/_xlfn.STDEV.P(Table2[1Y Return vs Nifty])</f>
        <v>0.78366492425183176</v>
      </c>
      <c r="I265">
        <v>-5.4991146700971196</v>
      </c>
      <c r="J265">
        <f>(Table2[[#This Row],[1M Return vs Nifty]]-AVERAGE(Table2[1M Return vs Nifty]))/_xlfn.STDEV.P(Table2[1M Return vs Nifty])</f>
        <v>-0.94072591254367954</v>
      </c>
      <c r="K265">
        <v>-16.817385964948102</v>
      </c>
      <c r="L265">
        <f>(Table2[[#This Row],[6M Return vs Nifty]]-AVERAGE(Table2[6M Return vs Nifty]))/_xlfn.STDEV.P(Table2[6M Return vs Nifty])</f>
        <v>-0.93372044612350968</v>
      </c>
      <c r="M265">
        <v>0.38738145188807999</v>
      </c>
      <c r="N265">
        <f>(Table2[[#This Row],[1W Return vs Nifty]]-AVERAGE(Table2[1W Return vs Nifty]))/_xlfn.STDEV.P(Table2[1W Return vs Nifty])</f>
        <v>4.65924241234843E-2</v>
      </c>
      <c r="O265">
        <v>230.37</v>
      </c>
      <c r="P265">
        <v>229.34569976634199</v>
      </c>
      <c r="Q265">
        <v>202.18106742579999</v>
      </c>
      <c r="R265">
        <v>48.460892203796398</v>
      </c>
      <c r="S265">
        <f>(Table2[[#This Row],[Close Price]]-Table2[[#This Row],[20D EMA]])/Table2[[#This Row],[20D EMA]]</f>
        <v>1.4758866171810591E-2</v>
      </c>
      <c r="T265">
        <f>(Table2[[#This Row],[Close Price]]-Table2[[#This Row],[50D EMA]])/Table2[[#This Row],[50D EMA]]</f>
        <v>1.9290966598307729E-2</v>
      </c>
      <c r="U265">
        <f>(Table2[[#This Row],[Close Price]]-Table2[[#This Row],[200D EMA]])/Table2[[#This Row],[200D EMA]]</f>
        <v>0.15624080422759209</v>
      </c>
      <c r="V265">
        <v>0.62332610268397104</v>
      </c>
      <c r="W265">
        <v>229.8</v>
      </c>
      <c r="X265">
        <v>237.97</v>
      </c>
      <c r="Y265">
        <v>231.1</v>
      </c>
      <c r="Z265">
        <v>235.45</v>
      </c>
      <c r="AA265">
        <v>229.8</v>
      </c>
      <c r="AB265">
        <v>237.97</v>
      </c>
      <c r="AC265" s="1">
        <f>(Table2[[#This Row],[Close Price]]/Table2[[#This Row],[Day Low]])-1</f>
        <v>1.7275892080069521E-2</v>
      </c>
      <c r="AD265" s="1">
        <f>(Table2[[#This Row],[Day High]]/Table2[[#This Row],[Close Price]])-1</f>
        <v>1.7966377208367135E-2</v>
      </c>
      <c r="AE265" s="1">
        <f>(Table2[[#This Row],[Close Price]]/Table2[[#This Row],[Current Week Low]])-1</f>
        <v>1.1553440069234089E-2</v>
      </c>
      <c r="AF265" s="1">
        <f>(Table2[[#This Row],[Current Week High]]/Table2[[#This Row],[Close Price]])-1</f>
        <v>7.1865508833468539E-3</v>
      </c>
      <c r="AG265" s="1">
        <f>(Table2[[#This Row],[Close Price]]/Table2[[#This Row],[Current Month Low]])-1</f>
        <v>1.7275892080069521E-2</v>
      </c>
      <c r="AH265" s="1">
        <f>(Table2[[#This Row],[Current Month High]]/Table2[[#This Row],[Close Price]])-1</f>
        <v>1.7966377208367135E-2</v>
      </c>
      <c r="AI265">
        <v>25.657697737092001</v>
      </c>
      <c r="AJ265">
        <v>142.24870466321201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0.01</v>
      </c>
      <c r="AM265" t="s">
        <v>2951</v>
      </c>
      <c r="AN265">
        <v>15.24</v>
      </c>
      <c r="AO265" t="s">
        <v>2951</v>
      </c>
      <c r="AP265">
        <v>0.13819705662259901</v>
      </c>
      <c r="AQ265">
        <f>(Table2[[#This Row],[Sharpe Ratio]]-AVERAGE(Table2[Sharpe Ratio]))/_xlfn.STDEV.P(Table2[Sharpe Ratio])</f>
        <v>0.87470184043040744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-0.16948716986146561</v>
      </c>
      <c r="AS265">
        <f>_xlfn.RANK.AVG(Table2[[#This Row],[1Y Return vs Nifty Z-Score]],Table2[1Y Return vs Nifty Z-Score])</f>
        <v>113</v>
      </c>
      <c r="AT265">
        <f>_xlfn.RANK.AVG(Table2[[#This Row],[6M Return vs Nifty Z-Score]],Table2[6M Return vs Nifty Z-Score])</f>
        <v>621</v>
      </c>
      <c r="AU265">
        <f>_xlfn.RANK.AVG(Table2[[#This Row],[Sharpe Ratio Z-Score]],Table2[Sharpe Ratio Z-Score])</f>
        <v>139</v>
      </c>
      <c r="AV265">
        <f>(Table2[[#This Row],[Rank 1Y]]+Table2[[#This Row],[Rank 6M]]+Table2[[#This Row],[Rank Sharpe]])/3</f>
        <v>291</v>
      </c>
    </row>
    <row r="266" spans="1:48" x14ac:dyDescent="0.3">
      <c r="A266" t="s">
        <v>275</v>
      </c>
      <c r="B266" t="s">
        <v>276</v>
      </c>
      <c r="C266" t="s">
        <v>2919</v>
      </c>
      <c r="D266" t="s">
        <v>160</v>
      </c>
      <c r="E266">
        <v>88724</v>
      </c>
      <c r="F266">
        <v>1010.25</v>
      </c>
      <c r="G266">
        <v>33.632441036577298</v>
      </c>
      <c r="H266">
        <f>(Table2[[#This Row],[1Y Return vs Nifty]]-AVERAGE(Table2[1Y Return vs Nifty]))/_xlfn.STDEV.P(Table2[1Y Return vs Nifty])</f>
        <v>-0.14982380889645128</v>
      </c>
      <c r="I266">
        <v>-11.967900618390599</v>
      </c>
      <c r="J266">
        <f>(Table2[[#This Row],[1M Return vs Nifty]]-AVERAGE(Table2[1M Return vs Nifty]))/_xlfn.STDEV.P(Table2[1M Return vs Nifty])</f>
        <v>-1.5525906916752721</v>
      </c>
      <c r="K266">
        <v>5.8967508424144404</v>
      </c>
      <c r="L266">
        <f>(Table2[[#This Row],[6M Return vs Nifty]]-AVERAGE(Table2[6M Return vs Nifty]))/_xlfn.STDEV.P(Table2[6M Return vs Nifty])</f>
        <v>-0.23211855795535913</v>
      </c>
      <c r="M266">
        <v>-1.2327812959011499</v>
      </c>
      <c r="N266">
        <f>(Table2[[#This Row],[1W Return vs Nifty]]-AVERAGE(Table2[1W Return vs Nifty]))/_xlfn.STDEV.P(Table2[1W Return vs Nifty])</f>
        <v>-0.28536293744704028</v>
      </c>
      <c r="O266">
        <v>1017.02</v>
      </c>
      <c r="P266">
        <v>1012.94967844273</v>
      </c>
      <c r="Q266">
        <v>900.13629066018905</v>
      </c>
      <c r="R266">
        <v>69.097356230627497</v>
      </c>
      <c r="S266">
        <f>(Table2[[#This Row],[Close Price]]-Table2[[#This Row],[20D EMA]])/Table2[[#This Row],[20D EMA]]</f>
        <v>-6.656702916363476E-3</v>
      </c>
      <c r="T266">
        <f>(Table2[[#This Row],[Close Price]]-Table2[[#This Row],[50D EMA]])/Table2[[#This Row],[50D EMA]]</f>
        <v>-2.6651654077035837E-3</v>
      </c>
      <c r="U266">
        <f>(Table2[[#This Row],[Close Price]]-Table2[[#This Row],[200D EMA]])/Table2[[#This Row],[200D EMA]]</f>
        <v>0.12233004099751384</v>
      </c>
      <c r="V266">
        <v>1.0210822397145001</v>
      </c>
      <c r="W266">
        <v>1007.6</v>
      </c>
      <c r="X266">
        <v>1037.95</v>
      </c>
      <c r="Y266">
        <v>1008.2</v>
      </c>
      <c r="Z266">
        <v>1046</v>
      </c>
      <c r="AA266">
        <v>1007.6</v>
      </c>
      <c r="AB266">
        <v>1037.95</v>
      </c>
      <c r="AC266" s="1">
        <f>(Table2[[#This Row],[Close Price]]/Table2[[#This Row],[Day Low]])-1</f>
        <v>2.6300119094879726E-3</v>
      </c>
      <c r="AD266" s="1">
        <f>(Table2[[#This Row],[Day High]]/Table2[[#This Row],[Close Price]])-1</f>
        <v>2.7418955704033632E-2</v>
      </c>
      <c r="AE266" s="1">
        <f>(Table2[[#This Row],[Close Price]]/Table2[[#This Row],[Current Week Low]])-1</f>
        <v>2.0333267208887396E-3</v>
      </c>
      <c r="AF266" s="1">
        <f>(Table2[[#This Row],[Current Week High]]/Table2[[#This Row],[Close Price]])-1</f>
        <v>3.5387280376144581E-2</v>
      </c>
      <c r="AG266" s="1">
        <f>(Table2[[#This Row],[Close Price]]/Table2[[#This Row],[Current Month Low]])-1</f>
        <v>2.6300119094879726E-3</v>
      </c>
      <c r="AH266" s="1">
        <f>(Table2[[#This Row],[Current Month High]]/Table2[[#This Row],[Close Price]])-1</f>
        <v>2.7418955704033632E-2</v>
      </c>
      <c r="AI266">
        <v>12.7344716654293</v>
      </c>
      <c r="AJ266">
        <v>64.442093269308998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-0.06</v>
      </c>
      <c r="AM266" t="s">
        <v>2950</v>
      </c>
      <c r="AN266">
        <v>9.94</v>
      </c>
      <c r="AO266" t="s">
        <v>2951</v>
      </c>
      <c r="AP266">
        <v>0.12375644691441599</v>
      </c>
      <c r="AQ266">
        <f>(Table2[[#This Row],[Sharpe Ratio]]-AVERAGE(Table2[Sharpe Ratio]))/_xlfn.STDEV.P(Table2[Sharpe Ratio])</f>
        <v>0.71531286350935408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-1.5045831324647687</v>
      </c>
      <c r="AS266">
        <f>_xlfn.RANK.AVG(Table2[[#This Row],[1Y Return vs Nifty Z-Score]],Table2[1Y Return vs Nifty Z-Score])</f>
        <v>329</v>
      </c>
      <c r="AT266">
        <f>_xlfn.RANK.AVG(Table2[[#This Row],[6M Return vs Nifty Z-Score]],Table2[6M Return vs Nifty Z-Score])</f>
        <v>378</v>
      </c>
      <c r="AU266">
        <f>_xlfn.RANK.AVG(Table2[[#This Row],[Sharpe Ratio Z-Score]],Table2[Sharpe Ratio Z-Score])</f>
        <v>173</v>
      </c>
      <c r="AV266">
        <f>(Table2[[#This Row],[Rank 1Y]]+Table2[[#This Row],[Rank 6M]]+Table2[[#This Row],[Rank Sharpe]])/3</f>
        <v>293.33333333333331</v>
      </c>
    </row>
    <row r="267" spans="1:48" x14ac:dyDescent="0.3">
      <c r="A267" t="s">
        <v>1848</v>
      </c>
      <c r="B267" t="s">
        <v>1849</v>
      </c>
      <c r="C267" t="s">
        <v>2913</v>
      </c>
      <c r="D267" t="s">
        <v>256</v>
      </c>
      <c r="E267">
        <v>3229.5538802999999</v>
      </c>
      <c r="F267">
        <v>1276.05</v>
      </c>
      <c r="G267">
        <v>19.985391324142501</v>
      </c>
      <c r="H267">
        <f>(Table2[[#This Row],[1Y Return vs Nifty]]-AVERAGE(Table2[1Y Return vs Nifty]))/_xlfn.STDEV.P(Table2[1Y Return vs Nifty])</f>
        <v>-0.31248370323849728</v>
      </c>
      <c r="I267">
        <v>2.4989700496956702</v>
      </c>
      <c r="J267">
        <f>(Table2[[#This Row],[1M Return vs Nifty]]-AVERAGE(Table2[1M Return vs Nifty]))/_xlfn.STDEV.P(Table2[1M Return vs Nifty])</f>
        <v>-0.1842089432593905</v>
      </c>
      <c r="K267">
        <v>11.303979484665399</v>
      </c>
      <c r="L267">
        <f>(Table2[[#This Row],[6M Return vs Nifty]]-AVERAGE(Table2[6M Return vs Nifty]))/_xlfn.STDEV.P(Table2[6M Return vs Nifty])</f>
        <v>-6.5098263178826679E-2</v>
      </c>
      <c r="M267">
        <v>0.77284243381044404</v>
      </c>
      <c r="N267">
        <f>(Table2[[#This Row],[1W Return vs Nifty]]-AVERAGE(Table2[1W Return vs Nifty]))/_xlfn.STDEV.P(Table2[1W Return vs Nifty])</f>
        <v>0.12556957614106287</v>
      </c>
      <c r="O267">
        <v>1254.82</v>
      </c>
      <c r="P267">
        <v>1214.03964311499</v>
      </c>
      <c r="Q267">
        <v>1100.58333436361</v>
      </c>
      <c r="R267">
        <v>68.085776088618402</v>
      </c>
      <c r="S267">
        <f>(Table2[[#This Row],[Close Price]]-Table2[[#This Row],[20D EMA]])/Table2[[#This Row],[20D EMA]]</f>
        <v>1.6918761256594587E-2</v>
      </c>
      <c r="T267">
        <f>(Table2[[#This Row],[Close Price]]-Table2[[#This Row],[50D EMA]])/Table2[[#This Row],[50D EMA]]</f>
        <v>5.1077703464364174E-2</v>
      </c>
      <c r="U267">
        <f>(Table2[[#This Row],[Close Price]]-Table2[[#This Row],[200D EMA]])/Table2[[#This Row],[200D EMA]]</f>
        <v>0.15943060389684166</v>
      </c>
      <c r="V267">
        <v>2.60493812463592</v>
      </c>
      <c r="W267">
        <v>1272</v>
      </c>
      <c r="X267">
        <v>1312.4</v>
      </c>
      <c r="Y267">
        <v>1271</v>
      </c>
      <c r="Z267">
        <v>1307.4000000000001</v>
      </c>
      <c r="AA267">
        <v>1272</v>
      </c>
      <c r="AB267">
        <v>1312.4</v>
      </c>
      <c r="AC267" s="1">
        <f>(Table2[[#This Row],[Close Price]]/Table2[[#This Row],[Day Low]])-1</f>
        <v>3.1839622641509635E-3</v>
      </c>
      <c r="AD267" s="1">
        <f>(Table2[[#This Row],[Day High]]/Table2[[#This Row],[Close Price]])-1</f>
        <v>2.8486344578974254E-2</v>
      </c>
      <c r="AE267" s="1">
        <f>(Table2[[#This Row],[Close Price]]/Table2[[#This Row],[Current Week Low]])-1</f>
        <v>3.973249409913393E-3</v>
      </c>
      <c r="AF267" s="1">
        <f>(Table2[[#This Row],[Current Week High]]/Table2[[#This Row],[Close Price]])-1</f>
        <v>2.4568002821206081E-2</v>
      </c>
      <c r="AG267" s="1">
        <f>(Table2[[#This Row],[Close Price]]/Table2[[#This Row],[Current Month Low]])-1</f>
        <v>3.1839622641509635E-3</v>
      </c>
      <c r="AH267" s="1">
        <f>(Table2[[#This Row],[Current Month High]]/Table2[[#This Row],[Close Price]])-1</f>
        <v>2.8486344578974254E-2</v>
      </c>
      <c r="AI267">
        <v>6.3124485717644196</v>
      </c>
      <c r="AJ267">
        <v>55.237226277372201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-0.06</v>
      </c>
      <c r="AM267" t="s">
        <v>2950</v>
      </c>
      <c r="AN267">
        <v>2.4300000000000002</v>
      </c>
      <c r="AO267" t="s">
        <v>2951</v>
      </c>
      <c r="AP267">
        <v>0.13376743635750499</v>
      </c>
      <c r="AQ267">
        <f>(Table2[[#This Row],[Sharpe Ratio]]-AVERAGE(Table2[Sharpe Ratio]))/_xlfn.STDEV.P(Table2[Sharpe Ratio])</f>
        <v>0.82580967753218748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0.38958834399653586</v>
      </c>
      <c r="AS267">
        <f>_xlfn.RANK.AVG(Table2[[#This Row],[1Y Return vs Nifty Z-Score]],Table2[1Y Return vs Nifty Z-Score])</f>
        <v>399</v>
      </c>
      <c r="AT267">
        <f>_xlfn.RANK.AVG(Table2[[#This Row],[6M Return vs Nifty Z-Score]],Table2[6M Return vs Nifty Z-Score])</f>
        <v>332</v>
      </c>
      <c r="AU267">
        <f>_xlfn.RANK.AVG(Table2[[#This Row],[Sharpe Ratio Z-Score]],Table2[Sharpe Ratio Z-Score])</f>
        <v>151</v>
      </c>
      <c r="AV267">
        <f>(Table2[[#This Row],[Rank 1Y]]+Table2[[#This Row],[Rank 6M]]+Table2[[#This Row],[Rank Sharpe]])/3</f>
        <v>294</v>
      </c>
    </row>
    <row r="268" spans="1:48" x14ac:dyDescent="0.3">
      <c r="A268" t="s">
        <v>31</v>
      </c>
      <c r="B268" t="s">
        <v>32</v>
      </c>
      <c r="C268" t="s">
        <v>2909</v>
      </c>
      <c r="D268" t="s">
        <v>33</v>
      </c>
      <c r="E268">
        <v>739493.34485124005</v>
      </c>
      <c r="F268">
        <v>832.7</v>
      </c>
      <c r="G268">
        <v>23.380381871210101</v>
      </c>
      <c r="H268">
        <f>(Table2[[#This Row],[1Y Return vs Nifty]]-AVERAGE(Table2[1Y Return vs Nifty]))/_xlfn.STDEV.P(Table2[1Y Return vs Nifty])</f>
        <v>-0.27201863457423603</v>
      </c>
      <c r="I268">
        <v>-2.28398877756154</v>
      </c>
      <c r="J268">
        <f>(Table2[[#This Row],[1M Return vs Nifty]]-AVERAGE(Table2[1M Return vs Nifty]))/_xlfn.STDEV.P(Table2[1M Return vs Nifty])</f>
        <v>-0.63661594355706996</v>
      </c>
      <c r="K268">
        <v>20.2563741947009</v>
      </c>
      <c r="L268">
        <f>(Table2[[#This Row],[6M Return vs Nifty]]-AVERAGE(Table2[6M Return vs Nifty]))/_xlfn.STDEV.P(Table2[6M Return vs Nifty])</f>
        <v>0.21142631204304774</v>
      </c>
      <c r="M268">
        <v>-0.98485713802150199</v>
      </c>
      <c r="N268">
        <f>(Table2[[#This Row],[1W Return vs Nifty]]-AVERAGE(Table2[1W Return vs Nifty]))/_xlfn.STDEV.P(Table2[1W Return vs Nifty])</f>
        <v>-0.23456572365891479</v>
      </c>
      <c r="O268">
        <v>832.81</v>
      </c>
      <c r="P268">
        <v>812.18367209363396</v>
      </c>
      <c r="Q268">
        <v>714.884532749561</v>
      </c>
      <c r="R268">
        <v>59.273223883380197</v>
      </c>
      <c r="S268">
        <f>(Table2[[#This Row],[Close Price]]-Table2[[#This Row],[20D EMA]])/Table2[[#This Row],[20D EMA]]</f>
        <v>-1.3208294809128129E-4</v>
      </c>
      <c r="T268">
        <f>(Table2[[#This Row],[Close Price]]-Table2[[#This Row],[50D EMA]])/Table2[[#This Row],[50D EMA]]</f>
        <v>2.5260699779249968E-2</v>
      </c>
      <c r="U268">
        <f>(Table2[[#This Row],[Close Price]]-Table2[[#This Row],[200D EMA]])/Table2[[#This Row],[200D EMA]]</f>
        <v>0.16480349182727705</v>
      </c>
      <c r="V268">
        <v>0.780964146997426</v>
      </c>
      <c r="W268">
        <v>821.05</v>
      </c>
      <c r="X268">
        <v>836</v>
      </c>
      <c r="Y268">
        <v>828.6</v>
      </c>
      <c r="Z268">
        <v>848.05</v>
      </c>
      <c r="AA268">
        <v>821.05</v>
      </c>
      <c r="AB268">
        <v>836</v>
      </c>
      <c r="AC268" s="1">
        <f>(Table2[[#This Row],[Close Price]]/Table2[[#This Row],[Day Low]])-1</f>
        <v>1.418914804214122E-2</v>
      </c>
      <c r="AD268" s="1">
        <f>(Table2[[#This Row],[Day High]]/Table2[[#This Row],[Close Price]])-1</f>
        <v>3.9630118890356947E-3</v>
      </c>
      <c r="AE268" s="1">
        <f>(Table2[[#This Row],[Close Price]]/Table2[[#This Row],[Current Week Low]])-1</f>
        <v>4.9481052377504664E-3</v>
      </c>
      <c r="AF268" s="1">
        <f>(Table2[[#This Row],[Current Week High]]/Table2[[#This Row],[Close Price]])-1</f>
        <v>1.8434009847484001E-2</v>
      </c>
      <c r="AG268" s="1">
        <f>(Table2[[#This Row],[Close Price]]/Table2[[#This Row],[Current Month Low]])-1</f>
        <v>1.418914804214122E-2</v>
      </c>
      <c r="AH268" s="1">
        <f>(Table2[[#This Row],[Current Month High]]/Table2[[#This Row],[Close Price]])-1</f>
        <v>3.9630118890356947E-3</v>
      </c>
      <c r="AI268">
        <v>9.5232376606220601</v>
      </c>
      <c r="AJ268">
        <v>53.295287187039698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</v>
      </c>
      <c r="AM268" t="s">
        <v>2952</v>
      </c>
      <c r="AN268">
        <v>5.44</v>
      </c>
      <c r="AO268" t="s">
        <v>2951</v>
      </c>
      <c r="AP268">
        <v>8.5367887291611003E-2</v>
      </c>
      <c r="AQ268">
        <f>(Table2[[#This Row],[Sharpe Ratio]]-AVERAGE(Table2[Sharpe Ratio]))/_xlfn.STDEV.P(Table2[Sharpe Ratio])</f>
        <v>0.29159715015658155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-0.64017683959059146</v>
      </c>
      <c r="AS268">
        <f>_xlfn.RANK.AVG(Table2[[#This Row],[1Y Return vs Nifty Z-Score]],Table2[1Y Return vs Nifty Z-Score])</f>
        <v>370</v>
      </c>
      <c r="AT268">
        <f>_xlfn.RANK.AVG(Table2[[#This Row],[6M Return vs Nifty Z-Score]],Table2[6M Return vs Nifty Z-Score])</f>
        <v>250</v>
      </c>
      <c r="AU268">
        <f>_xlfn.RANK.AVG(Table2[[#This Row],[Sharpe Ratio Z-Score]],Table2[Sharpe Ratio Z-Score])</f>
        <v>268</v>
      </c>
      <c r="AV268">
        <f>(Table2[[#This Row],[Rank 1Y]]+Table2[[#This Row],[Rank 6M]]+Table2[[#This Row],[Rank Sharpe]])/3</f>
        <v>296</v>
      </c>
    </row>
    <row r="269" spans="1:48" x14ac:dyDescent="0.3">
      <c r="A269" t="s">
        <v>924</v>
      </c>
      <c r="B269" t="s">
        <v>925</v>
      </c>
      <c r="C269" t="s">
        <v>2908</v>
      </c>
      <c r="D269" t="s">
        <v>22</v>
      </c>
      <c r="E269">
        <v>14136.536466359999</v>
      </c>
      <c r="F269">
        <v>720.9</v>
      </c>
      <c r="G269">
        <v>62.539696461631998</v>
      </c>
      <c r="H269">
        <f>(Table2[[#This Row],[1Y Return vs Nifty]]-AVERAGE(Table2[1Y Return vs Nifty]))/_xlfn.STDEV.P(Table2[1Y Return vs Nifty])</f>
        <v>0.19472326994019723</v>
      </c>
      <c r="I269">
        <v>18.553842948386698</v>
      </c>
      <c r="J269">
        <f>(Table2[[#This Row],[1M Return vs Nifty]]-AVERAGE(Table2[1M Return vs Nifty]))/_xlfn.STDEV.P(Table2[1M Return vs Nifty])</f>
        <v>1.3343775950283501</v>
      </c>
      <c r="K269">
        <v>6.1831811982154603</v>
      </c>
      <c r="L269">
        <f>(Table2[[#This Row],[6M Return vs Nifty]]-AVERAGE(Table2[6M Return vs Nifty]))/_xlfn.STDEV.P(Table2[6M Return vs Nifty])</f>
        <v>-0.22327120090353705</v>
      </c>
      <c r="M269">
        <v>6.34316963076457</v>
      </c>
      <c r="N269">
        <f>(Table2[[#This Row],[1W Return vs Nifty]]-AVERAGE(Table2[1W Return vs Nifty]))/_xlfn.STDEV.P(Table2[1W Return vs Nifty])</f>
        <v>1.2668746587657538</v>
      </c>
      <c r="O269">
        <v>683.16</v>
      </c>
      <c r="P269">
        <v>631.63453003679399</v>
      </c>
      <c r="Q269">
        <v>556.13001426691005</v>
      </c>
      <c r="R269">
        <v>55.313191015413601</v>
      </c>
      <c r="S269">
        <f>(Table2[[#This Row],[Close Price]]-Table2[[#This Row],[20D EMA]])/Table2[[#This Row],[20D EMA]]</f>
        <v>5.5243281222554029E-2</v>
      </c>
      <c r="T269">
        <f>(Table2[[#This Row],[Close Price]]-Table2[[#This Row],[50D EMA]])/Table2[[#This Row],[50D EMA]]</f>
        <v>0.14132455671479216</v>
      </c>
      <c r="U269">
        <f>(Table2[[#This Row],[Close Price]]-Table2[[#This Row],[200D EMA]])/Table2[[#This Row],[200D EMA]]</f>
        <v>0.29627961359051902</v>
      </c>
      <c r="V269">
        <v>1.0715183191459701</v>
      </c>
      <c r="W269">
        <v>747</v>
      </c>
      <c r="X269">
        <v>764.65</v>
      </c>
      <c r="Y269">
        <v>728.5</v>
      </c>
      <c r="Z269">
        <v>782.5</v>
      </c>
      <c r="AA269">
        <v>747</v>
      </c>
      <c r="AB269">
        <v>764.65</v>
      </c>
      <c r="AC269" s="1">
        <f>(Table2[[#This Row],[Close Price]]/Table2[[#This Row],[Day Low]])-1</f>
        <v>-3.4939759036144658E-2</v>
      </c>
      <c r="AD269" s="1">
        <f>(Table2[[#This Row],[Day High]]/Table2[[#This Row],[Close Price]])-1</f>
        <v>6.0688028852822873E-2</v>
      </c>
      <c r="AE269" s="1">
        <f>(Table2[[#This Row],[Close Price]]/Table2[[#This Row],[Current Week Low]])-1</f>
        <v>-1.0432395332875766E-2</v>
      </c>
      <c r="AF269" s="1">
        <f>(Table2[[#This Row],[Current Week High]]/Table2[[#This Row],[Close Price]])-1</f>
        <v>8.5448744624774697E-2</v>
      </c>
      <c r="AG269" s="1">
        <f>(Table2[[#This Row],[Close Price]]/Table2[[#This Row],[Current Month Low]])-1</f>
        <v>-3.4939759036144658E-2</v>
      </c>
      <c r="AH269" s="1">
        <f>(Table2[[#This Row],[Current Month High]]/Table2[[#This Row],[Close Price]])-1</f>
        <v>6.0688028852822873E-2</v>
      </c>
      <c r="AI269">
        <v>1.52587043972811</v>
      </c>
      <c r="AJ269">
        <v>91.728723404255305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0.24</v>
      </c>
      <c r="AM269" t="s">
        <v>2951</v>
      </c>
      <c r="AN269">
        <v>24.33</v>
      </c>
      <c r="AO269" t="s">
        <v>2951</v>
      </c>
      <c r="AP269">
        <v>7.5700696623609995E-2</v>
      </c>
      <c r="AQ269">
        <f>(Table2[[#This Row],[Sharpe Ratio]]-AVERAGE(Table2[Sharpe Ratio]))/_xlfn.STDEV.P(Table2[Sharpe Ratio])</f>
        <v>0.18489503290454556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2.7575993557353096</v>
      </c>
      <c r="AS269">
        <f>_xlfn.RANK.AVG(Table2[[#This Row],[1Y Return vs Nifty Z-Score]],Table2[1Y Return vs Nifty Z-Score])</f>
        <v>224</v>
      </c>
      <c r="AT269">
        <f>_xlfn.RANK.AVG(Table2[[#This Row],[6M Return vs Nifty Z-Score]],Table2[6M Return vs Nifty Z-Score])</f>
        <v>376</v>
      </c>
      <c r="AU269">
        <f>_xlfn.RANK.AVG(Table2[[#This Row],[Sharpe Ratio Z-Score]],Table2[Sharpe Ratio Z-Score])</f>
        <v>289</v>
      </c>
      <c r="AV269">
        <f>(Table2[[#This Row],[Rank 1Y]]+Table2[[#This Row],[Rank 6M]]+Table2[[#This Row],[Rank Sharpe]])/3</f>
        <v>296.33333333333331</v>
      </c>
    </row>
    <row r="270" spans="1:48" x14ac:dyDescent="0.3">
      <c r="A270" t="s">
        <v>1156</v>
      </c>
      <c r="B270" t="s">
        <v>1157</v>
      </c>
      <c r="C270" t="s">
        <v>2925</v>
      </c>
      <c r="D270" t="s">
        <v>1158</v>
      </c>
      <c r="E270">
        <v>9199.0335676499999</v>
      </c>
      <c r="F270">
        <v>543.54999999999995</v>
      </c>
      <c r="G270">
        <v>10.9401529324431</v>
      </c>
      <c r="H270">
        <f>(Table2[[#This Row],[1Y Return vs Nifty]]-AVERAGE(Table2[1Y Return vs Nifty]))/_xlfn.STDEV.P(Table2[1Y Return vs Nifty])</f>
        <v>-0.42029436943339205</v>
      </c>
      <c r="I270">
        <v>18.1236351174649</v>
      </c>
      <c r="J270">
        <f>(Table2[[#This Row],[1M Return vs Nifty]]-AVERAGE(Table2[1M Return vs Nifty]))/_xlfn.STDEV.P(Table2[1M Return vs Nifty])</f>
        <v>1.2936854123604278</v>
      </c>
      <c r="K270">
        <v>36.773975190109397</v>
      </c>
      <c r="L270">
        <f>(Table2[[#This Row],[6M Return vs Nifty]]-AVERAGE(Table2[6M Return vs Nifty]))/_xlfn.STDEV.P(Table2[6M Return vs Nifty])</f>
        <v>0.72162752042136236</v>
      </c>
      <c r="M270">
        <v>0.40781184957007</v>
      </c>
      <c r="N270">
        <f>(Table2[[#This Row],[1W Return vs Nifty]]-AVERAGE(Table2[1W Return vs Nifty]))/_xlfn.STDEV.P(Table2[1W Return vs Nifty])</f>
        <v>5.077841103054586E-2</v>
      </c>
      <c r="O270">
        <v>527.48</v>
      </c>
      <c r="P270">
        <v>481.18125498119099</v>
      </c>
      <c r="Q270">
        <v>409.17586730675401</v>
      </c>
      <c r="R270">
        <v>74.293604411917102</v>
      </c>
      <c r="S270">
        <f>(Table2[[#This Row],[Close Price]]-Table2[[#This Row],[20D EMA]])/Table2[[#This Row],[20D EMA]]</f>
        <v>3.0465610070523879E-2</v>
      </c>
      <c r="T270">
        <f>(Table2[[#This Row],[Close Price]]-Table2[[#This Row],[50D EMA]])/Table2[[#This Row],[50D EMA]]</f>
        <v>0.12961590746349194</v>
      </c>
      <c r="U270">
        <f>(Table2[[#This Row],[Close Price]]-Table2[[#This Row],[200D EMA]])/Table2[[#This Row],[200D EMA]]</f>
        <v>0.32840190106448125</v>
      </c>
      <c r="V270">
        <v>0.69411817809647602</v>
      </c>
      <c r="W270">
        <v>540.1</v>
      </c>
      <c r="X270">
        <v>559.25</v>
      </c>
      <c r="Y270">
        <v>553.65</v>
      </c>
      <c r="Z270">
        <v>581.4</v>
      </c>
      <c r="AA270">
        <v>540.1</v>
      </c>
      <c r="AB270">
        <v>559.25</v>
      </c>
      <c r="AC270" s="1">
        <f>(Table2[[#This Row],[Close Price]]/Table2[[#This Row],[Day Low]])-1</f>
        <v>6.3877059803738589E-3</v>
      </c>
      <c r="AD270" s="1">
        <f>(Table2[[#This Row],[Day High]]/Table2[[#This Row],[Close Price]])-1</f>
        <v>2.8884187287278262E-2</v>
      </c>
      <c r="AE270" s="1">
        <f>(Table2[[#This Row],[Close Price]]/Table2[[#This Row],[Current Week Low]])-1</f>
        <v>-1.8242572022035608E-2</v>
      </c>
      <c r="AF270" s="1">
        <f>(Table2[[#This Row],[Current Week High]]/Table2[[#This Row],[Close Price]])-1</f>
        <v>6.9634808205316867E-2</v>
      </c>
      <c r="AG270" s="1">
        <f>(Table2[[#This Row],[Close Price]]/Table2[[#This Row],[Current Month Low]])-1</f>
        <v>6.3877059803738589E-3</v>
      </c>
      <c r="AH270" s="1">
        <f>(Table2[[#This Row],[Current Month High]]/Table2[[#This Row],[Close Price]])-1</f>
        <v>2.8884187287278262E-2</v>
      </c>
      <c r="AI270">
        <v>6.9634808205316796</v>
      </c>
      <c r="AJ270">
        <v>75.565245478036104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0.37</v>
      </c>
      <c r="AM270" t="s">
        <v>2951</v>
      </c>
      <c r="AN270">
        <v>8.41</v>
      </c>
      <c r="AO270" t="s">
        <v>2951</v>
      </c>
      <c r="AP270">
        <v>6.5871784808547995E-2</v>
      </c>
      <c r="AQ270">
        <f>(Table2[[#This Row],[Sharpe Ratio]]-AVERAGE(Table2[Sharpe Ratio]))/_xlfn.STDEV.P(Table2[Sharpe Ratio])</f>
        <v>7.6407910123141645E-2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1.7222048845020854</v>
      </c>
      <c r="AS270">
        <f>_xlfn.RANK.AVG(Table2[[#This Row],[1Y Return vs Nifty Z-Score]],Table2[1Y Return vs Nifty Z-Score])</f>
        <v>440</v>
      </c>
      <c r="AT270">
        <f>_xlfn.RANK.AVG(Table2[[#This Row],[6M Return vs Nifty Z-Score]],Table2[6M Return vs Nifty Z-Score])</f>
        <v>138</v>
      </c>
      <c r="AU270">
        <f>_xlfn.RANK.AVG(Table2[[#This Row],[Sharpe Ratio Z-Score]],Table2[Sharpe Ratio Z-Score])</f>
        <v>311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1208</v>
      </c>
      <c r="B271" t="s">
        <v>1209</v>
      </c>
      <c r="C271" t="s">
        <v>2916</v>
      </c>
      <c r="D271" t="s">
        <v>66</v>
      </c>
      <c r="E271">
        <v>8600.4234768400001</v>
      </c>
      <c r="F271">
        <v>572.70000000000005</v>
      </c>
      <c r="G271">
        <v>121.22968290679</v>
      </c>
      <c r="H271">
        <f>(Table2[[#This Row],[1Y Return vs Nifty]]-AVERAGE(Table2[1Y Return vs Nifty]))/_xlfn.STDEV.P(Table2[1Y Return vs Nifty])</f>
        <v>0.89425226670255331</v>
      </c>
      <c r="I271">
        <v>1.86449490666066</v>
      </c>
      <c r="J271">
        <f>(Table2[[#This Row],[1M Return vs Nifty]]-AVERAGE(Table2[1M Return vs Nifty]))/_xlfn.STDEV.P(Table2[1M Return vs Nifty])</f>
        <v>-0.24422221257463439</v>
      </c>
      <c r="K271">
        <v>26.301578091274699</v>
      </c>
      <c r="L271">
        <f>(Table2[[#This Row],[6M Return vs Nifty]]-AVERAGE(Table2[6M Return vs Nifty]))/_xlfn.STDEV.P(Table2[6M Return vs Nifty])</f>
        <v>0.39815260079300624</v>
      </c>
      <c r="M271">
        <v>0.82199649962389798</v>
      </c>
      <c r="N271">
        <f>(Table2[[#This Row],[1W Return vs Nifty]]-AVERAGE(Table2[1W Return vs Nifty]))/_xlfn.STDEV.P(Table2[1W Return vs Nifty])</f>
        <v>0.13564075924413788</v>
      </c>
      <c r="O271">
        <v>566.03</v>
      </c>
      <c r="P271">
        <v>553.06124795849996</v>
      </c>
      <c r="Q271">
        <v>453.85416587429899</v>
      </c>
      <c r="R271">
        <v>62.9940362794664</v>
      </c>
      <c r="S271">
        <f>(Table2[[#This Row],[Close Price]]-Table2[[#This Row],[20D EMA]])/Table2[[#This Row],[20D EMA]]</f>
        <v>1.1783827712312197E-2</v>
      </c>
      <c r="T271">
        <f>(Table2[[#This Row],[Close Price]]-Table2[[#This Row],[50D EMA]])/Table2[[#This Row],[50D EMA]]</f>
        <v>3.550918115125961E-2</v>
      </c>
      <c r="U271">
        <f>(Table2[[#This Row],[Close Price]]-Table2[[#This Row],[200D EMA]])/Table2[[#This Row],[200D EMA]]</f>
        <v>0.26185907954983279</v>
      </c>
      <c r="V271">
        <v>1.2713735606091601</v>
      </c>
      <c r="W271">
        <v>578.29999999999995</v>
      </c>
      <c r="X271">
        <v>593.75</v>
      </c>
      <c r="Y271">
        <v>560.20000000000005</v>
      </c>
      <c r="Z271">
        <v>593.75</v>
      </c>
      <c r="AA271">
        <v>578.29999999999995</v>
      </c>
      <c r="AB271">
        <v>593.75</v>
      </c>
      <c r="AC271" s="1">
        <f>(Table2[[#This Row],[Close Price]]/Table2[[#This Row],[Day Low]])-1</f>
        <v>-9.6835552481409071E-3</v>
      </c>
      <c r="AD271" s="1">
        <f>(Table2[[#This Row],[Day High]]/Table2[[#This Row],[Close Price]])-1</f>
        <v>3.6755718526279013E-2</v>
      </c>
      <c r="AE271" s="1">
        <f>(Table2[[#This Row],[Close Price]]/Table2[[#This Row],[Current Week Low]])-1</f>
        <v>2.2313459478757514E-2</v>
      </c>
      <c r="AF271" s="1">
        <f>(Table2[[#This Row],[Current Week High]]/Table2[[#This Row],[Close Price]])-1</f>
        <v>3.6755718526279013E-2</v>
      </c>
      <c r="AG271" s="1">
        <f>(Table2[[#This Row],[Close Price]]/Table2[[#This Row],[Current Month Low]])-1</f>
        <v>-9.6835552481409071E-3</v>
      </c>
      <c r="AH271" s="1">
        <f>(Table2[[#This Row],[Current Month High]]/Table2[[#This Row],[Close Price]])-1</f>
        <v>3.6755718526279013E-2</v>
      </c>
      <c r="AI271">
        <v>10.005238344683001</v>
      </c>
      <c r="AJ271">
        <v>168.55803048065599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-0.03</v>
      </c>
      <c r="AM271" t="s">
        <v>2950</v>
      </c>
      <c r="AN271">
        <v>13.61</v>
      </c>
      <c r="AO271" t="s">
        <v>2951</v>
      </c>
      <c r="AP271">
        <v>-1.7344751205788E-2</v>
      </c>
      <c r="AQ271">
        <f>(Table2[[#This Row],[Sharpe Ratio]]-AVERAGE(Table2[Sharpe Ratio]))/_xlfn.STDEV.P(Table2[Sharpe Ratio])</f>
        <v>-0.84209891239161938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0.34172450177344366</v>
      </c>
      <c r="AS271">
        <f>_xlfn.RANK.AVG(Table2[[#This Row],[1Y Return vs Nifty Z-Score]],Table2[1Y Return vs Nifty Z-Score])</f>
        <v>99</v>
      </c>
      <c r="AT271">
        <f>_xlfn.RANK.AVG(Table2[[#This Row],[6M Return vs Nifty Z-Score]],Table2[6M Return vs Nifty Z-Score])</f>
        <v>209</v>
      </c>
      <c r="AU271">
        <f>_xlfn.RANK.AVG(Table2[[#This Row],[Sharpe Ratio Z-Score]],Table2[Sharpe Ratio Z-Score])</f>
        <v>581</v>
      </c>
      <c r="AV271">
        <f>(Table2[[#This Row],[Rank 1Y]]+Table2[[#This Row],[Rank 6M]]+Table2[[#This Row],[Rank Sharpe]])/3</f>
        <v>296.33333333333331</v>
      </c>
    </row>
    <row r="272" spans="1:48" x14ac:dyDescent="0.3">
      <c r="A272" t="s">
        <v>1052</v>
      </c>
      <c r="B272" t="s">
        <v>1053</v>
      </c>
      <c r="C272" t="s">
        <v>2913</v>
      </c>
      <c r="D272" t="s">
        <v>377</v>
      </c>
      <c r="E272">
        <v>10844.799348254999</v>
      </c>
      <c r="F272">
        <v>392.4</v>
      </c>
      <c r="G272">
        <v>68.926314604404297</v>
      </c>
      <c r="H272">
        <f>(Table2[[#This Row],[1Y Return vs Nifty]]-AVERAGE(Table2[1Y Return vs Nifty]))/_xlfn.STDEV.P(Table2[1Y Return vs Nifty])</f>
        <v>0.27084570330099678</v>
      </c>
      <c r="I272">
        <v>-7.1040971518064699</v>
      </c>
      <c r="J272">
        <f>(Table2[[#This Row],[1M Return vs Nifty]]-AVERAGE(Table2[1M Return vs Nifty]))/_xlfn.STDEV.P(Table2[1M Return vs Nifty])</f>
        <v>-1.0925368179486163</v>
      </c>
      <c r="K272">
        <v>-6.2760765641380898</v>
      </c>
      <c r="L272">
        <f>(Table2[[#This Row],[6M Return vs Nifty]]-AVERAGE(Table2[6M Return vs Nifty]))/_xlfn.STDEV.P(Table2[6M Return vs Nifty])</f>
        <v>-0.6081169401617198</v>
      </c>
      <c r="M272">
        <v>-1.29207591597607</v>
      </c>
      <c r="N272">
        <f>(Table2[[#This Row],[1W Return vs Nifty]]-AVERAGE(Table2[1W Return vs Nifty]))/_xlfn.STDEV.P(Table2[1W Return vs Nifty])</f>
        <v>-0.29751182006578669</v>
      </c>
      <c r="O272">
        <v>400.6</v>
      </c>
      <c r="P272">
        <v>408.78788264059602</v>
      </c>
      <c r="Q272">
        <v>381.785583531942</v>
      </c>
      <c r="R272">
        <v>61.329257734338398</v>
      </c>
      <c r="S272">
        <f>(Table2[[#This Row],[Close Price]]-Table2[[#This Row],[20D EMA]])/Table2[[#This Row],[20D EMA]]</f>
        <v>-2.0469296055916238E-2</v>
      </c>
      <c r="T272">
        <f>(Table2[[#This Row],[Close Price]]-Table2[[#This Row],[50D EMA]])/Table2[[#This Row],[50D EMA]]</f>
        <v>-4.0088963828226236E-2</v>
      </c>
      <c r="U272">
        <f>(Table2[[#This Row],[Close Price]]-Table2[[#This Row],[200D EMA]])/Table2[[#This Row],[200D EMA]]</f>
        <v>2.7802035817756147E-2</v>
      </c>
      <c r="V272">
        <v>1.1241122498490499</v>
      </c>
      <c r="W272">
        <v>390</v>
      </c>
      <c r="X272">
        <v>398.4</v>
      </c>
      <c r="Y272">
        <v>392</v>
      </c>
      <c r="Z272">
        <v>399</v>
      </c>
      <c r="AA272">
        <v>390</v>
      </c>
      <c r="AB272">
        <v>398.4</v>
      </c>
      <c r="AC272" s="1">
        <f>(Table2[[#This Row],[Close Price]]/Table2[[#This Row],[Day Low]])-1</f>
        <v>6.1538461538461764E-3</v>
      </c>
      <c r="AD272" s="1">
        <f>(Table2[[#This Row],[Day High]]/Table2[[#This Row],[Close Price]])-1</f>
        <v>1.5290519877675823E-2</v>
      </c>
      <c r="AE272" s="1">
        <f>(Table2[[#This Row],[Close Price]]/Table2[[#This Row],[Current Week Low]])-1</f>
        <v>1.0204081632652073E-3</v>
      </c>
      <c r="AF272" s="1">
        <f>(Table2[[#This Row],[Current Week High]]/Table2[[#This Row],[Close Price]])-1</f>
        <v>1.6819571865443583E-2</v>
      </c>
      <c r="AG272" s="1">
        <f>(Table2[[#This Row],[Close Price]]/Table2[[#This Row],[Current Month Low]])-1</f>
        <v>6.1538461538461764E-3</v>
      </c>
      <c r="AH272" s="1">
        <f>(Table2[[#This Row],[Current Month High]]/Table2[[#This Row],[Close Price]])-1</f>
        <v>1.5290519877675823E-2</v>
      </c>
      <c r="AI272">
        <v>41.169724770642198</v>
      </c>
      <c r="AJ272">
        <v>103.79122305894499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-0.22</v>
      </c>
      <c r="AM272" t="s">
        <v>2950</v>
      </c>
      <c r="AN272">
        <v>-0.96</v>
      </c>
      <c r="AO272" t="s">
        <v>2950</v>
      </c>
      <c r="AP272">
        <v>0.11987954278716199</v>
      </c>
      <c r="AQ272">
        <f>(Table2[[#This Row],[Sharpe Ratio]]-AVERAGE(Table2[Sharpe Ratio]))/_xlfn.STDEV.P(Table2[Sharpe Ratio])</f>
        <v>0.67252133358428046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204</v>
      </c>
      <c r="AT272">
        <f>_xlfn.RANK.AVG(Table2[[#This Row],[6M Return vs Nifty Z-Score]],Table2[6M Return vs Nifty Z-Score])</f>
        <v>502</v>
      </c>
      <c r="AU272">
        <f>_xlfn.RANK.AVG(Table2[[#This Row],[Sharpe Ratio Z-Score]],Table2[Sharpe Ratio Z-Score])</f>
        <v>185</v>
      </c>
      <c r="AV272">
        <f>(Table2[[#This Row],[Rank 1Y]]+Table2[[#This Row],[Rank 6M]]+Table2[[#This Row],[Rank Sharpe]])/3</f>
        <v>297</v>
      </c>
    </row>
    <row r="273" spans="1:48" x14ac:dyDescent="0.3">
      <c r="A273" t="s">
        <v>210</v>
      </c>
      <c r="B273" t="s">
        <v>211</v>
      </c>
      <c r="C273" t="s">
        <v>2920</v>
      </c>
      <c r="D273" t="s">
        <v>212</v>
      </c>
      <c r="E273">
        <v>118433.69242455</v>
      </c>
      <c r="F273">
        <v>1911.85</v>
      </c>
      <c r="G273">
        <v>22.055978961719799</v>
      </c>
      <c r="H273">
        <f>(Table2[[#This Row],[1Y Return vs Nifty]]-AVERAGE(Table2[1Y Return vs Nifty]))/_xlfn.STDEV.P(Table2[1Y Return vs Nifty])</f>
        <v>-0.2878042616411397</v>
      </c>
      <c r="I273">
        <v>-0.28106631158272699</v>
      </c>
      <c r="J273">
        <f>(Table2[[#This Row],[1M Return vs Nifty]]-AVERAGE(Table2[1M Return vs Nifty]))/_xlfn.STDEV.P(Table2[1M Return vs Nifty])</f>
        <v>-0.44716498288845596</v>
      </c>
      <c r="K273">
        <v>30.140754381344301</v>
      </c>
      <c r="L273">
        <f>(Table2[[#This Row],[6M Return vs Nifty]]-AVERAGE(Table2[6M Return vs Nifty]))/_xlfn.STDEV.P(Table2[6M Return vs Nifty])</f>
        <v>0.51673836775246795</v>
      </c>
      <c r="M273">
        <v>2.4138574695470099</v>
      </c>
      <c r="N273">
        <f>(Table2[[#This Row],[1W Return vs Nifty]]-AVERAGE(Table2[1W Return vs Nifty]))/_xlfn.STDEV.P(Table2[1W Return vs Nifty])</f>
        <v>0.46179736577140795</v>
      </c>
      <c r="O273">
        <v>1836.32</v>
      </c>
      <c r="P273">
        <v>1748.5935720816401</v>
      </c>
      <c r="Q273">
        <v>1520.96487007108</v>
      </c>
      <c r="R273">
        <v>85.756154208648397</v>
      </c>
      <c r="S273">
        <f>(Table2[[#This Row],[Close Price]]-Table2[[#This Row],[20D EMA]])/Table2[[#This Row],[20D EMA]]</f>
        <v>4.1131175394266778E-2</v>
      </c>
      <c r="T273">
        <f>(Table2[[#This Row],[Close Price]]-Table2[[#This Row],[50D EMA]])/Table2[[#This Row],[50D EMA]]</f>
        <v>9.3364421855908278E-2</v>
      </c>
      <c r="U273">
        <f>(Table2[[#This Row],[Close Price]]-Table2[[#This Row],[200D EMA]])/Table2[[#This Row],[200D EMA]]</f>
        <v>0.25699813166010371</v>
      </c>
      <c r="V273">
        <v>1.27681550831958</v>
      </c>
      <c r="W273">
        <v>1883.5</v>
      </c>
      <c r="X273">
        <v>1935</v>
      </c>
      <c r="Y273">
        <v>1818.05</v>
      </c>
      <c r="Z273">
        <v>1924.9</v>
      </c>
      <c r="AA273">
        <v>1883.5</v>
      </c>
      <c r="AB273">
        <v>1935</v>
      </c>
      <c r="AC273" s="1">
        <f>(Table2[[#This Row],[Close Price]]/Table2[[#This Row],[Day Low]])-1</f>
        <v>1.5051765330501787E-2</v>
      </c>
      <c r="AD273" s="1">
        <f>(Table2[[#This Row],[Day High]]/Table2[[#This Row],[Close Price]])-1</f>
        <v>1.2108690535345357E-2</v>
      </c>
      <c r="AE273" s="1">
        <f>(Table2[[#This Row],[Close Price]]/Table2[[#This Row],[Current Week Low]])-1</f>
        <v>5.1593740546189482E-2</v>
      </c>
      <c r="AF273" s="1">
        <f>(Table2[[#This Row],[Current Week High]]/Table2[[#This Row],[Close Price]])-1</f>
        <v>6.8258493082617999E-3</v>
      </c>
      <c r="AG273" s="1">
        <f>(Table2[[#This Row],[Close Price]]/Table2[[#This Row],[Current Month Low]])-1</f>
        <v>1.5051765330501787E-2</v>
      </c>
      <c r="AH273" s="1">
        <f>(Table2[[#This Row],[Current Month High]]/Table2[[#This Row],[Close Price]])-1</f>
        <v>1.2108690535345357E-2</v>
      </c>
      <c r="AI273">
        <v>3.84705913120799</v>
      </c>
      <c r="AJ273">
        <v>55.075637749929001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0.18</v>
      </c>
      <c r="AM273" t="s">
        <v>2951</v>
      </c>
      <c r="AN273">
        <v>6.64</v>
      </c>
      <c r="AO273" t="s">
        <v>2951</v>
      </c>
      <c r="AP273">
        <v>6.1449369121834997E-2</v>
      </c>
      <c r="AQ273">
        <f>(Table2[[#This Row],[Sharpe Ratio]]-AVERAGE(Table2[Sharpe Ratio]))/_xlfn.STDEV.P(Table2[Sharpe Ratio])</f>
        <v>2.7595268131621917E-2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0.27116175712590218</v>
      </c>
      <c r="AS273">
        <f>_xlfn.RANK.AVG(Table2[[#This Row],[1Y Return vs Nifty Z-Score]],Table2[1Y Return vs Nifty Z-Score])</f>
        <v>377</v>
      </c>
      <c r="AT273">
        <f>_xlfn.RANK.AVG(Table2[[#This Row],[6M Return vs Nifty Z-Score]],Table2[6M Return vs Nifty Z-Score])</f>
        <v>186</v>
      </c>
      <c r="AU273">
        <f>_xlfn.RANK.AVG(Table2[[#This Row],[Sharpe Ratio Z-Score]],Table2[Sharpe Ratio Z-Score])</f>
        <v>329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1543</v>
      </c>
      <c r="B274" t="s">
        <v>1544</v>
      </c>
      <c r="C274" t="s">
        <v>2923</v>
      </c>
      <c r="D274" t="s">
        <v>269</v>
      </c>
      <c r="E274">
        <v>5297.4373942100001</v>
      </c>
      <c r="F274">
        <v>1353.5</v>
      </c>
      <c r="G274">
        <v>-4.7786588535214598</v>
      </c>
      <c r="H274">
        <f>(Table2[[#This Row],[1Y Return vs Nifty]]-AVERAGE(Table2[1Y Return vs Nifty]))/_xlfn.STDEV.P(Table2[1Y Return vs Nifty])</f>
        <v>-0.60764770353591258</v>
      </c>
      <c r="I274">
        <v>3.9236291992114598</v>
      </c>
      <c r="J274">
        <f>(Table2[[#This Row],[1M Return vs Nifty]]-AVERAGE(Table2[1M Return vs Nifty]))/_xlfn.STDEV.P(Table2[1M Return vs Nifty])</f>
        <v>-4.9454328896823378E-2</v>
      </c>
      <c r="K274">
        <v>34.199734170320298</v>
      </c>
      <c r="L274">
        <f>(Table2[[#This Row],[6M Return vs Nifty]]-AVERAGE(Table2[6M Return vs Nifty]))/_xlfn.STDEV.P(Table2[6M Return vs Nifty])</f>
        <v>0.64211349902573034</v>
      </c>
      <c r="M274">
        <v>2.9908947884763899</v>
      </c>
      <c r="N274">
        <f>(Table2[[#This Row],[1W Return vs Nifty]]-AVERAGE(Table2[1W Return vs Nifty]))/_xlfn.STDEV.P(Table2[1W Return vs Nifty])</f>
        <v>0.58002661904010955</v>
      </c>
      <c r="O274">
        <v>1317.52</v>
      </c>
      <c r="P274">
        <v>1277.8736148947801</v>
      </c>
      <c r="Q274">
        <v>1143.99780884554</v>
      </c>
      <c r="R274">
        <v>44.6548109831772</v>
      </c>
      <c r="S274">
        <f>(Table2[[#This Row],[Close Price]]-Table2[[#This Row],[20D EMA]])/Table2[[#This Row],[20D EMA]]</f>
        <v>2.7308883356609401E-2</v>
      </c>
      <c r="T274">
        <f>(Table2[[#This Row],[Close Price]]-Table2[[#This Row],[50D EMA]])/Table2[[#This Row],[50D EMA]]</f>
        <v>5.9181427821754493E-2</v>
      </c>
      <c r="U274">
        <f>(Table2[[#This Row],[Close Price]]-Table2[[#This Row],[200D EMA]])/Table2[[#This Row],[200D EMA]]</f>
        <v>0.18313163673440785</v>
      </c>
      <c r="V274">
        <v>0.83039270528457299</v>
      </c>
      <c r="W274">
        <v>1350</v>
      </c>
      <c r="X274">
        <v>1399.45</v>
      </c>
      <c r="Y274">
        <v>1373.15</v>
      </c>
      <c r="Z274">
        <v>1436</v>
      </c>
      <c r="AA274">
        <v>1350</v>
      </c>
      <c r="AB274">
        <v>1399.45</v>
      </c>
      <c r="AC274" s="1">
        <f>(Table2[[#This Row],[Close Price]]/Table2[[#This Row],[Day Low]])-1</f>
        <v>2.5925925925927018E-3</v>
      </c>
      <c r="AD274" s="1">
        <f>(Table2[[#This Row],[Day High]]/Table2[[#This Row],[Close Price]])-1</f>
        <v>3.394902105652009E-2</v>
      </c>
      <c r="AE274" s="1">
        <f>(Table2[[#This Row],[Close Price]]/Table2[[#This Row],[Current Week Low]])-1</f>
        <v>-1.4310162764446743E-2</v>
      </c>
      <c r="AF274" s="1">
        <f>(Table2[[#This Row],[Current Week High]]/Table2[[#This Row],[Close Price]])-1</f>
        <v>6.095308459549309E-2</v>
      </c>
      <c r="AG274" s="1">
        <f>(Table2[[#This Row],[Close Price]]/Table2[[#This Row],[Current Month Low]])-1</f>
        <v>2.5925925925927018E-3</v>
      </c>
      <c r="AH274" s="1">
        <f>(Table2[[#This Row],[Current Month High]]/Table2[[#This Row],[Close Price]])-1</f>
        <v>3.394902105652009E-2</v>
      </c>
      <c r="AI274">
        <v>6.6309567787218304</v>
      </c>
      <c r="AJ274">
        <v>57.009454207992498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-0.03</v>
      </c>
      <c r="AM274" t="s">
        <v>2950</v>
      </c>
      <c r="AN274">
        <v>13.26</v>
      </c>
      <c r="AO274" t="s">
        <v>2951</v>
      </c>
      <c r="AP274">
        <v>0.109807519190448</v>
      </c>
      <c r="AQ274">
        <f>(Table2[[#This Row],[Sharpe Ratio]]-AVERAGE(Table2[Sharpe Ratio]))/_xlfn.STDEV.P(Table2[Sharpe Ratio])</f>
        <v>0.56135085193243983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1.1263889375655438</v>
      </c>
      <c r="AS274">
        <f>_xlfn.RANK.AVG(Table2[[#This Row],[1Y Return vs Nifty Z-Score]],Table2[1Y Return vs Nifty Z-Score])</f>
        <v>536</v>
      </c>
      <c r="AT274">
        <f>_xlfn.RANK.AVG(Table2[[#This Row],[6M Return vs Nifty Z-Score]],Table2[6M Return vs Nifty Z-Score])</f>
        <v>152</v>
      </c>
      <c r="AU274">
        <f>_xlfn.RANK.AVG(Table2[[#This Row],[Sharpe Ratio Z-Score]],Table2[Sharpe Ratio Z-Score])</f>
        <v>204</v>
      </c>
      <c r="AV274">
        <f>(Table2[[#This Row],[Rank 1Y]]+Table2[[#This Row],[Rank 6M]]+Table2[[#This Row],[Rank Sharpe]])/3</f>
        <v>297.33333333333331</v>
      </c>
    </row>
    <row r="275" spans="1:48" x14ac:dyDescent="0.3">
      <c r="A275" t="s">
        <v>468</v>
      </c>
      <c r="B275" t="s">
        <v>469</v>
      </c>
      <c r="C275" t="s">
        <v>2908</v>
      </c>
      <c r="D275" t="s">
        <v>22</v>
      </c>
      <c r="E275">
        <v>42080.655637019998</v>
      </c>
      <c r="F275">
        <v>1609.5</v>
      </c>
      <c r="G275">
        <v>23.568693279764599</v>
      </c>
      <c r="H275">
        <f>(Table2[[#This Row],[1Y Return vs Nifty]]-AVERAGE(Table2[1Y Return vs Nifty]))/_xlfn.STDEV.P(Table2[1Y Return vs Nifty])</f>
        <v>-0.2697741411148939</v>
      </c>
      <c r="I275">
        <v>3.05962123866016</v>
      </c>
      <c r="J275">
        <f>(Table2[[#This Row],[1M Return vs Nifty]]-AVERAGE(Table2[1M Return vs Nifty]))/_xlfn.STDEV.P(Table2[1M Return vs Nifty])</f>
        <v>-0.13117847994716422</v>
      </c>
      <c r="K275">
        <v>-4.8961849536422299</v>
      </c>
      <c r="L275">
        <f>(Table2[[#This Row],[6M Return vs Nifty]]-AVERAGE(Table2[6M Return vs Nifty]))/_xlfn.STDEV.P(Table2[6M Return vs Nifty])</f>
        <v>-0.56549438454351664</v>
      </c>
      <c r="M275">
        <v>6.6786344684629801</v>
      </c>
      <c r="N275">
        <f>(Table2[[#This Row],[1W Return vs Nifty]]-AVERAGE(Table2[1W Return vs Nifty]))/_xlfn.STDEV.P(Table2[1W Return vs Nifty])</f>
        <v>1.3356080941223727</v>
      </c>
      <c r="O275">
        <v>1512.09</v>
      </c>
      <c r="P275">
        <v>1495.3509044080299</v>
      </c>
      <c r="Q275">
        <v>1395.76111949099</v>
      </c>
      <c r="R275">
        <v>68.644535057775798</v>
      </c>
      <c r="S275">
        <f>(Table2[[#This Row],[Close Price]]-Table2[[#This Row],[20D EMA]])/Table2[[#This Row],[20D EMA]]</f>
        <v>6.4420768605043408E-2</v>
      </c>
      <c r="T275">
        <f>(Table2[[#This Row],[Close Price]]-Table2[[#This Row],[50D EMA]])/Table2[[#This Row],[50D EMA]]</f>
        <v>7.6335992612488981E-2</v>
      </c>
      <c r="U275">
        <f>(Table2[[#This Row],[Close Price]]-Table2[[#This Row],[200D EMA]])/Table2[[#This Row],[200D EMA]]</f>
        <v>0.15313428460233713</v>
      </c>
      <c r="V275">
        <v>1.0252198841448901</v>
      </c>
      <c r="W275">
        <v>1562.6</v>
      </c>
      <c r="X275">
        <v>1622</v>
      </c>
      <c r="Y275">
        <v>1555.35</v>
      </c>
      <c r="Z275">
        <v>1638.65</v>
      </c>
      <c r="AA275">
        <v>1562.6</v>
      </c>
      <c r="AB275">
        <v>1622</v>
      </c>
      <c r="AC275" s="1">
        <f>(Table2[[#This Row],[Close Price]]/Table2[[#This Row],[Day Low]])-1</f>
        <v>3.0014079098937829E-2</v>
      </c>
      <c r="AD275" s="1">
        <f>(Table2[[#This Row],[Day High]]/Table2[[#This Row],[Close Price]])-1</f>
        <v>7.7663870767319398E-3</v>
      </c>
      <c r="AE275" s="1">
        <f>(Table2[[#This Row],[Close Price]]/Table2[[#This Row],[Current Week Low]])-1</f>
        <v>3.4815314880894954E-2</v>
      </c>
      <c r="AF275" s="1">
        <f>(Table2[[#This Row],[Current Week High]]/Table2[[#This Row],[Close Price]])-1</f>
        <v>1.8111214662938968E-2</v>
      </c>
      <c r="AG275" s="1">
        <f>(Table2[[#This Row],[Close Price]]/Table2[[#This Row],[Current Month Low]])-1</f>
        <v>3.0014079098937829E-2</v>
      </c>
      <c r="AH275" s="1">
        <f>(Table2[[#This Row],[Current Month High]]/Table2[[#This Row],[Close Price]])-1</f>
        <v>7.7663870767319398E-3</v>
      </c>
      <c r="AI275">
        <v>9.5992544268406395</v>
      </c>
      <c r="AJ275">
        <v>67.4817898022892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0.05</v>
      </c>
      <c r="AM275" t="s">
        <v>2951</v>
      </c>
      <c r="AN275">
        <v>11.56</v>
      </c>
      <c r="AO275" t="s">
        <v>2951</v>
      </c>
      <c r="AP275">
        <v>0.20254822871667</v>
      </c>
      <c r="AQ275">
        <f>(Table2[[#This Row],[Sharpe Ratio]]-AVERAGE(Table2[Sharpe Ratio]))/_xlfn.STDEV.P(Table2[Sharpe Ratio])</f>
        <v>1.5849812324378223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1.9541423209546203</v>
      </c>
      <c r="AS275">
        <f>_xlfn.RANK.AVG(Table2[[#This Row],[1Y Return vs Nifty Z-Score]],Table2[1Y Return vs Nifty Z-Score])</f>
        <v>367</v>
      </c>
      <c r="AT275">
        <f>_xlfn.RANK.AVG(Table2[[#This Row],[6M Return vs Nifty Z-Score]],Table2[6M Return vs Nifty Z-Score])</f>
        <v>490</v>
      </c>
      <c r="AU275">
        <f>_xlfn.RANK.AVG(Table2[[#This Row],[Sharpe Ratio Z-Score]],Table2[Sharpe Ratio Z-Score])</f>
        <v>36</v>
      </c>
      <c r="AV275">
        <f>(Table2[[#This Row],[Rank 1Y]]+Table2[[#This Row],[Rank 6M]]+Table2[[#This Row],[Rank Sharpe]])/3</f>
        <v>297.66666666666669</v>
      </c>
    </row>
    <row r="276" spans="1:48" x14ac:dyDescent="0.3">
      <c r="A276" t="s">
        <v>918</v>
      </c>
      <c r="B276" t="s">
        <v>919</v>
      </c>
      <c r="C276" t="s">
        <v>2912</v>
      </c>
      <c r="D276" t="s">
        <v>47</v>
      </c>
      <c r="E276">
        <v>14348.23549845</v>
      </c>
      <c r="F276">
        <v>475.65</v>
      </c>
      <c r="G276">
        <v>19.466501181955</v>
      </c>
      <c r="H276">
        <f>(Table2[[#This Row],[1Y Return vs Nifty]]-AVERAGE(Table2[1Y Return vs Nifty]))/_xlfn.STDEV.P(Table2[1Y Return vs Nifty])</f>
        <v>-0.31866838179407131</v>
      </c>
      <c r="I276">
        <v>-12.8446039710776</v>
      </c>
      <c r="J276">
        <f>(Table2[[#This Row],[1M Return vs Nifty]]-AVERAGE(Table2[1M Return vs Nifty]))/_xlfn.STDEV.P(Table2[1M Return vs Nifty])</f>
        <v>-1.6355156651623404</v>
      </c>
      <c r="K276">
        <v>25.069417536773901</v>
      </c>
      <c r="L276">
        <f>(Table2[[#This Row],[6M Return vs Nifty]]-AVERAGE(Table2[6M Return vs Nifty]))/_xlfn.STDEV.P(Table2[6M Return vs Nifty])</f>
        <v>0.36009321166033792</v>
      </c>
      <c r="M276">
        <v>-1.7755566018304001</v>
      </c>
      <c r="N276">
        <f>(Table2[[#This Row],[1W Return vs Nifty]]-AVERAGE(Table2[1W Return vs Nifty]))/_xlfn.STDEV.P(Table2[1W Return vs Nifty])</f>
        <v>-0.39657224230061411</v>
      </c>
      <c r="O276">
        <v>483.56</v>
      </c>
      <c r="P276">
        <v>471.18116251409799</v>
      </c>
      <c r="Q276">
        <v>412.57644928486701</v>
      </c>
      <c r="R276">
        <v>93.222219203876705</v>
      </c>
      <c r="S276">
        <f>(Table2[[#This Row],[Close Price]]-Table2[[#This Row],[20D EMA]])/Table2[[#This Row],[20D EMA]]</f>
        <v>-1.6357845975680421E-2</v>
      </c>
      <c r="T276">
        <f>(Table2[[#This Row],[Close Price]]-Table2[[#This Row],[50D EMA]])/Table2[[#This Row],[50D EMA]]</f>
        <v>9.484329683422511E-3</v>
      </c>
      <c r="U276">
        <f>(Table2[[#This Row],[Close Price]]-Table2[[#This Row],[200D EMA]])/Table2[[#This Row],[200D EMA]]</f>
        <v>0.15287724450695267</v>
      </c>
      <c r="V276">
        <v>1.30032904432389</v>
      </c>
      <c r="W276">
        <v>466.5</v>
      </c>
      <c r="X276">
        <v>481.95</v>
      </c>
      <c r="Y276">
        <v>464.35</v>
      </c>
      <c r="Z276">
        <v>481.6</v>
      </c>
      <c r="AA276">
        <v>466.5</v>
      </c>
      <c r="AB276">
        <v>481.95</v>
      </c>
      <c r="AC276" s="1">
        <f>(Table2[[#This Row],[Close Price]]/Table2[[#This Row],[Day Low]])-1</f>
        <v>1.961414790996785E-2</v>
      </c>
      <c r="AD276" s="1">
        <f>(Table2[[#This Row],[Day High]]/Table2[[#This Row],[Close Price]])-1</f>
        <v>1.3245033112582849E-2</v>
      </c>
      <c r="AE276" s="1">
        <f>(Table2[[#This Row],[Close Price]]/Table2[[#This Row],[Current Week Low]])-1</f>
        <v>2.4335092064175612E-2</v>
      </c>
      <c r="AF276" s="1">
        <f>(Table2[[#This Row],[Current Week High]]/Table2[[#This Row],[Close Price]])-1</f>
        <v>1.2509197939661654E-2</v>
      </c>
      <c r="AG276" s="1">
        <f>(Table2[[#This Row],[Close Price]]/Table2[[#This Row],[Current Month Low]])-1</f>
        <v>1.961414790996785E-2</v>
      </c>
      <c r="AH276" s="1">
        <f>(Table2[[#This Row],[Current Month High]]/Table2[[#This Row],[Close Price]])-1</f>
        <v>1.3245033112582849E-2</v>
      </c>
      <c r="AI276">
        <v>20.845159255755199</v>
      </c>
      <c r="AJ276">
        <v>53.386004514672599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0.05</v>
      </c>
      <c r="AM276" t="s">
        <v>2951</v>
      </c>
      <c r="AN276">
        <v>1.1200000000000001</v>
      </c>
      <c r="AO276" t="s">
        <v>2951</v>
      </c>
      <c r="AP276">
        <v>8.0565955591617999E-2</v>
      </c>
      <c r="AQ276">
        <f>(Table2[[#This Row],[Sharpe Ratio]]-AVERAGE(Table2[Sharpe Ratio]))/_xlfn.STDEV.P(Table2[Sharpe Ratio])</f>
        <v>0.23859558052943861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-1.7520674970672494</v>
      </c>
      <c r="AS276">
        <f>_xlfn.RANK.AVG(Table2[[#This Row],[1Y Return vs Nifty Z-Score]],Table2[1Y Return vs Nifty Z-Score])</f>
        <v>401</v>
      </c>
      <c r="AT276">
        <f>_xlfn.RANK.AVG(Table2[[#This Row],[6M Return vs Nifty Z-Score]],Table2[6M Return vs Nifty Z-Score])</f>
        <v>220</v>
      </c>
      <c r="AU276">
        <f>_xlfn.RANK.AVG(Table2[[#This Row],[Sharpe Ratio Z-Score]],Table2[Sharpe Ratio Z-Score])</f>
        <v>276</v>
      </c>
      <c r="AV276">
        <f>(Table2[[#This Row],[Rank 1Y]]+Table2[[#This Row],[Rank 6M]]+Table2[[#This Row],[Rank Sharpe]])/3</f>
        <v>299</v>
      </c>
    </row>
    <row r="277" spans="1:48" x14ac:dyDescent="0.3">
      <c r="A277" t="s">
        <v>1200</v>
      </c>
      <c r="B277" t="s">
        <v>1201</v>
      </c>
      <c r="C277" t="s">
        <v>2923</v>
      </c>
      <c r="D277" t="s">
        <v>446</v>
      </c>
      <c r="E277">
        <v>8675.2953725000007</v>
      </c>
      <c r="F277">
        <v>194.29</v>
      </c>
      <c r="G277">
        <v>52.800729258285799</v>
      </c>
      <c r="H277">
        <f>(Table2[[#This Row],[1Y Return vs Nifty]]-AVERAGE(Table2[1Y Return vs Nifty]))/_xlfn.STDEV.P(Table2[1Y Return vs Nifty])</f>
        <v>7.8644014007427973E-2</v>
      </c>
      <c r="I277">
        <v>39.016603050991002</v>
      </c>
      <c r="J277">
        <f>(Table2[[#This Row],[1M Return vs Nifty]]-AVERAGE(Table2[1M Return vs Nifty]))/_xlfn.STDEV.P(Table2[1M Return vs Nifty])</f>
        <v>3.2698941340948098</v>
      </c>
      <c r="K277">
        <v>13.8566745949718</v>
      </c>
      <c r="L277">
        <f>(Table2[[#This Row],[6M Return vs Nifty]]-AVERAGE(Table2[6M Return vs Nifty]))/_xlfn.STDEV.P(Table2[6M Return vs Nifty])</f>
        <v>1.3750240926689247E-2</v>
      </c>
      <c r="M277">
        <v>22.980342662303599</v>
      </c>
      <c r="N277">
        <f>(Table2[[#This Row],[1W Return vs Nifty]]-AVERAGE(Table2[1W Return vs Nifty]))/_xlfn.STDEV.P(Table2[1W Return vs Nifty])</f>
        <v>4.6756672610718963</v>
      </c>
      <c r="O277">
        <v>173.15</v>
      </c>
      <c r="P277">
        <v>159.917194609342</v>
      </c>
      <c r="Q277">
        <v>144.669789279741</v>
      </c>
      <c r="R277">
        <v>70.941157142081806</v>
      </c>
      <c r="S277">
        <f>(Table2[[#This Row],[Close Price]]-Table2[[#This Row],[20D EMA]])/Table2[[#This Row],[20D EMA]]</f>
        <v>0.1220906728270285</v>
      </c>
      <c r="T277">
        <f>(Table2[[#This Row],[Close Price]]-Table2[[#This Row],[50D EMA]])/Table2[[#This Row],[50D EMA]]</f>
        <v>0.21494127304212979</v>
      </c>
      <c r="U277">
        <f>(Table2[[#This Row],[Close Price]]-Table2[[#This Row],[200D EMA]])/Table2[[#This Row],[200D EMA]]</f>
        <v>0.34298944490968175</v>
      </c>
      <c r="V277">
        <v>3.94718822515817</v>
      </c>
      <c r="W277">
        <v>191.66</v>
      </c>
      <c r="X277">
        <v>204.4</v>
      </c>
      <c r="Y277">
        <v>206.33</v>
      </c>
      <c r="Z277">
        <v>227.7</v>
      </c>
      <c r="AA277">
        <v>191.66</v>
      </c>
      <c r="AB277">
        <v>204.4</v>
      </c>
      <c r="AC277" s="1">
        <f>(Table2[[#This Row],[Close Price]]/Table2[[#This Row],[Day Low]])-1</f>
        <v>1.3722216424919109E-2</v>
      </c>
      <c r="AD277" s="1">
        <f>(Table2[[#This Row],[Day High]]/Table2[[#This Row],[Close Price]])-1</f>
        <v>5.2035616861392908E-2</v>
      </c>
      <c r="AE277" s="1">
        <f>(Table2[[#This Row],[Close Price]]/Table2[[#This Row],[Current Week Low]])-1</f>
        <v>-5.835312363689249E-2</v>
      </c>
      <c r="AF277" s="1">
        <f>(Table2[[#This Row],[Current Week High]]/Table2[[#This Row],[Close Price]])-1</f>
        <v>0.17195944207113079</v>
      </c>
      <c r="AG277" s="1">
        <f>(Table2[[#This Row],[Close Price]]/Table2[[#This Row],[Current Month Low]])-1</f>
        <v>1.3722216424919109E-2</v>
      </c>
      <c r="AH277" s="1">
        <f>(Table2[[#This Row],[Current Month High]]/Table2[[#This Row],[Close Price]])-1</f>
        <v>5.2035616861392908E-2</v>
      </c>
      <c r="AI277">
        <v>17.195944207113001</v>
      </c>
      <c r="AJ277">
        <v>84.598574821852694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0.31</v>
      </c>
      <c r="AM277" t="s">
        <v>2951</v>
      </c>
      <c r="AN277">
        <v>33.44</v>
      </c>
      <c r="AO277" t="s">
        <v>2951</v>
      </c>
      <c r="AP277">
        <v>6.0090604507091E-2</v>
      </c>
      <c r="AQ277">
        <f>(Table2[[#This Row],[Sharpe Ratio]]-AVERAGE(Table2[Sharpe Ratio]))/_xlfn.STDEV.P(Table2[Sharpe Ratio])</f>
        <v>1.2597833383568968E-2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8.0505534834843928</v>
      </c>
      <c r="AS277">
        <f>_xlfn.RANK.AVG(Table2[[#This Row],[1Y Return vs Nifty Z-Score]],Table2[1Y Return vs Nifty Z-Score])</f>
        <v>259</v>
      </c>
      <c r="AT277">
        <f>_xlfn.RANK.AVG(Table2[[#This Row],[6M Return vs Nifty Z-Score]],Table2[6M Return vs Nifty Z-Score])</f>
        <v>302</v>
      </c>
      <c r="AU277">
        <f>_xlfn.RANK.AVG(Table2[[#This Row],[Sharpe Ratio Z-Score]],Table2[Sharpe Ratio Z-Score])</f>
        <v>336</v>
      </c>
      <c r="AV277">
        <f>(Table2[[#This Row],[Rank 1Y]]+Table2[[#This Row],[Rank 6M]]+Table2[[#This Row],[Rank Sharpe]])/3</f>
        <v>299</v>
      </c>
    </row>
    <row r="278" spans="1:48" x14ac:dyDescent="0.3">
      <c r="A278" t="s">
        <v>2035</v>
      </c>
      <c r="B278" t="s">
        <v>2036</v>
      </c>
      <c r="C278" t="s">
        <v>2923</v>
      </c>
      <c r="D278" t="s">
        <v>269</v>
      </c>
      <c r="E278">
        <v>2644.6851396000002</v>
      </c>
      <c r="F278">
        <v>305.85000000000002</v>
      </c>
      <c r="G278">
        <v>30.662254678974801</v>
      </c>
      <c r="H278">
        <f>(Table2[[#This Row],[1Y Return vs Nifty]]-AVERAGE(Table2[1Y Return vs Nifty]))/_xlfn.STDEV.P(Table2[1Y Return vs Nifty])</f>
        <v>-0.18522561436240442</v>
      </c>
      <c r="I278">
        <v>14.6477313926802</v>
      </c>
      <c r="J278">
        <f>(Table2[[#This Row],[1M Return vs Nifty]]-AVERAGE(Table2[1M Return vs Nifty]))/_xlfn.STDEV.P(Table2[1M Return vs Nifty])</f>
        <v>0.96490918110962653</v>
      </c>
      <c r="K278">
        <v>25.051284990788901</v>
      </c>
      <c r="L278">
        <f>(Table2[[#This Row],[6M Return vs Nifty]]-AVERAGE(Table2[6M Return vs Nifty]))/_xlfn.STDEV.P(Table2[6M Return vs Nifty])</f>
        <v>0.35953312748860533</v>
      </c>
      <c r="M278">
        <v>-1.912345492652</v>
      </c>
      <c r="N278">
        <f>(Table2[[#This Row],[1W Return vs Nifty]]-AVERAGE(Table2[1W Return vs Nifty]))/_xlfn.STDEV.P(Table2[1W Return vs Nifty])</f>
        <v>-0.42459893639259705</v>
      </c>
      <c r="O278">
        <v>288.51</v>
      </c>
      <c r="P278">
        <v>272.30176296674</v>
      </c>
      <c r="Q278">
        <v>241.73399713289501</v>
      </c>
      <c r="R278">
        <v>43.917597357080901</v>
      </c>
      <c r="S278">
        <f>(Table2[[#This Row],[Close Price]]-Table2[[#This Row],[20D EMA]])/Table2[[#This Row],[20D EMA]]</f>
        <v>6.0101902880316221E-2</v>
      </c>
      <c r="T278">
        <f>(Table2[[#This Row],[Close Price]]-Table2[[#This Row],[50D EMA]])/Table2[[#This Row],[50D EMA]]</f>
        <v>0.123202423178427</v>
      </c>
      <c r="U278">
        <f>(Table2[[#This Row],[Close Price]]-Table2[[#This Row],[200D EMA]])/Table2[[#This Row],[200D EMA]]</f>
        <v>0.26523370162061555</v>
      </c>
      <c r="V278">
        <v>1.84275493814716</v>
      </c>
      <c r="W278">
        <v>301.95</v>
      </c>
      <c r="X278">
        <v>309.7</v>
      </c>
      <c r="Y278">
        <v>307.55</v>
      </c>
      <c r="Z278">
        <v>327.8</v>
      </c>
      <c r="AA278">
        <v>301.95</v>
      </c>
      <c r="AB278">
        <v>309.7</v>
      </c>
      <c r="AC278" s="1">
        <f>(Table2[[#This Row],[Close Price]]/Table2[[#This Row],[Day Low]])-1</f>
        <v>1.2916045702931145E-2</v>
      </c>
      <c r="AD278" s="1">
        <f>(Table2[[#This Row],[Day High]]/Table2[[#This Row],[Close Price]])-1</f>
        <v>1.2587869870851698E-2</v>
      </c>
      <c r="AE278" s="1">
        <f>(Table2[[#This Row],[Close Price]]/Table2[[#This Row],[Current Week Low]])-1</f>
        <v>-5.5275564948787936E-3</v>
      </c>
      <c r="AF278" s="1">
        <f>(Table2[[#This Row],[Current Week High]]/Table2[[#This Row],[Close Price]])-1</f>
        <v>7.1767206146803986E-2</v>
      </c>
      <c r="AG278" s="1">
        <f>(Table2[[#This Row],[Close Price]]/Table2[[#This Row],[Current Month Low]])-1</f>
        <v>1.2916045702931145E-2</v>
      </c>
      <c r="AH278" s="1">
        <f>(Table2[[#This Row],[Current Month High]]/Table2[[#This Row],[Close Price]])-1</f>
        <v>1.2587869870851698E-2</v>
      </c>
      <c r="AI278">
        <v>8.2229851234265094</v>
      </c>
      <c r="AJ278">
        <v>65.5032467532467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</v>
      </c>
      <c r="AM278" t="s">
        <v>2951</v>
      </c>
      <c r="AN278">
        <v>24.86</v>
      </c>
      <c r="AO278" t="s">
        <v>2951</v>
      </c>
      <c r="AP278">
        <v>6.0427297284020999E-2</v>
      </c>
      <c r="AQ278">
        <f>(Table2[[#This Row],[Sharpe Ratio]]-AVERAGE(Table2[Sharpe Ratio]))/_xlfn.STDEV.P(Table2[Sharpe Ratio])</f>
        <v>1.6314097331979034E-2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0.73093185517520953</v>
      </c>
      <c r="AS278">
        <f>_xlfn.RANK.AVG(Table2[[#This Row],[1Y Return vs Nifty Z-Score]],Table2[1Y Return vs Nifty Z-Score])</f>
        <v>341</v>
      </c>
      <c r="AT278">
        <f>_xlfn.RANK.AVG(Table2[[#This Row],[6M Return vs Nifty Z-Score]],Table2[6M Return vs Nifty Z-Score])</f>
        <v>222</v>
      </c>
      <c r="AU278">
        <f>_xlfn.RANK.AVG(Table2[[#This Row],[Sharpe Ratio Z-Score]],Table2[Sharpe Ratio Z-Score])</f>
        <v>334</v>
      </c>
      <c r="AV278">
        <f>(Table2[[#This Row],[Rank 1Y]]+Table2[[#This Row],[Rank 6M]]+Table2[[#This Row],[Rank Sharpe]])/3</f>
        <v>299</v>
      </c>
    </row>
    <row r="279" spans="1:48" x14ac:dyDescent="0.3">
      <c r="A279" t="s">
        <v>914</v>
      </c>
      <c r="B279" t="s">
        <v>915</v>
      </c>
      <c r="C279" t="s">
        <v>2918</v>
      </c>
      <c r="D279" t="s">
        <v>455</v>
      </c>
      <c r="E279">
        <v>14458.030394470001</v>
      </c>
      <c r="F279">
        <v>1198.55</v>
      </c>
      <c r="G279">
        <v>38.736267977276697</v>
      </c>
      <c r="H279">
        <f>(Table2[[#This Row],[1Y Return vs Nifty]]-AVERAGE(Table2[1Y Return vs Nifty]))/_xlfn.STDEV.P(Table2[1Y Return vs Nifty])</f>
        <v>-8.8991030500560411E-2</v>
      </c>
      <c r="I279">
        <v>11.027955129462599</v>
      </c>
      <c r="J279">
        <f>(Table2[[#This Row],[1M Return vs Nifty]]-AVERAGE(Table2[1M Return vs Nifty]))/_xlfn.STDEV.P(Table2[1M Return vs Nifty])</f>
        <v>0.62252443975275662</v>
      </c>
      <c r="K279">
        <v>10.013257888421901</v>
      </c>
      <c r="L279">
        <f>(Table2[[#This Row],[6M Return vs Nifty]]-AVERAGE(Table2[6M Return vs Nifty]))/_xlfn.STDEV.P(Table2[6M Return vs Nifty])</f>
        <v>-0.10496650544151817</v>
      </c>
      <c r="M279">
        <v>-5.3347398801968797</v>
      </c>
      <c r="N279">
        <f>(Table2[[#This Row],[1W Return vs Nifty]]-AVERAGE(Table2[1W Return vs Nifty]))/_xlfn.STDEV.P(Table2[1W Return vs Nifty])</f>
        <v>-1.1258137791018368</v>
      </c>
      <c r="O279">
        <v>1137.47</v>
      </c>
      <c r="P279">
        <v>1080.3421580261399</v>
      </c>
      <c r="Q279">
        <v>952.14090901264399</v>
      </c>
      <c r="R279">
        <v>43.764012522243398</v>
      </c>
      <c r="S279">
        <f>(Table2[[#This Row],[Close Price]]-Table2[[#This Row],[20D EMA]])/Table2[[#This Row],[20D EMA]]</f>
        <v>5.3698119510844175E-2</v>
      </c>
      <c r="T279">
        <f>(Table2[[#This Row],[Close Price]]-Table2[[#This Row],[50D EMA]])/Table2[[#This Row],[50D EMA]]</f>
        <v>0.10941704079181168</v>
      </c>
      <c r="U279">
        <f>(Table2[[#This Row],[Close Price]]-Table2[[#This Row],[200D EMA]])/Table2[[#This Row],[200D EMA]]</f>
        <v>0.25879477360433817</v>
      </c>
      <c r="V279">
        <v>0.97729182594014996</v>
      </c>
      <c r="W279">
        <v>1165.95</v>
      </c>
      <c r="X279">
        <v>1238.8499999999999</v>
      </c>
      <c r="Y279">
        <v>1157.55</v>
      </c>
      <c r="Z279">
        <v>1202.5</v>
      </c>
      <c r="AA279">
        <v>1165.95</v>
      </c>
      <c r="AB279">
        <v>1238.8499999999999</v>
      </c>
      <c r="AC279" s="1">
        <f>(Table2[[#This Row],[Close Price]]/Table2[[#This Row],[Day Low]])-1</f>
        <v>2.7960032591448858E-2</v>
      </c>
      <c r="AD279" s="1">
        <f>(Table2[[#This Row],[Day High]]/Table2[[#This Row],[Close Price]])-1</f>
        <v>3.362396228776432E-2</v>
      </c>
      <c r="AE279" s="1">
        <f>(Table2[[#This Row],[Close Price]]/Table2[[#This Row],[Current Week Low]])-1</f>
        <v>3.5419636300807689E-2</v>
      </c>
      <c r="AF279" s="1">
        <f>(Table2[[#This Row],[Current Week High]]/Table2[[#This Row],[Close Price]])-1</f>
        <v>3.2956489090985031E-3</v>
      </c>
      <c r="AG279" s="1">
        <f>(Table2[[#This Row],[Close Price]]/Table2[[#This Row],[Current Month Low]])-1</f>
        <v>2.7960032591448858E-2</v>
      </c>
      <c r="AH279" s="1">
        <f>(Table2[[#This Row],[Current Month High]]/Table2[[#This Row],[Close Price]])-1</f>
        <v>3.362396228776432E-2</v>
      </c>
      <c r="AI279">
        <v>4.5680196904593</v>
      </c>
      <c r="AJ279">
        <v>69.862528344671105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0.14000000000000001</v>
      </c>
      <c r="AM279" t="s">
        <v>2951</v>
      </c>
      <c r="AN279">
        <v>13.86</v>
      </c>
      <c r="AO279" t="s">
        <v>2951</v>
      </c>
      <c r="AP279">
        <v>9.4142198299259003E-2</v>
      </c>
      <c r="AQ279">
        <f>(Table2[[#This Row],[Sharpe Ratio]]-AVERAGE(Table2[Sharpe Ratio]))/_xlfn.STDEV.P(Table2[Sharpe Ratio])</f>
        <v>0.38844406195308628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-0.30880281333807247</v>
      </c>
      <c r="AS279">
        <f>_xlfn.RANK.AVG(Table2[[#This Row],[1Y Return vs Nifty Z-Score]],Table2[1Y Return vs Nifty Z-Score])</f>
        <v>310</v>
      </c>
      <c r="AT279">
        <f>_xlfn.RANK.AVG(Table2[[#This Row],[6M Return vs Nifty Z-Score]],Table2[6M Return vs Nifty Z-Score])</f>
        <v>344</v>
      </c>
      <c r="AU279">
        <f>_xlfn.RANK.AVG(Table2[[#This Row],[Sharpe Ratio Z-Score]],Table2[Sharpe Ratio Z-Score])</f>
        <v>244</v>
      </c>
      <c r="AV279">
        <f>(Table2[[#This Row],[Rank 1Y]]+Table2[[#This Row],[Rank 6M]]+Table2[[#This Row],[Rank Sharpe]])/3</f>
        <v>299.33333333333331</v>
      </c>
    </row>
    <row r="280" spans="1:48" x14ac:dyDescent="0.3">
      <c r="A280" t="s">
        <v>1616</v>
      </c>
      <c r="B280" t="s">
        <v>1617</v>
      </c>
      <c r="C280" t="s">
        <v>2913</v>
      </c>
      <c r="D280" t="s">
        <v>256</v>
      </c>
      <c r="E280">
        <v>4582.1999054999997</v>
      </c>
      <c r="F280">
        <v>623.54999999999995</v>
      </c>
      <c r="G280">
        <v>78.641198833751503</v>
      </c>
      <c r="H280">
        <f>(Table2[[#This Row],[1Y Return vs Nifty]]-AVERAGE(Table2[1Y Return vs Nifty]))/_xlfn.STDEV.P(Table2[1Y Return vs Nifty])</f>
        <v>0.3866379130158169</v>
      </c>
      <c r="I280">
        <v>-5.2427159873322902</v>
      </c>
      <c r="J280">
        <f>(Table2[[#This Row],[1M Return vs Nifty]]-AVERAGE(Table2[1M Return vs Nifty]))/_xlfn.STDEV.P(Table2[1M Return vs Nifty])</f>
        <v>-0.91647386205792813</v>
      </c>
      <c r="K280">
        <v>-14.474585295722299</v>
      </c>
      <c r="L280">
        <f>(Table2[[#This Row],[6M Return vs Nifty]]-AVERAGE(Table2[6M Return vs Nifty]))/_xlfn.STDEV.P(Table2[6M Return vs Nifty])</f>
        <v>-0.86135523202487674</v>
      </c>
      <c r="M280">
        <v>-0.123779682654341</v>
      </c>
      <c r="N280">
        <f>(Table2[[#This Row],[1W Return vs Nifty]]-AVERAGE(Table2[1W Return vs Nifty]))/_xlfn.STDEV.P(Table2[1W Return vs Nifty])</f>
        <v>-5.8139448936408607E-2</v>
      </c>
      <c r="O280">
        <v>613.30999999999995</v>
      </c>
      <c r="P280">
        <v>612.39617882530001</v>
      </c>
      <c r="Q280">
        <v>565.01252893832304</v>
      </c>
      <c r="R280">
        <v>78.041856879514896</v>
      </c>
      <c r="S280">
        <f>(Table2[[#This Row],[Close Price]]-Table2[[#This Row],[20D EMA]])/Table2[[#This Row],[20D EMA]]</f>
        <v>1.6696287358758229E-2</v>
      </c>
      <c r="T280">
        <f>(Table2[[#This Row],[Close Price]]-Table2[[#This Row],[50D EMA]])/Table2[[#This Row],[50D EMA]]</f>
        <v>1.8213407529902019E-2</v>
      </c>
      <c r="U280">
        <f>(Table2[[#This Row],[Close Price]]-Table2[[#This Row],[200D EMA]])/Table2[[#This Row],[200D EMA]]</f>
        <v>0.10360384604509695</v>
      </c>
      <c r="V280">
        <v>1.40788153019978</v>
      </c>
      <c r="W280">
        <v>615</v>
      </c>
      <c r="X280">
        <v>635</v>
      </c>
      <c r="Y280">
        <v>622</v>
      </c>
      <c r="Z280">
        <v>645.79999999999995</v>
      </c>
      <c r="AA280">
        <v>615</v>
      </c>
      <c r="AB280">
        <v>635</v>
      </c>
      <c r="AC280" s="1">
        <f>(Table2[[#This Row],[Close Price]]/Table2[[#This Row],[Day Low]])-1</f>
        <v>1.3902439024390256E-2</v>
      </c>
      <c r="AD280" s="1">
        <f>(Table2[[#This Row],[Day High]]/Table2[[#This Row],[Close Price]])-1</f>
        <v>1.8362601234864995E-2</v>
      </c>
      <c r="AE280" s="1">
        <f>(Table2[[#This Row],[Close Price]]/Table2[[#This Row],[Current Week Low]])-1</f>
        <v>2.4919614147909108E-3</v>
      </c>
      <c r="AF280" s="1">
        <f>(Table2[[#This Row],[Current Week High]]/Table2[[#This Row],[Close Price]])-1</f>
        <v>3.5682784059016814E-2</v>
      </c>
      <c r="AG280" s="1">
        <f>(Table2[[#This Row],[Close Price]]/Table2[[#This Row],[Current Month Low]])-1</f>
        <v>1.3902439024390256E-2</v>
      </c>
      <c r="AH280" s="1">
        <f>(Table2[[#This Row],[Current Month High]]/Table2[[#This Row],[Close Price]])-1</f>
        <v>1.8362601234864995E-2</v>
      </c>
      <c r="AI280">
        <v>17.705075775799799</v>
      </c>
      <c r="AJ280">
        <v>109.139694784504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-0.12</v>
      </c>
      <c r="AM280" t="s">
        <v>2950</v>
      </c>
      <c r="AN280">
        <v>6</v>
      </c>
      <c r="AO280" t="s">
        <v>2951</v>
      </c>
      <c r="AP280">
        <v>0.141887971225448</v>
      </c>
      <c r="AQ280">
        <f>(Table2[[#This Row],[Sharpe Ratio]]-AVERAGE(Table2[Sharpe Ratio]))/_xlfn.STDEV.P(Table2[Sharpe Ratio])</f>
        <v>0.91544050135534816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-0.53389012864804852</v>
      </c>
      <c r="AS280">
        <f>_xlfn.RANK.AVG(Table2[[#This Row],[1Y Return vs Nifty Z-Score]],Table2[1Y Return vs Nifty Z-Score])</f>
        <v>175</v>
      </c>
      <c r="AT280">
        <f>_xlfn.RANK.AVG(Table2[[#This Row],[6M Return vs Nifty Z-Score]],Table2[6M Return vs Nifty Z-Score])</f>
        <v>594</v>
      </c>
      <c r="AU280">
        <f>_xlfn.RANK.AVG(Table2[[#This Row],[Sharpe Ratio Z-Score]],Table2[Sharpe Ratio Z-Score])</f>
        <v>133</v>
      </c>
      <c r="AV280">
        <f>(Table2[[#This Row],[Rank 1Y]]+Table2[[#This Row],[Rank 6M]]+Table2[[#This Row],[Rank Sharpe]])/3</f>
        <v>300.66666666666669</v>
      </c>
    </row>
    <row r="281" spans="1:48" x14ac:dyDescent="0.3">
      <c r="A281" t="s">
        <v>1507</v>
      </c>
      <c r="B281" t="s">
        <v>1508</v>
      </c>
      <c r="C281" t="s">
        <v>2923</v>
      </c>
      <c r="D281" t="s">
        <v>166</v>
      </c>
      <c r="E281">
        <v>5582.4854400000004</v>
      </c>
      <c r="F281">
        <v>876.1</v>
      </c>
      <c r="G281">
        <v>50.333911716325503</v>
      </c>
      <c r="H281">
        <f>(Table2[[#This Row],[1Y Return vs Nifty]]-AVERAGE(Table2[1Y Return vs Nifty]))/_xlfn.STDEV.P(Table2[1Y Return vs Nifty])</f>
        <v>4.9241887599787072E-2</v>
      </c>
      <c r="I281">
        <v>4.94935467808381</v>
      </c>
      <c r="J281">
        <f>(Table2[[#This Row],[1M Return vs Nifty]]-AVERAGE(Table2[1M Return vs Nifty]))/_xlfn.STDEV.P(Table2[1M Return vs Nifty])</f>
        <v>4.7566240124392263E-2</v>
      </c>
      <c r="K281">
        <v>49.475887529292002</v>
      </c>
      <c r="L281">
        <f>(Table2[[#This Row],[6M Return vs Nifty]]-AVERAGE(Table2[6M Return vs Nifty]))/_xlfn.STDEV.P(Table2[6M Return vs Nifty])</f>
        <v>1.1139684557646865</v>
      </c>
      <c r="M281">
        <v>8.3976239543236399</v>
      </c>
      <c r="N281">
        <f>(Table2[[#This Row],[1W Return vs Nifty]]-AVERAGE(Table2[1W Return vs Nifty]))/_xlfn.STDEV.P(Table2[1W Return vs Nifty])</f>
        <v>1.6878120792426623</v>
      </c>
      <c r="O281">
        <v>818.28</v>
      </c>
      <c r="P281">
        <v>761.17439166935696</v>
      </c>
      <c r="Q281">
        <v>618.424495696289</v>
      </c>
      <c r="R281">
        <v>65.831772158980897</v>
      </c>
      <c r="S281">
        <f>(Table2[[#This Row],[Close Price]]-Table2[[#This Row],[20D EMA]])/Table2[[#This Row],[20D EMA]]</f>
        <v>7.0660409639732191E-2</v>
      </c>
      <c r="T281">
        <f>(Table2[[#This Row],[Close Price]]-Table2[[#This Row],[50D EMA]])/Table2[[#This Row],[50D EMA]]</f>
        <v>0.15098459641895712</v>
      </c>
      <c r="U281">
        <f>(Table2[[#This Row],[Close Price]]-Table2[[#This Row],[200D EMA]])/Table2[[#This Row],[200D EMA]]</f>
        <v>0.41666445313359096</v>
      </c>
      <c r="V281">
        <v>0.89036501846353999</v>
      </c>
      <c r="W281">
        <v>871.05</v>
      </c>
      <c r="X281">
        <v>889.2</v>
      </c>
      <c r="Y281">
        <v>861.05</v>
      </c>
      <c r="Z281">
        <v>895.45</v>
      </c>
      <c r="AA281">
        <v>871.05</v>
      </c>
      <c r="AB281">
        <v>889.2</v>
      </c>
      <c r="AC281" s="1">
        <f>(Table2[[#This Row],[Close Price]]/Table2[[#This Row],[Day Low]])-1</f>
        <v>5.7976005969806454E-3</v>
      </c>
      <c r="AD281" s="1">
        <f>(Table2[[#This Row],[Day High]]/Table2[[#This Row],[Close Price]])-1</f>
        <v>1.4952630978198878E-2</v>
      </c>
      <c r="AE281" s="1">
        <f>(Table2[[#This Row],[Close Price]]/Table2[[#This Row],[Current Week Low]])-1</f>
        <v>1.7478659775855165E-2</v>
      </c>
      <c r="AF281" s="1">
        <f>(Table2[[#This Row],[Current Week High]]/Table2[[#This Row],[Close Price]])-1</f>
        <v>2.2086519803675486E-2</v>
      </c>
      <c r="AG281" s="1">
        <f>(Table2[[#This Row],[Close Price]]/Table2[[#This Row],[Current Month Low]])-1</f>
        <v>5.7976005969806454E-3</v>
      </c>
      <c r="AH281" s="1">
        <f>(Table2[[#This Row],[Current Month High]]/Table2[[#This Row],[Close Price]])-1</f>
        <v>1.4952630978198878E-2</v>
      </c>
      <c r="AI281">
        <v>3.0875470836662502</v>
      </c>
      <c r="AJ281">
        <v>100.434683138869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0.24</v>
      </c>
      <c r="AM281" t="s">
        <v>2951</v>
      </c>
      <c r="AN281">
        <v>18.43</v>
      </c>
      <c r="AO281" t="s">
        <v>2951</v>
      </c>
      <c r="AP281">
        <v>-2.757827037072E-3</v>
      </c>
      <c r="AQ281">
        <f>(Table2[[#This Row],[Sharpe Ratio]]-AVERAGE(Table2[Sharpe Ratio]))/_xlfn.STDEV.P(Table2[Sharpe Ratio])</f>
        <v>-0.68109498204101038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2.2174936806905179</v>
      </c>
      <c r="AS281">
        <f>_xlfn.RANK.AVG(Table2[[#This Row],[1Y Return vs Nifty Z-Score]],Table2[1Y Return vs Nifty Z-Score])</f>
        <v>268</v>
      </c>
      <c r="AT281">
        <f>_xlfn.RANK.AVG(Table2[[#This Row],[6M Return vs Nifty Z-Score]],Table2[6M Return vs Nifty Z-Score])</f>
        <v>88</v>
      </c>
      <c r="AU281">
        <f>_xlfn.RANK.AVG(Table2[[#This Row],[Sharpe Ratio Z-Score]],Table2[Sharpe Ratio Z-Score])</f>
        <v>549</v>
      </c>
      <c r="AV281">
        <f>(Table2[[#This Row],[Rank 1Y]]+Table2[[#This Row],[Rank 6M]]+Table2[[#This Row],[Rank Sharpe]])/3</f>
        <v>301.66666666666669</v>
      </c>
    </row>
    <row r="282" spans="1:48" x14ac:dyDescent="0.3">
      <c r="A282" t="s">
        <v>1326</v>
      </c>
      <c r="B282" t="s">
        <v>1327</v>
      </c>
      <c r="C282" t="s">
        <v>2909</v>
      </c>
      <c r="D282" t="s">
        <v>25</v>
      </c>
      <c r="E282">
        <v>7233.367253595</v>
      </c>
      <c r="F282">
        <v>27.57</v>
      </c>
      <c r="G282">
        <v>41.567533738572401</v>
      </c>
      <c r="H282">
        <f>(Table2[[#This Row],[1Y Return vs Nifty]]-AVERAGE(Table2[1Y Return vs Nifty]))/_xlfn.STDEV.P(Table2[1Y Return vs Nifty])</f>
        <v>-5.524502683743996E-2</v>
      </c>
      <c r="I282">
        <v>-3.0673528834966199</v>
      </c>
      <c r="J282">
        <f>(Table2[[#This Row],[1M Return vs Nifty]]-AVERAGE(Table2[1M Return vs Nifty]))/_xlfn.STDEV.P(Table2[1M Return vs Nifty])</f>
        <v>-0.7107122128553347</v>
      </c>
      <c r="K282">
        <v>4.7421430024558804</v>
      </c>
      <c r="L282">
        <f>(Table2[[#This Row],[6M Return vs Nifty]]-AVERAGE(Table2[6M Return vs Nifty]))/_xlfn.STDEV.P(Table2[6M Return vs Nifty])</f>
        <v>-0.26778247278861389</v>
      </c>
      <c r="M282">
        <v>-0.8811687470192</v>
      </c>
      <c r="N282">
        <f>(Table2[[#This Row],[1W Return vs Nifty]]-AVERAGE(Table2[1W Return vs Nifty]))/_xlfn.STDEV.P(Table2[1W Return vs Nifty])</f>
        <v>-0.21332099539146002</v>
      </c>
      <c r="O282">
        <v>27.63</v>
      </c>
      <c r="P282">
        <v>27.9219234503861</v>
      </c>
      <c r="Q282">
        <v>26.0808438705048</v>
      </c>
      <c r="R282">
        <v>40.866947064478701</v>
      </c>
      <c r="S282">
        <f>(Table2[[#This Row],[Close Price]]-Table2[[#This Row],[20D EMA]])/Table2[[#This Row],[20D EMA]]</f>
        <v>-2.1715526601519624E-3</v>
      </c>
      <c r="T282">
        <f>(Table2[[#This Row],[Close Price]]-Table2[[#This Row],[50D EMA]])/Table2[[#This Row],[50D EMA]]</f>
        <v>-1.2603839811086974E-2</v>
      </c>
      <c r="U282">
        <f>(Table2[[#This Row],[Close Price]]-Table2[[#This Row],[200D EMA]])/Table2[[#This Row],[200D EMA]]</f>
        <v>5.7097697332535613E-2</v>
      </c>
      <c r="V282">
        <v>0.85561214711045397</v>
      </c>
      <c r="W282">
        <v>27.29</v>
      </c>
      <c r="X282">
        <v>27.88</v>
      </c>
      <c r="Y282">
        <v>27.57</v>
      </c>
      <c r="Z282">
        <v>28.85</v>
      </c>
      <c r="AA282">
        <v>27.29</v>
      </c>
      <c r="AB282">
        <v>27.88</v>
      </c>
      <c r="AC282" s="1">
        <f>(Table2[[#This Row],[Close Price]]/Table2[[#This Row],[Day Low]])-1</f>
        <v>1.0260168559912186E-2</v>
      </c>
      <c r="AD282" s="1">
        <f>(Table2[[#This Row],[Day High]]/Table2[[#This Row],[Close Price]])-1</f>
        <v>1.1244105912223468E-2</v>
      </c>
      <c r="AE282" s="1">
        <f>(Table2[[#This Row],[Close Price]]/Table2[[#This Row],[Current Week Low]])-1</f>
        <v>0</v>
      </c>
      <c r="AF282" s="1">
        <f>(Table2[[#This Row],[Current Week High]]/Table2[[#This Row],[Close Price]])-1</f>
        <v>4.6427276024664454E-2</v>
      </c>
      <c r="AG282" s="1">
        <f>(Table2[[#This Row],[Close Price]]/Table2[[#This Row],[Current Month Low]])-1</f>
        <v>1.0260168559912186E-2</v>
      </c>
      <c r="AH282" s="1">
        <f>(Table2[[#This Row],[Current Month High]]/Table2[[#This Row],[Close Price]])-1</f>
        <v>1.1244105912223468E-2</v>
      </c>
      <c r="AI282">
        <v>33.774846091350902</v>
      </c>
      <c r="AJ282">
        <v>69.565628232672793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</v>
      </c>
      <c r="AM282" t="s">
        <v>2950</v>
      </c>
      <c r="AN282">
        <v>3.84</v>
      </c>
      <c r="AO282" t="s">
        <v>2951</v>
      </c>
      <c r="AP282">
        <v>0.103534277176556</v>
      </c>
      <c r="AQ282">
        <f>(Table2[[#This Row],[Sharpe Ratio]]-AVERAGE(Table2[Sharpe Ratio]))/_xlfn.STDEV.P(Table2[Sharpe Ratio])</f>
        <v>0.49210961857885022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300</v>
      </c>
      <c r="AT282">
        <f>_xlfn.RANK.AVG(Table2[[#This Row],[6M Return vs Nifty Z-Score]],Table2[6M Return vs Nifty Z-Score])</f>
        <v>389</v>
      </c>
      <c r="AU282">
        <f>_xlfn.RANK.AVG(Table2[[#This Row],[Sharpe Ratio Z-Score]],Table2[Sharpe Ratio Z-Score])</f>
        <v>219</v>
      </c>
      <c r="AV282">
        <f>(Table2[[#This Row],[Rank 1Y]]+Table2[[#This Row],[Rank 6M]]+Table2[[#This Row],[Rank Sharpe]])/3</f>
        <v>302.66666666666669</v>
      </c>
    </row>
    <row r="283" spans="1:48" x14ac:dyDescent="0.3">
      <c r="A283" t="s">
        <v>1595</v>
      </c>
      <c r="B283" t="s">
        <v>1596</v>
      </c>
      <c r="C283" t="s">
        <v>2919</v>
      </c>
      <c r="D283" t="s">
        <v>1597</v>
      </c>
      <c r="E283">
        <v>4835.0387083349997</v>
      </c>
      <c r="F283">
        <v>911.35</v>
      </c>
      <c r="G283">
        <v>29.802746203841998</v>
      </c>
      <c r="H283">
        <f>(Table2[[#This Row],[1Y Return vs Nifty]]-AVERAGE(Table2[1Y Return vs Nifty]))/_xlfn.STDEV.P(Table2[1Y Return vs Nifty])</f>
        <v>-0.19547014051986439</v>
      </c>
      <c r="I283">
        <v>1.69909460013838</v>
      </c>
      <c r="J283">
        <f>(Table2[[#This Row],[1M Return vs Nifty]]-AVERAGE(Table2[1M Return vs Nifty]))/_xlfn.STDEV.P(Table2[1M Return vs Nifty])</f>
        <v>-0.25986697541382692</v>
      </c>
      <c r="K283">
        <v>-1.3742281562091501</v>
      </c>
      <c r="L283">
        <f>(Table2[[#This Row],[6M Return vs Nifty]]-AVERAGE(Table2[6M Return vs Nifty]))/_xlfn.STDEV.P(Table2[6M Return vs Nifty])</f>
        <v>-0.45670699983758545</v>
      </c>
      <c r="M283">
        <v>-6.0563232040642102E-2</v>
      </c>
      <c r="N283">
        <f>(Table2[[#This Row],[1W Return vs Nifty]]-AVERAGE(Table2[1W Return vs Nifty]))/_xlfn.STDEV.P(Table2[1W Return vs Nifty])</f>
        <v>-4.5187021935287598E-2</v>
      </c>
      <c r="O283">
        <v>893.33</v>
      </c>
      <c r="P283">
        <v>908.203283124672</v>
      </c>
      <c r="Q283">
        <v>843.10549012741706</v>
      </c>
      <c r="R283">
        <v>30.014760704029001</v>
      </c>
      <c r="S283">
        <f>(Table2[[#This Row],[Close Price]]-Table2[[#This Row],[20D EMA]])/Table2[[#This Row],[20D EMA]]</f>
        <v>2.0171717058645719E-2</v>
      </c>
      <c r="T283">
        <f>(Table2[[#This Row],[Close Price]]-Table2[[#This Row],[50D EMA]])/Table2[[#This Row],[50D EMA]]</f>
        <v>3.4647715261518879E-3</v>
      </c>
      <c r="U283">
        <f>(Table2[[#This Row],[Close Price]]-Table2[[#This Row],[200D EMA]])/Table2[[#This Row],[200D EMA]]</f>
        <v>8.0944212404866794E-2</v>
      </c>
      <c r="V283">
        <v>0.68191317620869596</v>
      </c>
      <c r="W283">
        <v>903.55</v>
      </c>
      <c r="X283">
        <v>918.95</v>
      </c>
      <c r="Y283">
        <v>908.75</v>
      </c>
      <c r="Z283">
        <v>918.9</v>
      </c>
      <c r="AA283">
        <v>903.55</v>
      </c>
      <c r="AB283">
        <v>918.95</v>
      </c>
      <c r="AC283" s="1">
        <f>(Table2[[#This Row],[Close Price]]/Table2[[#This Row],[Day Low]])-1</f>
        <v>8.6326157932599124E-3</v>
      </c>
      <c r="AD283" s="1">
        <f>(Table2[[#This Row],[Day High]]/Table2[[#This Row],[Close Price]])-1</f>
        <v>8.3392768969112741E-3</v>
      </c>
      <c r="AE283" s="1">
        <f>(Table2[[#This Row],[Close Price]]/Table2[[#This Row],[Current Week Low]])-1</f>
        <v>2.8610729023383907E-3</v>
      </c>
      <c r="AF283" s="1">
        <f>(Table2[[#This Row],[Current Week High]]/Table2[[#This Row],[Close Price]])-1</f>
        <v>8.2844132331156839E-3</v>
      </c>
      <c r="AG283" s="1">
        <f>(Table2[[#This Row],[Close Price]]/Table2[[#This Row],[Current Month Low]])-1</f>
        <v>8.6326157932599124E-3</v>
      </c>
      <c r="AH283" s="1">
        <f>(Table2[[#This Row],[Current Month High]]/Table2[[#This Row],[Close Price]])-1</f>
        <v>8.3392768969112741E-3</v>
      </c>
      <c r="AI283">
        <v>21.347451582816699</v>
      </c>
      <c r="AJ283">
        <v>67.327641604700204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-0.15</v>
      </c>
      <c r="AM283" t="s">
        <v>2950</v>
      </c>
      <c r="AN283">
        <v>6.7</v>
      </c>
      <c r="AO283" t="s">
        <v>2951</v>
      </c>
      <c r="AP283">
        <v>0.15183823761676599</v>
      </c>
      <c r="AQ283">
        <f>(Table2[[#This Row],[Sharpe Ratio]]-AVERAGE(Table2[Sharpe Ratio]))/_xlfn.STDEV.P(Table2[Sharpe Ratio])</f>
        <v>1.0252670815519864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345</v>
      </c>
      <c r="AT283">
        <f>_xlfn.RANK.AVG(Table2[[#This Row],[6M Return vs Nifty Z-Score]],Table2[6M Return vs Nifty Z-Score])</f>
        <v>457</v>
      </c>
      <c r="AU283">
        <f>_xlfn.RANK.AVG(Table2[[#This Row],[Sharpe Ratio Z-Score]],Table2[Sharpe Ratio Z-Score])</f>
        <v>113</v>
      </c>
      <c r="AV283">
        <f>(Table2[[#This Row],[Rank 1Y]]+Table2[[#This Row],[Rank 6M]]+Table2[[#This Row],[Rank Sharpe]])/3</f>
        <v>305</v>
      </c>
    </row>
    <row r="284" spans="1:48" x14ac:dyDescent="0.3">
      <c r="A284" t="s">
        <v>975</v>
      </c>
      <c r="B284" t="s">
        <v>976</v>
      </c>
      <c r="C284" t="s">
        <v>2909</v>
      </c>
      <c r="D284" t="s">
        <v>692</v>
      </c>
      <c r="E284">
        <v>12761.13389915</v>
      </c>
      <c r="F284">
        <v>690.65</v>
      </c>
      <c r="G284">
        <v>71.4508413569326</v>
      </c>
      <c r="H284">
        <f>(Table2[[#This Row],[1Y Return vs Nifty]]-AVERAGE(Table2[1Y Return vs Nifty]))/_xlfn.STDEV.P(Table2[1Y Return vs Nifty])</f>
        <v>0.30093566878677935</v>
      </c>
      <c r="I284">
        <v>-9.0415946424952196</v>
      </c>
      <c r="J284">
        <f>(Table2[[#This Row],[1M Return vs Nifty]]-AVERAGE(Table2[1M Return vs Nifty]))/_xlfn.STDEV.P(Table2[1M Return vs Nifty])</f>
        <v>-1.2757994090567715</v>
      </c>
      <c r="K284">
        <v>27.164800351259501</v>
      </c>
      <c r="L284">
        <f>(Table2[[#This Row],[6M Return vs Nifty]]-AVERAGE(Table2[6M Return vs Nifty]))/_xlfn.STDEV.P(Table2[6M Return vs Nifty])</f>
        <v>0.42481609994556058</v>
      </c>
      <c r="M284">
        <v>-3.3524588244625799</v>
      </c>
      <c r="N284">
        <f>(Table2[[#This Row],[1W Return vs Nifty]]-AVERAGE(Table2[1W Return vs Nifty]))/_xlfn.STDEV.P(Table2[1W Return vs Nifty])</f>
        <v>-0.71966394909952092</v>
      </c>
      <c r="O284">
        <v>709.81</v>
      </c>
      <c r="P284">
        <v>702.08705740000198</v>
      </c>
      <c r="Q284">
        <v>591.23946150179904</v>
      </c>
      <c r="R284">
        <v>49.044469309979803</v>
      </c>
      <c r="S284">
        <f>(Table2[[#This Row],[Close Price]]-Table2[[#This Row],[20D EMA]])/Table2[[#This Row],[20D EMA]]</f>
        <v>-2.6993139009030543E-2</v>
      </c>
      <c r="T284">
        <f>(Table2[[#This Row],[Close Price]]-Table2[[#This Row],[50D EMA]])/Table2[[#This Row],[50D EMA]]</f>
        <v>-1.6290084369816174E-2</v>
      </c>
      <c r="U284">
        <f>(Table2[[#This Row],[Close Price]]-Table2[[#This Row],[200D EMA]])/Table2[[#This Row],[200D EMA]]</f>
        <v>0.16813921426301556</v>
      </c>
      <c r="V284">
        <v>0.450102203364526</v>
      </c>
      <c r="W284">
        <v>688.1</v>
      </c>
      <c r="X284">
        <v>704.65</v>
      </c>
      <c r="Y284">
        <v>678.4</v>
      </c>
      <c r="Z284">
        <v>707.25</v>
      </c>
      <c r="AA284">
        <v>688.1</v>
      </c>
      <c r="AB284">
        <v>704.65</v>
      </c>
      <c r="AC284" s="1">
        <f>(Table2[[#This Row],[Close Price]]/Table2[[#This Row],[Day Low]])-1</f>
        <v>3.7058567068739556E-3</v>
      </c>
      <c r="AD284" s="1">
        <f>(Table2[[#This Row],[Day High]]/Table2[[#This Row],[Close Price]])-1</f>
        <v>2.0270759429522833E-2</v>
      </c>
      <c r="AE284" s="1">
        <f>(Table2[[#This Row],[Close Price]]/Table2[[#This Row],[Current Week Low]])-1</f>
        <v>1.8057193396226356E-2</v>
      </c>
      <c r="AF284" s="1">
        <f>(Table2[[#This Row],[Current Week High]]/Table2[[#This Row],[Close Price]])-1</f>
        <v>2.4035329037862985E-2</v>
      </c>
      <c r="AG284" s="1">
        <f>(Table2[[#This Row],[Close Price]]/Table2[[#This Row],[Current Month Low]])-1</f>
        <v>3.7058567068739556E-3</v>
      </c>
      <c r="AH284" s="1">
        <f>(Table2[[#This Row],[Current Month High]]/Table2[[#This Row],[Close Price]])-1</f>
        <v>2.0270759429522833E-2</v>
      </c>
      <c r="AI284">
        <v>19.0183160790559</v>
      </c>
      <c r="AJ284">
        <v>103.13235294117599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</v>
      </c>
      <c r="AM284" t="s">
        <v>2952</v>
      </c>
      <c r="AN284">
        <v>-0.48</v>
      </c>
      <c r="AO284" t="s">
        <v>2950</v>
      </c>
      <c r="AQ284">
        <f>(Table2[[#This Row],[Sharpe Ratio]]-AVERAGE(Table2[Sharpe Ratio]))/_xlfn.STDEV.P(Table2[Sharpe Ratio])</f>
        <v>-0.65065532340838095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-1.9203669128323333</v>
      </c>
      <c r="AS284">
        <f>_xlfn.RANK.AVG(Table2[[#This Row],[1Y Return vs Nifty Z-Score]],Table2[1Y Return vs Nifty Z-Score])</f>
        <v>195</v>
      </c>
      <c r="AT284">
        <f>_xlfn.RANK.AVG(Table2[[#This Row],[6M Return vs Nifty Z-Score]],Table2[6M Return vs Nifty Z-Score])</f>
        <v>203</v>
      </c>
      <c r="AU284">
        <f>_xlfn.RANK.AVG(Table2[[#This Row],[Sharpe Ratio Z-Score]],Table2[Sharpe Ratio Z-Score])</f>
        <v>520</v>
      </c>
      <c r="AV284">
        <f>(Table2[[#This Row],[Rank 1Y]]+Table2[[#This Row],[Rank 6M]]+Table2[[#This Row],[Rank Sharpe]])/3</f>
        <v>306</v>
      </c>
    </row>
    <row r="285" spans="1:48" x14ac:dyDescent="0.3">
      <c r="A285" t="s">
        <v>161</v>
      </c>
      <c r="B285" t="s">
        <v>162</v>
      </c>
      <c r="C285" t="s">
        <v>2921</v>
      </c>
      <c r="D285" t="s">
        <v>102</v>
      </c>
      <c r="E285">
        <v>156482.23455733899</v>
      </c>
      <c r="F285">
        <v>657.75</v>
      </c>
      <c r="G285">
        <v>26.1358176831428</v>
      </c>
      <c r="H285">
        <f>(Table2[[#This Row],[1Y Return vs Nifty]]-AVERAGE(Table2[1Y Return vs Nifty]))/_xlfn.STDEV.P(Table2[1Y Return vs Nifty])</f>
        <v>-0.23917645201613508</v>
      </c>
      <c r="I285">
        <v>-0.89886362870494696</v>
      </c>
      <c r="J285">
        <f>(Table2[[#This Row],[1M Return vs Nifty]]-AVERAGE(Table2[1M Return vs Nifty]))/_xlfn.STDEV.P(Table2[1M Return vs Nifty])</f>
        <v>-0.50560074224277496</v>
      </c>
      <c r="K285">
        <v>19.906677348959899</v>
      </c>
      <c r="L285">
        <f>(Table2[[#This Row],[6M Return vs Nifty]]-AVERAGE(Table2[6M Return vs Nifty]))/_xlfn.STDEV.P(Table2[6M Return vs Nifty])</f>
        <v>0.20062475839656244</v>
      </c>
      <c r="M285">
        <v>-3.63118257063865</v>
      </c>
      <c r="N285">
        <f>(Table2[[#This Row],[1W Return vs Nifty]]-AVERAGE(Table2[1W Return vs Nifty]))/_xlfn.STDEV.P(Table2[1W Return vs Nifty])</f>
        <v>-0.77677169464324514</v>
      </c>
      <c r="O285">
        <v>645.54999999999995</v>
      </c>
      <c r="P285">
        <v>628.26730817391399</v>
      </c>
      <c r="Q285">
        <v>558.16268381682903</v>
      </c>
      <c r="R285">
        <v>62.366326280348602</v>
      </c>
      <c r="S285">
        <f>(Table2[[#This Row],[Close Price]]-Table2[[#This Row],[20D EMA]])/Table2[[#This Row],[20D EMA]]</f>
        <v>1.889861358531492E-2</v>
      </c>
      <c r="T285">
        <f>(Table2[[#This Row],[Close Price]]-Table2[[#This Row],[50D EMA]])/Table2[[#This Row],[50D EMA]]</f>
        <v>4.6926987036423597E-2</v>
      </c>
      <c r="U285">
        <f>(Table2[[#This Row],[Close Price]]-Table2[[#This Row],[200D EMA]])/Table2[[#This Row],[200D EMA]]</f>
        <v>0.17841987483321675</v>
      </c>
      <c r="V285">
        <v>1.3200819768173999</v>
      </c>
      <c r="W285">
        <v>643.25</v>
      </c>
      <c r="X285">
        <v>662.45</v>
      </c>
      <c r="Y285">
        <v>653</v>
      </c>
      <c r="Z285">
        <v>667.95</v>
      </c>
      <c r="AA285">
        <v>643.25</v>
      </c>
      <c r="AB285">
        <v>662.45</v>
      </c>
      <c r="AC285" s="1">
        <f>(Table2[[#This Row],[Close Price]]/Table2[[#This Row],[Day Low]])-1</f>
        <v>2.2541780023319191E-2</v>
      </c>
      <c r="AD285" s="1">
        <f>(Table2[[#This Row],[Day High]]/Table2[[#This Row],[Close Price]])-1</f>
        <v>7.1455720258457589E-3</v>
      </c>
      <c r="AE285" s="1">
        <f>(Table2[[#This Row],[Close Price]]/Table2[[#This Row],[Current Week Low]])-1</f>
        <v>7.2741194486982685E-3</v>
      </c>
      <c r="AF285" s="1">
        <f>(Table2[[#This Row],[Current Week High]]/Table2[[#This Row],[Close Price]])-1</f>
        <v>1.5507411630558687E-2</v>
      </c>
      <c r="AG285" s="1">
        <f>(Table2[[#This Row],[Close Price]]/Table2[[#This Row],[Current Month Low]])-1</f>
        <v>2.2541780023319191E-2</v>
      </c>
      <c r="AH285" s="1">
        <f>(Table2[[#This Row],[Current Month High]]/Table2[[#This Row],[Close Price]])-1</f>
        <v>7.1455720258457589E-3</v>
      </c>
      <c r="AI285">
        <v>4.7510452299505701</v>
      </c>
      <c r="AJ285">
        <v>62.789258755104498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-0.02</v>
      </c>
      <c r="AM285" t="s">
        <v>2950</v>
      </c>
      <c r="AN285">
        <v>9.83</v>
      </c>
      <c r="AO285" t="s">
        <v>2951</v>
      </c>
      <c r="AP285">
        <v>6.5632617936334001E-2</v>
      </c>
      <c r="AQ285">
        <f>(Table2[[#This Row],[Sharpe Ratio]]-AVERAGE(Table2[Sharpe Ratio]))/_xlfn.STDEV.P(Table2[Sharpe Ratio])</f>
        <v>7.3768093394766587E-2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-1.2471560371108261</v>
      </c>
      <c r="AS285">
        <f>_xlfn.RANK.AVG(Table2[[#This Row],[1Y Return vs Nifty Z-Score]],Table2[1Y Return vs Nifty Z-Score])</f>
        <v>356</v>
      </c>
      <c r="AT285">
        <f>_xlfn.RANK.AVG(Table2[[#This Row],[6M Return vs Nifty Z-Score]],Table2[6M Return vs Nifty Z-Score])</f>
        <v>253</v>
      </c>
      <c r="AU285">
        <f>_xlfn.RANK.AVG(Table2[[#This Row],[Sharpe Ratio Z-Score]],Table2[Sharpe Ratio Z-Score])</f>
        <v>314</v>
      </c>
      <c r="AV285">
        <f>(Table2[[#This Row],[Rank 1Y]]+Table2[[#This Row],[Rank 6M]]+Table2[[#This Row],[Rank Sharpe]])/3</f>
        <v>307.66666666666669</v>
      </c>
    </row>
    <row r="286" spans="1:48" x14ac:dyDescent="0.3">
      <c r="A286" t="s">
        <v>856</v>
      </c>
      <c r="B286" t="s">
        <v>857</v>
      </c>
      <c r="C286" t="s">
        <v>2917</v>
      </c>
      <c r="D286" t="s">
        <v>130</v>
      </c>
      <c r="E286">
        <v>15822.98496722</v>
      </c>
      <c r="F286">
        <v>526.75</v>
      </c>
      <c r="G286">
        <v>75.253527169989397</v>
      </c>
      <c r="H286">
        <f>(Table2[[#This Row],[1Y Return vs Nifty]]-AVERAGE(Table2[1Y Return vs Nifty]))/_xlfn.STDEV.P(Table2[1Y Return vs Nifty])</f>
        <v>0.34626007850181223</v>
      </c>
      <c r="I286">
        <v>-16.872347956966099</v>
      </c>
      <c r="J286">
        <f>(Table2[[#This Row],[1M Return vs Nifty]]-AVERAGE(Table2[1M Return vs Nifty]))/_xlfn.STDEV.P(Table2[1M Return vs Nifty])</f>
        <v>-2.0164889581454548</v>
      </c>
      <c r="K286">
        <v>-13.616994159515199</v>
      </c>
      <c r="L286">
        <f>(Table2[[#This Row],[6M Return vs Nifty]]-AVERAGE(Table2[6M Return vs Nifty]))/_xlfn.STDEV.P(Table2[6M Return vs Nifty])</f>
        <v>-0.83486566891525682</v>
      </c>
      <c r="M286">
        <v>-4.78771980611047</v>
      </c>
      <c r="N286">
        <f>(Table2[[#This Row],[1W Return vs Nifty]]-AVERAGE(Table2[1W Return vs Nifty]))/_xlfn.STDEV.P(Table2[1W Return vs Nifty])</f>
        <v>-1.0137347631341693</v>
      </c>
      <c r="O286">
        <v>539.69000000000005</v>
      </c>
      <c r="P286">
        <v>557.12246345470101</v>
      </c>
      <c r="Q286">
        <v>501.22336522251902</v>
      </c>
      <c r="R286">
        <v>55.690937435309003</v>
      </c>
      <c r="S286">
        <f>(Table2[[#This Row],[Close Price]]-Table2[[#This Row],[20D EMA]])/Table2[[#This Row],[20D EMA]]</f>
        <v>-2.3976727380533368E-2</v>
      </c>
      <c r="T286">
        <f>(Table2[[#This Row],[Close Price]]-Table2[[#This Row],[50D EMA]])/Table2[[#This Row],[50D EMA]]</f>
        <v>-5.4516673526969636E-2</v>
      </c>
      <c r="U286">
        <f>(Table2[[#This Row],[Close Price]]-Table2[[#This Row],[200D EMA]])/Table2[[#This Row],[200D EMA]]</f>
        <v>5.09286608499354E-2</v>
      </c>
      <c r="V286">
        <v>1.73003502468169</v>
      </c>
      <c r="W286">
        <v>505.7</v>
      </c>
      <c r="X286">
        <v>520.04999999999995</v>
      </c>
      <c r="Y286">
        <v>515.1</v>
      </c>
      <c r="Z286">
        <v>528.4</v>
      </c>
      <c r="AA286">
        <v>505.7</v>
      </c>
      <c r="AB286">
        <v>520.04999999999995</v>
      </c>
      <c r="AC286" s="1">
        <f>(Table2[[#This Row],[Close Price]]/Table2[[#This Row],[Day Low]])-1</f>
        <v>4.1625469646035196E-2</v>
      </c>
      <c r="AD286" s="1">
        <f>(Table2[[#This Row],[Day High]]/Table2[[#This Row],[Close Price]])-1</f>
        <v>-1.2719506407214087E-2</v>
      </c>
      <c r="AE286" s="1">
        <f>(Table2[[#This Row],[Close Price]]/Table2[[#This Row],[Current Week Low]])-1</f>
        <v>2.2616967579110803E-2</v>
      </c>
      <c r="AF286" s="1">
        <f>(Table2[[#This Row],[Current Week High]]/Table2[[#This Row],[Close Price]])-1</f>
        <v>3.1324157570005173E-3</v>
      </c>
      <c r="AG286" s="1">
        <f>(Table2[[#This Row],[Close Price]]/Table2[[#This Row],[Current Month Low]])-1</f>
        <v>4.1625469646035196E-2</v>
      </c>
      <c r="AH286" s="1">
        <f>(Table2[[#This Row],[Current Month High]]/Table2[[#This Row],[Close Price]])-1</f>
        <v>-1.2719506407214087E-2</v>
      </c>
      <c r="AI286">
        <v>19.9620313241575</v>
      </c>
      <c r="AJ286">
        <v>103.732353509959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-0.2</v>
      </c>
      <c r="AM286" t="s">
        <v>2950</v>
      </c>
      <c r="AN286">
        <v>4.01</v>
      </c>
      <c r="AO286" t="s">
        <v>2951</v>
      </c>
      <c r="AP286">
        <v>0.13176480173484501</v>
      </c>
      <c r="AQ286">
        <f>(Table2[[#This Row],[Sharpe Ratio]]-AVERAGE(Table2[Sharpe Ratio]))/_xlfn.STDEV.P(Table2[Sharpe Ratio])</f>
        <v>0.80370549425303028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185</v>
      </c>
      <c r="AT286">
        <f>_xlfn.RANK.AVG(Table2[[#This Row],[6M Return vs Nifty Z-Score]],Table2[6M Return vs Nifty Z-Score])</f>
        <v>585</v>
      </c>
      <c r="AU286">
        <f>_xlfn.RANK.AVG(Table2[[#This Row],[Sharpe Ratio Z-Score]],Table2[Sharpe Ratio Z-Score])</f>
        <v>157</v>
      </c>
      <c r="AV286">
        <f>(Table2[[#This Row],[Rank 1Y]]+Table2[[#This Row],[Rank 6M]]+Table2[[#This Row],[Rank Sharpe]])/3</f>
        <v>309</v>
      </c>
    </row>
    <row r="287" spans="1:48" x14ac:dyDescent="0.3">
      <c r="A287" t="s">
        <v>370</v>
      </c>
      <c r="B287" t="s">
        <v>371</v>
      </c>
      <c r="C287" t="s">
        <v>2909</v>
      </c>
      <c r="D287" t="s">
        <v>372</v>
      </c>
      <c r="E287">
        <v>59439.582422394997</v>
      </c>
      <c r="F287">
        <v>239.35</v>
      </c>
      <c r="G287">
        <v>5.9516659446387798</v>
      </c>
      <c r="H287">
        <f>(Table2[[#This Row],[1Y Return vs Nifty]]-AVERAGE(Table2[1Y Return vs Nifty]))/_xlfn.STDEV.P(Table2[1Y Return vs Nifty])</f>
        <v>-0.4797524049400389</v>
      </c>
      <c r="I287">
        <v>3.2804108827025402</v>
      </c>
      <c r="J287">
        <f>(Table2[[#This Row],[1M Return vs Nifty]]-AVERAGE(Table2[1M Return vs Nifty]))/_xlfn.STDEV.P(Table2[1M Return vs Nifty])</f>
        <v>-0.11029459108975463</v>
      </c>
      <c r="K287">
        <v>39.436665203122999</v>
      </c>
      <c r="L287">
        <f>(Table2[[#This Row],[6M Return vs Nifty]]-AVERAGE(Table2[6M Return vs Nifty]))/_xlfn.STDEV.P(Table2[6M Return vs Nifty])</f>
        <v>0.80387358403278164</v>
      </c>
      <c r="M287">
        <v>1.51074461873001</v>
      </c>
      <c r="N287">
        <f>(Table2[[#This Row],[1W Return vs Nifty]]-AVERAGE(Table2[1W Return vs Nifty]))/_xlfn.STDEV.P(Table2[1W Return vs Nifty])</f>
        <v>0.27675845326646176</v>
      </c>
      <c r="O287">
        <v>232.7</v>
      </c>
      <c r="P287">
        <v>222.14880459858799</v>
      </c>
      <c r="Q287">
        <v>194.53356945354699</v>
      </c>
      <c r="R287">
        <v>63.712764707717803</v>
      </c>
      <c r="S287">
        <f>(Table2[[#This Row],[Close Price]]-Table2[[#This Row],[20D EMA]])/Table2[[#This Row],[20D EMA]]</f>
        <v>2.8577567683712959E-2</v>
      </c>
      <c r="T287">
        <f>(Table2[[#This Row],[Close Price]]-Table2[[#This Row],[50D EMA]])/Table2[[#This Row],[50D EMA]]</f>
        <v>7.7430960893504361E-2</v>
      </c>
      <c r="U287">
        <f>(Table2[[#This Row],[Close Price]]-Table2[[#This Row],[200D EMA]])/Table2[[#This Row],[200D EMA]]</f>
        <v>0.23037890412613232</v>
      </c>
      <c r="V287">
        <v>0.81485375615824596</v>
      </c>
      <c r="W287">
        <v>235.1</v>
      </c>
      <c r="X287">
        <v>240.77</v>
      </c>
      <c r="Y287">
        <v>239</v>
      </c>
      <c r="Z287">
        <v>245.8</v>
      </c>
      <c r="AA287">
        <v>235.1</v>
      </c>
      <c r="AB287">
        <v>240.77</v>
      </c>
      <c r="AC287" s="1">
        <f>(Table2[[#This Row],[Close Price]]/Table2[[#This Row],[Day Low]])-1</f>
        <v>1.8077413866439906E-2</v>
      </c>
      <c r="AD287" s="1">
        <f>(Table2[[#This Row],[Day High]]/Table2[[#This Row],[Close Price]])-1</f>
        <v>5.9327344892416978E-3</v>
      </c>
      <c r="AE287" s="1">
        <f>(Table2[[#This Row],[Close Price]]/Table2[[#This Row],[Current Week Low]])-1</f>
        <v>1.4644351464434546E-3</v>
      </c>
      <c r="AF287" s="1">
        <f>(Table2[[#This Row],[Current Week High]]/Table2[[#This Row],[Close Price]])-1</f>
        <v>2.6947984123668389E-2</v>
      </c>
      <c r="AG287" s="1">
        <f>(Table2[[#This Row],[Close Price]]/Table2[[#This Row],[Current Month Low]])-1</f>
        <v>1.8077413866439906E-2</v>
      </c>
      <c r="AH287" s="1">
        <f>(Table2[[#This Row],[Current Month High]]/Table2[[#This Row],[Close Price]])-1</f>
        <v>5.9327344892416978E-3</v>
      </c>
      <c r="AI287">
        <v>3.15437643618132</v>
      </c>
      <c r="AJ287">
        <v>54.419354838709602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0.09</v>
      </c>
      <c r="AM287" t="s">
        <v>2951</v>
      </c>
      <c r="AN287">
        <v>11.04</v>
      </c>
      <c r="AO287" t="s">
        <v>2951</v>
      </c>
      <c r="AP287">
        <v>6.0098334534072997E-2</v>
      </c>
      <c r="AQ287">
        <f>(Table2[[#This Row],[Sharpe Ratio]]-AVERAGE(Table2[Sharpe Ratio]))/_xlfn.STDEV.P(Table2[Sharpe Ratio])</f>
        <v>1.2683153956393156E-2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0.50326819522584298</v>
      </c>
      <c r="AS287">
        <f>_xlfn.RANK.AVG(Table2[[#This Row],[1Y Return vs Nifty Z-Score]],Table2[1Y Return vs Nifty Z-Score])</f>
        <v>467</v>
      </c>
      <c r="AT287">
        <f>_xlfn.RANK.AVG(Table2[[#This Row],[6M Return vs Nifty Z-Score]],Table2[6M Return vs Nifty Z-Score])</f>
        <v>126</v>
      </c>
      <c r="AU287">
        <f>_xlfn.RANK.AVG(Table2[[#This Row],[Sharpe Ratio Z-Score]],Table2[Sharpe Ratio Z-Score])</f>
        <v>335</v>
      </c>
      <c r="AV287">
        <f>(Table2[[#This Row],[Rank 1Y]]+Table2[[#This Row],[Rank 6M]]+Table2[[#This Row],[Rank Sharpe]])/3</f>
        <v>309.33333333333331</v>
      </c>
    </row>
    <row r="288" spans="1:48" x14ac:dyDescent="0.3">
      <c r="A288" t="s">
        <v>1523</v>
      </c>
      <c r="B288" t="s">
        <v>1524</v>
      </c>
      <c r="C288" t="s">
        <v>2917</v>
      </c>
      <c r="D288" t="s">
        <v>622</v>
      </c>
      <c r="E288">
        <v>5493.5650868499997</v>
      </c>
      <c r="F288">
        <v>382</v>
      </c>
      <c r="G288">
        <v>106.752330166017</v>
      </c>
      <c r="H288">
        <f>(Table2[[#This Row],[1Y Return vs Nifty]]-AVERAGE(Table2[1Y Return vs Nifty]))/_xlfn.STDEV.P(Table2[1Y Return vs Nifty])</f>
        <v>0.72169594744030541</v>
      </c>
      <c r="I288">
        <v>19.9065976583517</v>
      </c>
      <c r="J288">
        <f>(Table2[[#This Row],[1M Return vs Nifty]]-AVERAGE(Table2[1M Return vs Nifty]))/_xlfn.STDEV.P(Table2[1M Return vs Nifty])</f>
        <v>1.4623309650189449</v>
      </c>
      <c r="K288">
        <v>-11.657272476180401</v>
      </c>
      <c r="L288">
        <f>(Table2[[#This Row],[6M Return vs Nifty]]-AVERAGE(Table2[6M Return vs Nifty]))/_xlfn.STDEV.P(Table2[6M Return vs Nifty])</f>
        <v>-0.77433312722227521</v>
      </c>
      <c r="M288">
        <v>-2.39721587795409</v>
      </c>
      <c r="N288">
        <f>(Table2[[#This Row],[1W Return vs Nifty]]-AVERAGE(Table2[1W Return vs Nifty]))/_xlfn.STDEV.P(Table2[1W Return vs Nifty])</f>
        <v>-0.5239440943327015</v>
      </c>
      <c r="O288">
        <v>347.48</v>
      </c>
      <c r="P288">
        <v>326.325185567235</v>
      </c>
      <c r="Q288">
        <v>298.02115259800098</v>
      </c>
      <c r="R288">
        <v>56.382603949914397</v>
      </c>
      <c r="S288">
        <f>(Table2[[#This Row],[Close Price]]-Table2[[#This Row],[20D EMA]])/Table2[[#This Row],[20D EMA]]</f>
        <v>9.9343847127892196E-2</v>
      </c>
      <c r="T288">
        <f>(Table2[[#This Row],[Close Price]]-Table2[[#This Row],[50D EMA]])/Table2[[#This Row],[50D EMA]]</f>
        <v>0.17061145414194193</v>
      </c>
      <c r="U288">
        <f>(Table2[[#This Row],[Close Price]]-Table2[[#This Row],[200D EMA]])/Table2[[#This Row],[200D EMA]]</f>
        <v>0.2817882109035314</v>
      </c>
      <c r="V288">
        <v>3.1516868304724701</v>
      </c>
      <c r="W288">
        <v>367.65</v>
      </c>
      <c r="X288">
        <v>396.7</v>
      </c>
      <c r="Y288">
        <v>369</v>
      </c>
      <c r="Z288">
        <v>385</v>
      </c>
      <c r="AA288">
        <v>367.65</v>
      </c>
      <c r="AB288">
        <v>396.7</v>
      </c>
      <c r="AC288" s="1">
        <f>(Table2[[#This Row],[Close Price]]/Table2[[#This Row],[Day Low]])-1</f>
        <v>3.9031687746498012E-2</v>
      </c>
      <c r="AD288" s="1">
        <f>(Table2[[#This Row],[Day High]]/Table2[[#This Row],[Close Price]])-1</f>
        <v>3.8481675392670223E-2</v>
      </c>
      <c r="AE288" s="1">
        <f>(Table2[[#This Row],[Close Price]]/Table2[[#This Row],[Current Week Low]])-1</f>
        <v>3.5230352303523116E-2</v>
      </c>
      <c r="AF288" s="1">
        <f>(Table2[[#This Row],[Current Week High]]/Table2[[#This Row],[Close Price]])-1</f>
        <v>7.8534031413612926E-3</v>
      </c>
      <c r="AG288" s="1">
        <f>(Table2[[#This Row],[Close Price]]/Table2[[#This Row],[Current Month Low]])-1</f>
        <v>3.9031687746498012E-2</v>
      </c>
      <c r="AH288" s="1">
        <f>(Table2[[#This Row],[Current Month High]]/Table2[[#This Row],[Close Price]])-1</f>
        <v>3.8481675392670223E-2</v>
      </c>
      <c r="AI288">
        <v>10.994764397905699</v>
      </c>
      <c r="AJ288">
        <v>137.04623022029099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0.17</v>
      </c>
      <c r="AM288" t="s">
        <v>2951</v>
      </c>
      <c r="AN288">
        <v>35.36</v>
      </c>
      <c r="AO288" t="s">
        <v>2951</v>
      </c>
      <c r="AP288">
        <v>9.8316288555042E-2</v>
      </c>
      <c r="AQ288">
        <f>(Table2[[#This Row],[Sharpe Ratio]]-AVERAGE(Table2[Sharpe Ratio]))/_xlfn.STDEV.P(Table2[Sharpe Ratio])</f>
        <v>0.43451579915046956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1.320265490054743</v>
      </c>
      <c r="AS288">
        <f>_xlfn.RANK.AVG(Table2[[#This Row],[1Y Return vs Nifty Z-Score]],Table2[1Y Return vs Nifty Z-Score])</f>
        <v>125</v>
      </c>
      <c r="AT288">
        <f>_xlfn.RANK.AVG(Table2[[#This Row],[6M Return vs Nifty Z-Score]],Table2[6M Return vs Nifty Z-Score])</f>
        <v>568</v>
      </c>
      <c r="AU288">
        <f>_xlfn.RANK.AVG(Table2[[#This Row],[Sharpe Ratio Z-Score]],Table2[Sharpe Ratio Z-Score])</f>
        <v>235</v>
      </c>
      <c r="AV288">
        <f>(Table2[[#This Row],[Rank 1Y]]+Table2[[#This Row],[Rank 6M]]+Table2[[#This Row],[Rank Sharpe]])/3</f>
        <v>309.33333333333331</v>
      </c>
    </row>
    <row r="289" spans="1:48" x14ac:dyDescent="0.3">
      <c r="A289" t="s">
        <v>64</v>
      </c>
      <c r="B289" t="s">
        <v>65</v>
      </c>
      <c r="C289" t="s">
        <v>2916</v>
      </c>
      <c r="D289" t="s">
        <v>66</v>
      </c>
      <c r="E289">
        <v>356709.12998989999</v>
      </c>
      <c r="F289">
        <v>1494.5</v>
      </c>
      <c r="G289">
        <v>24.1050467244735</v>
      </c>
      <c r="H289">
        <f>(Table2[[#This Row],[1Y Return vs Nifty]]-AVERAGE(Table2[1Y Return vs Nifty]))/_xlfn.STDEV.P(Table2[1Y Return vs Nifty])</f>
        <v>-0.26338131654953395</v>
      </c>
      <c r="I289">
        <v>-4.7260922917189001</v>
      </c>
      <c r="J289">
        <f>(Table2[[#This Row],[1M Return vs Nifty]]-AVERAGE(Table2[1M Return vs Nifty]))/_xlfn.STDEV.P(Table2[1M Return vs Nifty])</f>
        <v>-0.86760783898384186</v>
      </c>
      <c r="K289">
        <v>9.54895983616648</v>
      </c>
      <c r="L289">
        <f>(Table2[[#This Row],[6M Return vs Nifty]]-AVERAGE(Table2[6M Return vs Nifty]))/_xlfn.STDEV.P(Table2[6M Return vs Nifty])</f>
        <v>-0.11930789965332061</v>
      </c>
      <c r="M289">
        <v>-3.9304671449738899</v>
      </c>
      <c r="N289">
        <f>(Table2[[#This Row],[1W Return vs Nifty]]-AVERAGE(Table2[1W Return vs Nifty]))/_xlfn.STDEV.P(Table2[1W Return vs Nifty])</f>
        <v>-0.8380921510119036</v>
      </c>
      <c r="O289">
        <v>1494.56</v>
      </c>
      <c r="P289">
        <v>1503.9314434384901</v>
      </c>
      <c r="Q289">
        <v>1385.1149397761001</v>
      </c>
      <c r="R289">
        <v>31.9146318174888</v>
      </c>
      <c r="S289">
        <f>(Table2[[#This Row],[Close Price]]-Table2[[#This Row],[20D EMA]])/Table2[[#This Row],[20D EMA]]</f>
        <v>-4.0145594690039498E-5</v>
      </c>
      <c r="T289">
        <f>(Table2[[#This Row],[Close Price]]-Table2[[#This Row],[50D EMA]])/Table2[[#This Row],[50D EMA]]</f>
        <v>-6.2711924001845757E-3</v>
      </c>
      <c r="U289">
        <f>(Table2[[#This Row],[Close Price]]-Table2[[#This Row],[200D EMA]])/Table2[[#This Row],[200D EMA]]</f>
        <v>7.8971829039387667E-2</v>
      </c>
      <c r="V289">
        <v>0.76653733335301999</v>
      </c>
      <c r="W289">
        <v>1475.05</v>
      </c>
      <c r="X289">
        <v>1502.9</v>
      </c>
      <c r="Y289">
        <v>1460.9</v>
      </c>
      <c r="Z289">
        <v>1488</v>
      </c>
      <c r="AA289">
        <v>1475.05</v>
      </c>
      <c r="AB289">
        <v>1502.9</v>
      </c>
      <c r="AC289" s="1">
        <f>(Table2[[#This Row],[Close Price]]/Table2[[#This Row],[Day Low]])-1</f>
        <v>1.3185993695129072E-2</v>
      </c>
      <c r="AD289" s="1">
        <f>(Table2[[#This Row],[Day High]]/Table2[[#This Row],[Close Price]])-1</f>
        <v>5.6206088992973857E-3</v>
      </c>
      <c r="AE289" s="1">
        <f>(Table2[[#This Row],[Close Price]]/Table2[[#This Row],[Current Week Low]])-1</f>
        <v>2.2999520843315802E-2</v>
      </c>
      <c r="AF289" s="1">
        <f>(Table2[[#This Row],[Current Week High]]/Table2[[#This Row],[Close Price]])-1</f>
        <v>-4.3492806958849162E-3</v>
      </c>
      <c r="AG289" s="1">
        <f>(Table2[[#This Row],[Close Price]]/Table2[[#This Row],[Current Month Low]])-1</f>
        <v>1.3185993695129072E-2</v>
      </c>
      <c r="AH289" s="1">
        <f>(Table2[[#This Row],[Current Month High]]/Table2[[#This Row],[Close Price]])-1</f>
        <v>5.6206088992973857E-3</v>
      </c>
      <c r="AI289">
        <v>9.6587487453997998</v>
      </c>
      <c r="AJ289">
        <v>51.572008113590201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-0.09</v>
      </c>
      <c r="AM289" t="s">
        <v>2950</v>
      </c>
      <c r="AN289">
        <v>0.48</v>
      </c>
      <c r="AO289" t="s">
        <v>2951</v>
      </c>
      <c r="AP289">
        <v>0.103239942840261</v>
      </c>
      <c r="AQ289">
        <f>(Table2[[#This Row],[Sharpe Ratio]]-AVERAGE(Table2[Sharpe Ratio]))/_xlfn.STDEV.P(Table2[Sharpe Ratio])</f>
        <v>0.48886088811089684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364</v>
      </c>
      <c r="AT289">
        <f>_xlfn.RANK.AVG(Table2[[#This Row],[6M Return vs Nifty Z-Score]],Table2[6M Return vs Nifty Z-Score])</f>
        <v>347</v>
      </c>
      <c r="AU289">
        <f>_xlfn.RANK.AVG(Table2[[#This Row],[Sharpe Ratio Z-Score]],Table2[Sharpe Ratio Z-Score])</f>
        <v>221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1194</v>
      </c>
      <c r="B290" t="s">
        <v>1195</v>
      </c>
      <c r="C290" t="s">
        <v>2913</v>
      </c>
      <c r="D290" t="s">
        <v>256</v>
      </c>
      <c r="E290">
        <v>8749.3131959999992</v>
      </c>
      <c r="F290">
        <v>675.9</v>
      </c>
      <c r="G290">
        <v>74.609188408351201</v>
      </c>
      <c r="H290">
        <f>(Table2[[#This Row],[1Y Return vs Nifty]]-AVERAGE(Table2[1Y Return vs Nifty]))/_xlfn.STDEV.P(Table2[1Y Return vs Nifty])</f>
        <v>0.33858017133527968</v>
      </c>
      <c r="I290">
        <v>14.160422370175899</v>
      </c>
      <c r="J290">
        <f>(Table2[[#This Row],[1M Return vs Nifty]]-AVERAGE(Table2[1M Return vs Nifty]))/_xlfn.STDEV.P(Table2[1M Return vs Nifty])</f>
        <v>0.91881595282741935</v>
      </c>
      <c r="K290">
        <v>12.8304860133501</v>
      </c>
      <c r="L290">
        <f>(Table2[[#This Row],[6M Return vs Nifty]]-AVERAGE(Table2[6M Return vs Nifty]))/_xlfn.STDEV.P(Table2[6M Return vs Nifty])</f>
        <v>-1.7947016714596434E-2</v>
      </c>
      <c r="M290">
        <v>-2.9804378998604899</v>
      </c>
      <c r="N290">
        <f>(Table2[[#This Row],[1W Return vs Nifty]]-AVERAGE(Table2[1W Return vs Nifty]))/_xlfn.STDEV.P(Table2[1W Return vs Nifty])</f>
        <v>-0.64344053221958086</v>
      </c>
      <c r="O290">
        <v>629.32000000000005</v>
      </c>
      <c r="P290">
        <v>571.41321424440298</v>
      </c>
      <c r="Q290">
        <v>507.10783431428098</v>
      </c>
      <c r="R290">
        <v>63.769731937623398</v>
      </c>
      <c r="S290">
        <f>(Table2[[#This Row],[Close Price]]-Table2[[#This Row],[20D EMA]])/Table2[[#This Row],[20D EMA]]</f>
        <v>7.4016398652513707E-2</v>
      </c>
      <c r="T290">
        <f>(Table2[[#This Row],[Close Price]]-Table2[[#This Row],[50D EMA]])/Table2[[#This Row],[50D EMA]]</f>
        <v>0.18285678936172844</v>
      </c>
      <c r="U290">
        <f>(Table2[[#This Row],[Close Price]]-Table2[[#This Row],[200D EMA]])/Table2[[#This Row],[200D EMA]]</f>
        <v>0.33285260898002567</v>
      </c>
      <c r="V290">
        <v>3.6088681740397299</v>
      </c>
      <c r="W290">
        <v>653.29999999999995</v>
      </c>
      <c r="X290">
        <v>703.65</v>
      </c>
      <c r="Y290">
        <v>655</v>
      </c>
      <c r="Z290">
        <v>682.95</v>
      </c>
      <c r="AA290">
        <v>653.29999999999995</v>
      </c>
      <c r="AB290">
        <v>703.65</v>
      </c>
      <c r="AC290" s="1">
        <f>(Table2[[#This Row],[Close Price]]/Table2[[#This Row],[Day Low]])-1</f>
        <v>3.4593601714373312E-2</v>
      </c>
      <c r="AD290" s="1">
        <f>(Table2[[#This Row],[Day High]]/Table2[[#This Row],[Close Price]])-1</f>
        <v>4.1056369285397354E-2</v>
      </c>
      <c r="AE290" s="1">
        <f>(Table2[[#This Row],[Close Price]]/Table2[[#This Row],[Current Week Low]])-1</f>
        <v>3.1908396946564777E-2</v>
      </c>
      <c r="AF290" s="1">
        <f>(Table2[[#This Row],[Current Week High]]/Table2[[#This Row],[Close Price]])-1</f>
        <v>1.0430537061695722E-2</v>
      </c>
      <c r="AG290" s="1">
        <f>(Table2[[#This Row],[Close Price]]/Table2[[#This Row],[Current Month Low]])-1</f>
        <v>3.4593601714373312E-2</v>
      </c>
      <c r="AH290" s="1">
        <f>(Table2[[#This Row],[Current Month High]]/Table2[[#This Row],[Close Price]])-1</f>
        <v>4.1056369285397354E-2</v>
      </c>
      <c r="AI290">
        <v>4.7196330818168404</v>
      </c>
      <c r="AJ290">
        <v>111.21875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2951</v>
      </c>
      <c r="AN290">
        <v>16.48</v>
      </c>
      <c r="AO290" t="s">
        <v>2951</v>
      </c>
      <c r="AP290">
        <v>2.3864508448036E-2</v>
      </c>
      <c r="AQ290">
        <f>(Table2[[#This Row],[Sharpe Ratio]]-AVERAGE(Table2[Sharpe Ratio]))/_xlfn.STDEV.P(Table2[Sharpe Ratio])</f>
        <v>-0.38724957648200042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0.20875899874652137</v>
      </c>
      <c r="AS290">
        <f>_xlfn.RANK.AVG(Table2[[#This Row],[1Y Return vs Nifty Z-Score]],Table2[1Y Return vs Nifty Z-Score])</f>
        <v>187</v>
      </c>
      <c r="AT290">
        <f>_xlfn.RANK.AVG(Table2[[#This Row],[6M Return vs Nifty Z-Score]],Table2[6M Return vs Nifty Z-Score])</f>
        <v>311</v>
      </c>
      <c r="AU290">
        <f>_xlfn.RANK.AVG(Table2[[#This Row],[Sharpe Ratio Z-Score]],Table2[Sharpe Ratio Z-Score])</f>
        <v>435</v>
      </c>
      <c r="AV290">
        <f>(Table2[[#This Row],[Rank 1Y]]+Table2[[#This Row],[Rank 6M]]+Table2[[#This Row],[Rank Sharpe]])/3</f>
        <v>311</v>
      </c>
    </row>
    <row r="291" spans="1:48" x14ac:dyDescent="0.3">
      <c r="A291" t="s">
        <v>1470</v>
      </c>
      <c r="B291" t="s">
        <v>1471</v>
      </c>
      <c r="C291" t="s">
        <v>2918</v>
      </c>
      <c r="D291" t="s">
        <v>138</v>
      </c>
      <c r="E291">
        <v>5895.2250000000004</v>
      </c>
      <c r="F291">
        <v>191.38</v>
      </c>
      <c r="G291">
        <v>71.909944125775795</v>
      </c>
      <c r="H291">
        <f>(Table2[[#This Row],[1Y Return vs Nifty]]-AVERAGE(Table2[1Y Return vs Nifty]))/_xlfn.STDEV.P(Table2[1Y Return vs Nifty])</f>
        <v>0.30640773853414244</v>
      </c>
      <c r="I291">
        <v>-9.0805270677016097</v>
      </c>
      <c r="J291">
        <f>(Table2[[#This Row],[1M Return vs Nifty]]-AVERAGE(Table2[1M Return vs Nifty]))/_xlfn.STDEV.P(Table2[1M Return vs Nifty])</f>
        <v>-1.279481920727489</v>
      </c>
      <c r="K291">
        <v>11.067902634600101</v>
      </c>
      <c r="L291">
        <f>(Table2[[#This Row],[6M Return vs Nifty]]-AVERAGE(Table2[6M Return vs Nifty]))/_xlfn.STDEV.P(Table2[6M Return vs Nifty])</f>
        <v>-7.2390284230003724E-2</v>
      </c>
      <c r="M291">
        <v>-3.08037366071088</v>
      </c>
      <c r="N291">
        <f>(Table2[[#This Row],[1W Return vs Nifty]]-AVERAGE(Table2[1W Return vs Nifty]))/_xlfn.STDEV.P(Table2[1W Return vs Nifty])</f>
        <v>-0.66391638359450234</v>
      </c>
      <c r="O291">
        <v>195.15</v>
      </c>
      <c r="P291">
        <v>198.28265435981299</v>
      </c>
      <c r="Q291">
        <v>176.61180571949899</v>
      </c>
      <c r="R291">
        <v>53.793689074065703</v>
      </c>
      <c r="S291">
        <f>(Table2[[#This Row],[Close Price]]-Table2[[#This Row],[20D EMA]])/Table2[[#This Row],[20D EMA]]</f>
        <v>-1.9318472969510683E-2</v>
      </c>
      <c r="T291">
        <f>(Table2[[#This Row],[Close Price]]-Table2[[#This Row],[50D EMA]])/Table2[[#This Row],[50D EMA]]</f>
        <v>-3.4812194652625132E-2</v>
      </c>
      <c r="U291">
        <f>(Table2[[#This Row],[Close Price]]-Table2[[#This Row],[200D EMA]])/Table2[[#This Row],[200D EMA]]</f>
        <v>8.3619519206753173E-2</v>
      </c>
      <c r="V291">
        <v>0.98261783734913699</v>
      </c>
      <c r="W291">
        <v>190.25</v>
      </c>
      <c r="X291">
        <v>194.68</v>
      </c>
      <c r="Y291">
        <v>192.23</v>
      </c>
      <c r="Z291">
        <v>196.89</v>
      </c>
      <c r="AA291">
        <v>190.25</v>
      </c>
      <c r="AB291">
        <v>194.68</v>
      </c>
      <c r="AC291" s="1">
        <f>(Table2[[#This Row],[Close Price]]/Table2[[#This Row],[Day Low]])-1</f>
        <v>5.9395532194481682E-3</v>
      </c>
      <c r="AD291" s="1">
        <f>(Table2[[#This Row],[Day High]]/Table2[[#This Row],[Close Price]])-1</f>
        <v>1.7243181105653704E-2</v>
      </c>
      <c r="AE291" s="1">
        <f>(Table2[[#This Row],[Close Price]]/Table2[[#This Row],[Current Week Low]])-1</f>
        <v>-4.421786401706207E-3</v>
      </c>
      <c r="AF291" s="1">
        <f>(Table2[[#This Row],[Current Week High]]/Table2[[#This Row],[Close Price]])-1</f>
        <v>2.879088724004597E-2</v>
      </c>
      <c r="AG291" s="1">
        <f>(Table2[[#This Row],[Close Price]]/Table2[[#This Row],[Current Month Low]])-1</f>
        <v>5.9395532194481682E-3</v>
      </c>
      <c r="AH291" s="1">
        <f>(Table2[[#This Row],[Current Month High]]/Table2[[#This Row],[Close Price]])-1</f>
        <v>1.7243181105653704E-2</v>
      </c>
      <c r="AI291">
        <v>38.4418434528163</v>
      </c>
      <c r="AJ291">
        <v>98.939708939708893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-0.25</v>
      </c>
      <c r="AM291" t="s">
        <v>2950</v>
      </c>
      <c r="AN291">
        <v>8.25</v>
      </c>
      <c r="AO291" t="s">
        <v>2951</v>
      </c>
      <c r="AP291">
        <v>3.3335279664113003E-2</v>
      </c>
      <c r="AQ291">
        <f>(Table2[[#This Row],[Sharpe Ratio]]-AVERAGE(Table2[Sharpe Ratio]))/_xlfn.STDEV.P(Table2[Sharpe Ratio])</f>
        <v>-0.282715449094812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192</v>
      </c>
      <c r="AT291">
        <f>_xlfn.RANK.AVG(Table2[[#This Row],[6M Return vs Nifty Z-Score]],Table2[6M Return vs Nifty Z-Score])</f>
        <v>335</v>
      </c>
      <c r="AU291">
        <f>_xlfn.RANK.AVG(Table2[[#This Row],[Sharpe Ratio Z-Score]],Table2[Sharpe Ratio Z-Score])</f>
        <v>406</v>
      </c>
      <c r="AV291">
        <f>(Table2[[#This Row],[Rank 1Y]]+Table2[[#This Row],[Rank 6M]]+Table2[[#This Row],[Rank Sharpe]])/3</f>
        <v>311</v>
      </c>
    </row>
    <row r="292" spans="1:48" x14ac:dyDescent="0.3">
      <c r="A292" t="s">
        <v>1107</v>
      </c>
      <c r="B292" t="s">
        <v>1108</v>
      </c>
      <c r="C292" t="s">
        <v>2920</v>
      </c>
      <c r="D292" t="s">
        <v>152</v>
      </c>
      <c r="E292">
        <v>9873.8347455000003</v>
      </c>
      <c r="F292">
        <v>770.85</v>
      </c>
      <c r="G292">
        <v>29.9863993727005</v>
      </c>
      <c r="H292">
        <f>(Table2[[#This Row],[1Y Return vs Nifty]]-AVERAGE(Table2[1Y Return vs Nifty]))/_xlfn.STDEV.P(Table2[1Y Return vs Nifty])</f>
        <v>-0.19328116886140503</v>
      </c>
      <c r="I292">
        <v>7.4153784741638198</v>
      </c>
      <c r="J292">
        <f>(Table2[[#This Row],[1M Return vs Nifty]]-AVERAGE(Table2[1M Return vs Nifty]))/_xlfn.STDEV.P(Table2[1M Return vs Nifty])</f>
        <v>0.28082068962736267</v>
      </c>
      <c r="K292">
        <v>55.061391519176503</v>
      </c>
      <c r="L292">
        <f>(Table2[[#This Row],[6M Return vs Nifty]]-AVERAGE(Table2[6M Return vs Nifty]))/_xlfn.STDEV.P(Table2[6M Return vs Nifty])</f>
        <v>1.2864953793677647</v>
      </c>
      <c r="M292">
        <v>5.5752428339823998</v>
      </c>
      <c r="N292">
        <f>(Table2[[#This Row],[1W Return vs Nifty]]-AVERAGE(Table2[1W Return vs Nifty]))/_xlfn.STDEV.P(Table2[1W Return vs Nifty])</f>
        <v>1.1095340349096852</v>
      </c>
      <c r="O292">
        <v>758.28</v>
      </c>
      <c r="P292">
        <v>728.58012782387198</v>
      </c>
      <c r="Q292">
        <v>591.26659384871198</v>
      </c>
      <c r="R292">
        <v>41.386457697801099</v>
      </c>
      <c r="S292">
        <f>(Table2[[#This Row],[Close Price]]-Table2[[#This Row],[20D EMA]])/Table2[[#This Row],[20D EMA]]</f>
        <v>1.6576990030068114E-2</v>
      </c>
      <c r="T292">
        <f>(Table2[[#This Row],[Close Price]]-Table2[[#This Row],[50D EMA]])/Table2[[#This Row],[50D EMA]]</f>
        <v>5.8016778885227056E-2</v>
      </c>
      <c r="U292">
        <f>(Table2[[#This Row],[Close Price]]-Table2[[#This Row],[200D EMA]])/Table2[[#This Row],[200D EMA]]</f>
        <v>0.30372662352244822</v>
      </c>
      <c r="V292">
        <v>1.0360774241403099</v>
      </c>
      <c r="W292">
        <v>765.5</v>
      </c>
      <c r="X292">
        <v>794.95</v>
      </c>
      <c r="Y292">
        <v>785.05</v>
      </c>
      <c r="Z292">
        <v>810.05</v>
      </c>
      <c r="AA292">
        <v>765.5</v>
      </c>
      <c r="AB292">
        <v>794.95</v>
      </c>
      <c r="AC292" s="1">
        <f>(Table2[[#This Row],[Close Price]]/Table2[[#This Row],[Day Low]])-1</f>
        <v>6.9888961463095978E-3</v>
      </c>
      <c r="AD292" s="1">
        <f>(Table2[[#This Row],[Day High]]/Table2[[#This Row],[Close Price]])-1</f>
        <v>3.1264188882402566E-2</v>
      </c>
      <c r="AE292" s="1">
        <f>(Table2[[#This Row],[Close Price]]/Table2[[#This Row],[Current Week Low]])-1</f>
        <v>-1.8088019871345673E-2</v>
      </c>
      <c r="AF292" s="1">
        <f>(Table2[[#This Row],[Current Week High]]/Table2[[#This Row],[Close Price]])-1</f>
        <v>5.0852954530712813E-2</v>
      </c>
      <c r="AG292" s="1">
        <f>(Table2[[#This Row],[Close Price]]/Table2[[#This Row],[Current Month Low]])-1</f>
        <v>6.9888961463095978E-3</v>
      </c>
      <c r="AH292" s="1">
        <f>(Table2[[#This Row],[Current Month High]]/Table2[[#This Row],[Close Price]])-1</f>
        <v>3.1264188882402566E-2</v>
      </c>
      <c r="AI292">
        <v>5.0852954530712804</v>
      </c>
      <c r="AJ292">
        <v>87.531930422089701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0.03</v>
      </c>
      <c r="AM292" t="s">
        <v>2951</v>
      </c>
      <c r="AN292">
        <v>-0.46</v>
      </c>
      <c r="AO292" t="s">
        <v>2950</v>
      </c>
      <c r="AQ292">
        <f>(Table2[[#This Row],[Sharpe Ratio]]-AVERAGE(Table2[Sharpe Ratio]))/_xlfn.STDEV.P(Table2[Sharpe Ratio])</f>
        <v>-0.65065532340838095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1.8329136116350266</v>
      </c>
      <c r="AS292">
        <f>_xlfn.RANK.AVG(Table2[[#This Row],[1Y Return vs Nifty Z-Score]],Table2[1Y Return vs Nifty Z-Score])</f>
        <v>342</v>
      </c>
      <c r="AT292">
        <f>_xlfn.RANK.AVG(Table2[[#This Row],[6M Return vs Nifty Z-Score]],Table2[6M Return vs Nifty Z-Score])</f>
        <v>72</v>
      </c>
      <c r="AU292">
        <f>_xlfn.RANK.AVG(Table2[[#This Row],[Sharpe Ratio Z-Score]],Table2[Sharpe Ratio Z-Score])</f>
        <v>520</v>
      </c>
      <c r="AV292">
        <f>(Table2[[#This Row],[Rank 1Y]]+Table2[[#This Row],[Rank 6M]]+Table2[[#This Row],[Rank Sharpe]])/3</f>
        <v>311.33333333333331</v>
      </c>
    </row>
    <row r="293" spans="1:48" x14ac:dyDescent="0.3">
      <c r="A293" t="s">
        <v>604</v>
      </c>
      <c r="B293" t="s">
        <v>605</v>
      </c>
      <c r="C293" t="s">
        <v>2919</v>
      </c>
      <c r="D293" t="s">
        <v>152</v>
      </c>
      <c r="E293">
        <v>29303.742769494998</v>
      </c>
      <c r="F293">
        <v>318.55</v>
      </c>
      <c r="G293">
        <v>26.824962085814398</v>
      </c>
      <c r="H293">
        <f>(Table2[[#This Row],[1Y Return vs Nifty]]-AVERAGE(Table2[1Y Return vs Nifty]))/_xlfn.STDEV.P(Table2[1Y Return vs Nifty])</f>
        <v>-0.23096250408694743</v>
      </c>
      <c r="I293">
        <v>10.520003298575199</v>
      </c>
      <c r="J293">
        <f>(Table2[[#This Row],[1M Return vs Nifty]]-AVERAGE(Table2[1M Return vs Nifty]))/_xlfn.STDEV.P(Table2[1M Return vs Nifty])</f>
        <v>0.57447866465682873</v>
      </c>
      <c r="K293">
        <v>33.8570285861976</v>
      </c>
      <c r="L293">
        <f>(Table2[[#This Row],[6M Return vs Nifty]]-AVERAGE(Table2[6M Return vs Nifty]))/_xlfn.STDEV.P(Table2[6M Return vs Nifty])</f>
        <v>0.63152789381671726</v>
      </c>
      <c r="M293">
        <v>-4.8547298915155004</v>
      </c>
      <c r="N293">
        <f>(Table2[[#This Row],[1W Return vs Nifty]]-AVERAGE(Table2[1W Return vs Nifty]))/_xlfn.STDEV.P(Table2[1W Return vs Nifty])</f>
        <v>-1.0274644684738654</v>
      </c>
      <c r="O293">
        <v>309.13</v>
      </c>
      <c r="P293">
        <v>284.57900090765702</v>
      </c>
      <c r="Q293">
        <v>249.250166843334</v>
      </c>
      <c r="R293">
        <v>81.235817997635706</v>
      </c>
      <c r="S293">
        <f>(Table2[[#This Row],[Close Price]]-Table2[[#This Row],[20D EMA]])/Table2[[#This Row],[20D EMA]]</f>
        <v>3.047261669847642E-2</v>
      </c>
      <c r="T293">
        <f>(Table2[[#This Row],[Close Price]]-Table2[[#This Row],[50D EMA]])/Table2[[#This Row],[50D EMA]]</f>
        <v>0.11937282436157767</v>
      </c>
      <c r="U293">
        <f>(Table2[[#This Row],[Close Price]]-Table2[[#This Row],[200D EMA]])/Table2[[#This Row],[200D EMA]]</f>
        <v>0.27803324681513403</v>
      </c>
      <c r="V293">
        <v>0.56568742631963997</v>
      </c>
      <c r="W293">
        <v>307.05</v>
      </c>
      <c r="X293">
        <v>319.8</v>
      </c>
      <c r="Y293">
        <v>313.10000000000002</v>
      </c>
      <c r="Z293">
        <v>323.95</v>
      </c>
      <c r="AA293">
        <v>307.05</v>
      </c>
      <c r="AB293">
        <v>319.8</v>
      </c>
      <c r="AC293" s="1">
        <f>(Table2[[#This Row],[Close Price]]/Table2[[#This Row],[Day Low]])-1</f>
        <v>3.7453183520599342E-2</v>
      </c>
      <c r="AD293" s="1">
        <f>(Table2[[#This Row],[Day High]]/Table2[[#This Row],[Close Price]])-1</f>
        <v>3.9240307644012873E-3</v>
      </c>
      <c r="AE293" s="1">
        <f>(Table2[[#This Row],[Close Price]]/Table2[[#This Row],[Current Week Low]])-1</f>
        <v>1.7406579367614139E-2</v>
      </c>
      <c r="AF293" s="1">
        <f>(Table2[[#This Row],[Current Week High]]/Table2[[#This Row],[Close Price]])-1</f>
        <v>1.6951812902213037E-2</v>
      </c>
      <c r="AG293" s="1">
        <f>(Table2[[#This Row],[Close Price]]/Table2[[#This Row],[Current Month Low]])-1</f>
        <v>3.7453183520599342E-2</v>
      </c>
      <c r="AH293" s="1">
        <f>(Table2[[#This Row],[Current Month High]]/Table2[[#This Row],[Close Price]])-1</f>
        <v>3.9240307644012873E-3</v>
      </c>
      <c r="AI293">
        <v>5.2425051012399804</v>
      </c>
      <c r="AJ293">
        <v>65.094584089142202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0.23</v>
      </c>
      <c r="AM293" t="s">
        <v>2951</v>
      </c>
      <c r="AN293">
        <v>4.4400000000000004</v>
      </c>
      <c r="AO293" t="s">
        <v>2951</v>
      </c>
      <c r="AP293">
        <v>2.6575689596415999E-2</v>
      </c>
      <c r="AQ293">
        <f>(Table2[[#This Row],[Sharpe Ratio]]-AVERAGE(Table2[Sharpe Ratio]))/_xlfn.STDEV.P(Table2[Sharpe Ratio])</f>
        <v>-0.35732477425962195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-0.40974518834688878</v>
      </c>
      <c r="AS293">
        <f>_xlfn.RANK.AVG(Table2[[#This Row],[1Y Return vs Nifty Z-Score]],Table2[1Y Return vs Nifty Z-Score])</f>
        <v>352</v>
      </c>
      <c r="AT293">
        <f>_xlfn.RANK.AVG(Table2[[#This Row],[6M Return vs Nifty Z-Score]],Table2[6M Return vs Nifty Z-Score])</f>
        <v>155</v>
      </c>
      <c r="AU293">
        <f>_xlfn.RANK.AVG(Table2[[#This Row],[Sharpe Ratio Z-Score]],Table2[Sharpe Ratio Z-Score])</f>
        <v>430</v>
      </c>
      <c r="AV293">
        <f>(Table2[[#This Row],[Rank 1Y]]+Table2[[#This Row],[Rank 6M]]+Table2[[#This Row],[Rank Sharpe]])/3</f>
        <v>312.33333333333331</v>
      </c>
    </row>
    <row r="294" spans="1:48" x14ac:dyDescent="0.3">
      <c r="A294" t="s">
        <v>1311</v>
      </c>
      <c r="B294" t="s">
        <v>1312</v>
      </c>
      <c r="C294" t="s">
        <v>2909</v>
      </c>
      <c r="D294" t="s">
        <v>274</v>
      </c>
      <c r="E294">
        <v>7462.1598219199996</v>
      </c>
      <c r="F294">
        <v>7413.1</v>
      </c>
      <c r="G294">
        <v>38.971369665121699</v>
      </c>
      <c r="H294">
        <f>(Table2[[#This Row],[1Y Return vs Nifty]]-AVERAGE(Table2[1Y Return vs Nifty]))/_xlfn.STDEV.P(Table2[1Y Return vs Nifty])</f>
        <v>-8.618884127209589E-2</v>
      </c>
      <c r="I294">
        <v>-2.6545318120910801</v>
      </c>
      <c r="J294">
        <f>(Table2[[#This Row],[1M Return vs Nifty]]-AVERAGE(Table2[1M Return vs Nifty]))/_xlfn.STDEV.P(Table2[1M Return vs Nifty])</f>
        <v>-0.67166459623987795</v>
      </c>
      <c r="K294">
        <v>30.001557665515101</v>
      </c>
      <c r="L294">
        <f>(Table2[[#This Row],[6M Return vs Nifty]]-AVERAGE(Table2[6M Return vs Nifty]))/_xlfn.STDEV.P(Table2[6M Return vs Nifty])</f>
        <v>0.51243881283295556</v>
      </c>
      <c r="M294">
        <v>-1.1685169870955501</v>
      </c>
      <c r="N294">
        <f>(Table2[[#This Row],[1W Return vs Nifty]]-AVERAGE(Table2[1W Return vs Nifty]))/_xlfn.STDEV.P(Table2[1W Return vs Nifty])</f>
        <v>-0.27219581464116649</v>
      </c>
      <c r="O294">
        <v>6759.96</v>
      </c>
      <c r="P294">
        <v>6664.3228400978996</v>
      </c>
      <c r="Q294">
        <v>5944.61797131413</v>
      </c>
      <c r="R294">
        <v>63.164938933439799</v>
      </c>
      <c r="S294">
        <f>(Table2[[#This Row],[Close Price]]-Table2[[#This Row],[20D EMA]])/Table2[[#This Row],[20D EMA]]</f>
        <v>9.6618914904821968E-2</v>
      </c>
      <c r="T294">
        <f>(Table2[[#This Row],[Close Price]]-Table2[[#This Row],[50D EMA]])/Table2[[#This Row],[50D EMA]]</f>
        <v>0.11235607545853843</v>
      </c>
      <c r="U294">
        <f>(Table2[[#This Row],[Close Price]]-Table2[[#This Row],[200D EMA]])/Table2[[#This Row],[200D EMA]]</f>
        <v>0.24702714888863489</v>
      </c>
      <c r="V294">
        <v>1.8286523531036201</v>
      </c>
      <c r="W294">
        <v>6745.75</v>
      </c>
      <c r="X294">
        <v>7825</v>
      </c>
      <c r="Y294">
        <v>6701.95</v>
      </c>
      <c r="Z294">
        <v>6983.15</v>
      </c>
      <c r="AA294">
        <v>6745.75</v>
      </c>
      <c r="AB294">
        <v>7825</v>
      </c>
      <c r="AC294" s="1">
        <f>(Table2[[#This Row],[Close Price]]/Table2[[#This Row],[Day Low]])-1</f>
        <v>9.8928955268131835E-2</v>
      </c>
      <c r="AD294" s="1">
        <f>(Table2[[#This Row],[Day High]]/Table2[[#This Row],[Close Price]])-1</f>
        <v>5.5563799220299082E-2</v>
      </c>
      <c r="AE294" s="1">
        <f>(Table2[[#This Row],[Close Price]]/Table2[[#This Row],[Current Week Low]])-1</f>
        <v>0.10611090801930789</v>
      </c>
      <c r="AF294" s="1">
        <f>(Table2[[#This Row],[Current Week High]]/Table2[[#This Row],[Close Price]])-1</f>
        <v>-5.7998678015944827E-2</v>
      </c>
      <c r="AG294" s="1">
        <f>(Table2[[#This Row],[Close Price]]/Table2[[#This Row],[Current Month Low]])-1</f>
        <v>9.8928955268131835E-2</v>
      </c>
      <c r="AH294" s="1">
        <f>(Table2[[#This Row],[Current Month High]]/Table2[[#This Row],[Close Price]])-1</f>
        <v>5.5563799220299082E-2</v>
      </c>
      <c r="AI294">
        <v>5.5563799220299002</v>
      </c>
      <c r="AJ294">
        <v>71.913916653138799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-7.0000000000000007E-2</v>
      </c>
      <c r="AM294" t="s">
        <v>2950</v>
      </c>
      <c r="AN294">
        <v>13.71</v>
      </c>
      <c r="AO294" t="s">
        <v>2951</v>
      </c>
      <c r="AP294">
        <v>2.1296642153646999E-2</v>
      </c>
      <c r="AQ294">
        <f>(Table2[[#This Row],[Sharpe Ratio]]-AVERAGE(Table2[Sharpe Ratio]))/_xlfn.STDEV.P(Table2[Sharpe Ratio])</f>
        <v>-0.41559253358725257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-0.93320297290743737</v>
      </c>
      <c r="AS294">
        <f>_xlfn.RANK.AVG(Table2[[#This Row],[1Y Return vs Nifty Z-Score]],Table2[1Y Return vs Nifty Z-Score])</f>
        <v>308</v>
      </c>
      <c r="AT294">
        <f>_xlfn.RANK.AVG(Table2[[#This Row],[6M Return vs Nifty Z-Score]],Table2[6M Return vs Nifty Z-Score])</f>
        <v>187</v>
      </c>
      <c r="AU294">
        <f>_xlfn.RANK.AVG(Table2[[#This Row],[Sharpe Ratio Z-Score]],Table2[Sharpe Ratio Z-Score])</f>
        <v>442</v>
      </c>
      <c r="AV294">
        <f>(Table2[[#This Row],[Rank 1Y]]+Table2[[#This Row],[Rank 6M]]+Table2[[#This Row],[Rank Sharpe]])/3</f>
        <v>312.33333333333331</v>
      </c>
    </row>
    <row r="295" spans="1:48" x14ac:dyDescent="0.3">
      <c r="A295" t="s">
        <v>989</v>
      </c>
      <c r="B295" t="s">
        <v>990</v>
      </c>
      <c r="C295" t="s">
        <v>2920</v>
      </c>
      <c r="D295" t="s">
        <v>401</v>
      </c>
      <c r="E295">
        <v>12555.800388494999</v>
      </c>
      <c r="F295">
        <v>4108.8999999999996</v>
      </c>
      <c r="G295">
        <v>58.296807678719503</v>
      </c>
      <c r="H295">
        <f>(Table2[[#This Row],[1Y Return vs Nifty]]-AVERAGE(Table2[1Y Return vs Nifty]))/_xlfn.STDEV.P(Table2[1Y Return vs Nifty])</f>
        <v>0.14415205816357743</v>
      </c>
      <c r="I295">
        <v>0.96443185573900303</v>
      </c>
      <c r="J295">
        <f>(Table2[[#This Row],[1M Return vs Nifty]]-AVERAGE(Table2[1M Return vs Nifty]))/_xlfn.STDEV.P(Table2[1M Return vs Nifty])</f>
        <v>-0.3293567160593216</v>
      </c>
      <c r="K295">
        <v>24.8594341297052</v>
      </c>
      <c r="L295">
        <f>(Table2[[#This Row],[6M Return vs Nifty]]-AVERAGE(Table2[6M Return vs Nifty]))/_xlfn.STDEV.P(Table2[6M Return vs Nifty])</f>
        <v>0.35360717364212768</v>
      </c>
      <c r="M295">
        <v>-2.7795977184106899</v>
      </c>
      <c r="N295">
        <f>(Table2[[#This Row],[1W Return vs Nifty]]-AVERAGE(Table2[1W Return vs Nifty]))/_xlfn.STDEV.P(Table2[1W Return vs Nifty])</f>
        <v>-0.60229036064451424</v>
      </c>
      <c r="O295">
        <v>3896.58</v>
      </c>
      <c r="P295">
        <v>3817.0508921901801</v>
      </c>
      <c r="Q295">
        <v>3457.0791932489501</v>
      </c>
      <c r="R295">
        <v>35.705607287940701</v>
      </c>
      <c r="S295">
        <f>(Table2[[#This Row],[Close Price]]-Table2[[#This Row],[20D EMA]])/Table2[[#This Row],[20D EMA]]</f>
        <v>5.4488808134312582E-2</v>
      </c>
      <c r="T295">
        <f>(Table2[[#This Row],[Close Price]]-Table2[[#This Row],[50D EMA]])/Table2[[#This Row],[50D EMA]]</f>
        <v>7.6459317953279857E-2</v>
      </c>
      <c r="U295">
        <f>(Table2[[#This Row],[Close Price]]-Table2[[#This Row],[200D EMA]])/Table2[[#This Row],[200D EMA]]</f>
        <v>0.18854668068464778</v>
      </c>
      <c r="V295">
        <v>1.58013883924976</v>
      </c>
      <c r="W295">
        <v>3942.1</v>
      </c>
      <c r="X295">
        <v>4132.6499999999996</v>
      </c>
      <c r="Y295">
        <v>3951.25</v>
      </c>
      <c r="Z295">
        <v>4055</v>
      </c>
      <c r="AA295">
        <v>3942.1</v>
      </c>
      <c r="AB295">
        <v>4132.6499999999996</v>
      </c>
      <c r="AC295" s="1">
        <f>(Table2[[#This Row],[Close Price]]/Table2[[#This Row],[Day Low]])-1</f>
        <v>4.2312473047360522E-2</v>
      </c>
      <c r="AD295" s="1">
        <f>(Table2[[#This Row],[Day High]]/Table2[[#This Row],[Close Price]])-1</f>
        <v>5.7801358027695926E-3</v>
      </c>
      <c r="AE295" s="1">
        <f>(Table2[[#This Row],[Close Price]]/Table2[[#This Row],[Current Week Low]])-1</f>
        <v>3.9898766213223524E-2</v>
      </c>
      <c r="AF295" s="1">
        <f>(Table2[[#This Row],[Current Week High]]/Table2[[#This Row],[Close Price]])-1</f>
        <v>-1.3117866095548547E-2</v>
      </c>
      <c r="AG295" s="1">
        <f>(Table2[[#This Row],[Close Price]]/Table2[[#This Row],[Current Month Low]])-1</f>
        <v>4.2312473047360522E-2</v>
      </c>
      <c r="AH295" s="1">
        <f>(Table2[[#This Row],[Current Month High]]/Table2[[#This Row],[Close Price]])-1</f>
        <v>5.7801358027695926E-3</v>
      </c>
      <c r="AI295">
        <v>12.297695246903</v>
      </c>
      <c r="AJ295">
        <v>89.263012436665093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</v>
      </c>
      <c r="AM295" t="s">
        <v>2952</v>
      </c>
      <c r="AN295">
        <v>13.02</v>
      </c>
      <c r="AO295" t="s">
        <v>2951</v>
      </c>
      <c r="AP295">
        <v>1.0615825571215E-2</v>
      </c>
      <c r="AQ295">
        <f>(Table2[[#This Row],[Sharpe Ratio]]-AVERAGE(Table2[Sharpe Ratio]))/_xlfn.STDEV.P(Table2[Sharpe Ratio])</f>
        <v>-0.53348259932253517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-0.96737044422066587</v>
      </c>
      <c r="AS295">
        <f>_xlfn.RANK.AVG(Table2[[#This Row],[1Y Return vs Nifty Z-Score]],Table2[1Y Return vs Nifty Z-Score])</f>
        <v>242</v>
      </c>
      <c r="AT295">
        <f>_xlfn.RANK.AVG(Table2[[#This Row],[6M Return vs Nifty Z-Score]],Table2[6M Return vs Nifty Z-Score])</f>
        <v>224</v>
      </c>
      <c r="AU295">
        <f>_xlfn.RANK.AVG(Table2[[#This Row],[Sharpe Ratio Z-Score]],Table2[Sharpe Ratio Z-Score])</f>
        <v>472</v>
      </c>
      <c r="AV295">
        <f>(Table2[[#This Row],[Rank 1Y]]+Table2[[#This Row],[Rank 6M]]+Table2[[#This Row],[Rank Sharpe]])/3</f>
        <v>312.66666666666669</v>
      </c>
    </row>
    <row r="296" spans="1:48" x14ac:dyDescent="0.3">
      <c r="A296" t="s">
        <v>1791</v>
      </c>
      <c r="B296" t="s">
        <v>1792</v>
      </c>
      <c r="C296" t="s">
        <v>2914</v>
      </c>
      <c r="D296" t="s">
        <v>79</v>
      </c>
      <c r="E296">
        <v>3554.49</v>
      </c>
      <c r="F296">
        <v>7574.55</v>
      </c>
      <c r="G296">
        <v>97.235723959859399</v>
      </c>
      <c r="H296">
        <f>(Table2[[#This Row],[1Y Return vs Nifty]]-AVERAGE(Table2[1Y Return vs Nifty]))/_xlfn.STDEV.P(Table2[1Y Return vs Nifty])</f>
        <v>0.60826702378232322</v>
      </c>
      <c r="I296">
        <v>22.454136665880299</v>
      </c>
      <c r="J296">
        <f>(Table2[[#This Row],[1M Return vs Nifty]]-AVERAGE(Table2[1M Return vs Nifty]))/_xlfn.STDEV.P(Table2[1M Return vs Nifty])</f>
        <v>1.7032957155347372</v>
      </c>
      <c r="K296">
        <v>-6.1510001249858401</v>
      </c>
      <c r="L296">
        <f>(Table2[[#This Row],[6M Return vs Nifty]]-AVERAGE(Table2[6M Return vs Nifty]))/_xlfn.STDEV.P(Table2[6M Return vs Nifty])</f>
        <v>-0.60425353709169327</v>
      </c>
      <c r="M296">
        <v>11.5872819383058</v>
      </c>
      <c r="N296">
        <f>(Table2[[#This Row],[1W Return vs Nifty]]-AVERAGE(Table2[1W Return vs Nifty]))/_xlfn.STDEV.P(Table2[1W Return vs Nifty])</f>
        <v>2.3413415291722521</v>
      </c>
      <c r="O296">
        <v>6803.81</v>
      </c>
      <c r="P296">
        <v>6539.0139190269902</v>
      </c>
      <c r="Q296">
        <v>6094.3737449156297</v>
      </c>
      <c r="R296">
        <v>31.366631575911999</v>
      </c>
      <c r="S296">
        <f>(Table2[[#This Row],[Close Price]]-Table2[[#This Row],[20D EMA]])/Table2[[#This Row],[20D EMA]]</f>
        <v>0.11328064716680797</v>
      </c>
      <c r="T296">
        <f>(Table2[[#This Row],[Close Price]]-Table2[[#This Row],[50D EMA]])/Table2[[#This Row],[50D EMA]]</f>
        <v>0.1583627277439866</v>
      </c>
      <c r="U296">
        <f>(Table2[[#This Row],[Close Price]]-Table2[[#This Row],[200D EMA]])/Table2[[#This Row],[200D EMA]]</f>
        <v>0.24287585846195292</v>
      </c>
      <c r="V296">
        <v>2.2644039372766902</v>
      </c>
      <c r="W296">
        <v>7421.15</v>
      </c>
      <c r="X296">
        <v>7740.6</v>
      </c>
      <c r="Y296">
        <v>7401</v>
      </c>
      <c r="Z296">
        <v>7762.8</v>
      </c>
      <c r="AA296">
        <v>7421.15</v>
      </c>
      <c r="AB296">
        <v>7740.6</v>
      </c>
      <c r="AC296" s="1">
        <f>(Table2[[#This Row],[Close Price]]/Table2[[#This Row],[Day Low]])-1</f>
        <v>2.0670650775149513E-2</v>
      </c>
      <c r="AD296" s="1">
        <f>(Table2[[#This Row],[Day High]]/Table2[[#This Row],[Close Price]])-1</f>
        <v>2.1922094381844559E-2</v>
      </c>
      <c r="AE296" s="1">
        <f>(Table2[[#This Row],[Close Price]]/Table2[[#This Row],[Current Week Low]])-1</f>
        <v>2.3449533846777504E-2</v>
      </c>
      <c r="AF296" s="1">
        <f>(Table2[[#This Row],[Current Week High]]/Table2[[#This Row],[Close Price]])-1</f>
        <v>2.485296156207295E-2</v>
      </c>
      <c r="AG296" s="1">
        <f>(Table2[[#This Row],[Close Price]]/Table2[[#This Row],[Current Month Low]])-1</f>
        <v>2.0670650775149513E-2</v>
      </c>
      <c r="AH296" s="1">
        <f>(Table2[[#This Row],[Current Month High]]/Table2[[#This Row],[Close Price]])-1</f>
        <v>2.1922094381844559E-2</v>
      </c>
      <c r="AI296">
        <v>12.2178875312724</v>
      </c>
      <c r="AJ296">
        <v>134.071384425216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0.08</v>
      </c>
      <c r="AM296" t="s">
        <v>2951</v>
      </c>
      <c r="AN296">
        <v>30.58</v>
      </c>
      <c r="AO296" t="s">
        <v>2951</v>
      </c>
      <c r="AP296">
        <v>7.0940640137762995E-2</v>
      </c>
      <c r="AQ296">
        <f>(Table2[[#This Row],[Sharpe Ratio]]-AVERAGE(Table2[Sharpe Ratio]))/_xlfn.STDEV.P(Table2[Sharpe Ratio])</f>
        <v>0.13235566312048122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4.1810063945181</v>
      </c>
      <c r="AS296">
        <f>_xlfn.RANK.AVG(Table2[[#This Row],[1Y Return vs Nifty Z-Score]],Table2[1Y Return vs Nifty Z-Score])</f>
        <v>138</v>
      </c>
      <c r="AT296">
        <f>_xlfn.RANK.AVG(Table2[[#This Row],[6M Return vs Nifty Z-Score]],Table2[6M Return vs Nifty Z-Score])</f>
        <v>499</v>
      </c>
      <c r="AU296">
        <f>_xlfn.RANK.AVG(Table2[[#This Row],[Sharpe Ratio Z-Score]],Table2[Sharpe Ratio Z-Score])</f>
        <v>301</v>
      </c>
      <c r="AV296">
        <f>(Table2[[#This Row],[Rank 1Y]]+Table2[[#This Row],[Rank 6M]]+Table2[[#This Row],[Rank Sharpe]])/3</f>
        <v>312.66666666666669</v>
      </c>
    </row>
    <row r="297" spans="1:48" x14ac:dyDescent="0.3">
      <c r="A297" t="s">
        <v>560</v>
      </c>
      <c r="B297" t="s">
        <v>561</v>
      </c>
      <c r="C297" t="s">
        <v>2916</v>
      </c>
      <c r="D297" t="s">
        <v>284</v>
      </c>
      <c r="E297">
        <v>31803.356860989999</v>
      </c>
      <c r="F297">
        <v>1310.2</v>
      </c>
      <c r="G297">
        <v>68.504737125349905</v>
      </c>
      <c r="H297">
        <f>(Table2[[#This Row],[1Y Return vs Nifty]]-AVERAGE(Table2[1Y Return vs Nifty]))/_xlfn.STDEV.P(Table2[1Y Return vs Nifty])</f>
        <v>0.26582089943166731</v>
      </c>
      <c r="I297">
        <v>8.2876293149303795</v>
      </c>
      <c r="J297">
        <f>(Table2[[#This Row],[1M Return vs Nifty]]-AVERAGE(Table2[1M Return vs Nifty]))/_xlfn.STDEV.P(Table2[1M Return vs Nifty])</f>
        <v>0.3633245121837067</v>
      </c>
      <c r="K297">
        <v>25.711587587388301</v>
      </c>
      <c r="L297">
        <f>(Table2[[#This Row],[6M Return vs Nifty]]-AVERAGE(Table2[6M Return vs Nifty]))/_xlfn.STDEV.P(Table2[6M Return vs Nifty])</f>
        <v>0.37992877591079449</v>
      </c>
      <c r="M297">
        <v>-2.9921909226905101</v>
      </c>
      <c r="N297">
        <f>(Table2[[#This Row],[1W Return vs Nifty]]-AVERAGE(Table2[1W Return vs Nifty]))/_xlfn.STDEV.P(Table2[1W Return vs Nifty])</f>
        <v>-0.64584861063541266</v>
      </c>
      <c r="O297">
        <v>1283.42</v>
      </c>
      <c r="P297">
        <v>1291.7315900568899</v>
      </c>
      <c r="Q297">
        <v>1112.39333676348</v>
      </c>
      <c r="R297">
        <v>14.317697662497199</v>
      </c>
      <c r="S297">
        <f>(Table2[[#This Row],[Close Price]]-Table2[[#This Row],[20D EMA]])/Table2[[#This Row],[20D EMA]]</f>
        <v>2.0866123326736354E-2</v>
      </c>
      <c r="T297">
        <f>(Table2[[#This Row],[Close Price]]-Table2[[#This Row],[50D EMA]])/Table2[[#This Row],[50D EMA]]</f>
        <v>1.429740519258863E-2</v>
      </c>
      <c r="U297">
        <f>(Table2[[#This Row],[Close Price]]-Table2[[#This Row],[200D EMA]])/Table2[[#This Row],[200D EMA]]</f>
        <v>0.17782079117090061</v>
      </c>
      <c r="V297">
        <v>1.2428047064564101</v>
      </c>
      <c r="W297">
        <v>1298.05</v>
      </c>
      <c r="X297">
        <v>1324.7</v>
      </c>
      <c r="Y297">
        <v>1298</v>
      </c>
      <c r="Z297">
        <v>1337</v>
      </c>
      <c r="AA297">
        <v>1298.05</v>
      </c>
      <c r="AB297">
        <v>1324.7</v>
      </c>
      <c r="AC297" s="1">
        <f>(Table2[[#This Row],[Close Price]]/Table2[[#This Row],[Day Low]])-1</f>
        <v>9.3601941373600006E-3</v>
      </c>
      <c r="AD297" s="1">
        <f>(Table2[[#This Row],[Day High]]/Table2[[#This Row],[Close Price]])-1</f>
        <v>1.1067012669821352E-2</v>
      </c>
      <c r="AE297" s="1">
        <f>(Table2[[#This Row],[Close Price]]/Table2[[#This Row],[Current Week Low]])-1</f>
        <v>9.3990755007704596E-3</v>
      </c>
      <c r="AF297" s="1">
        <f>(Table2[[#This Row],[Current Week High]]/Table2[[#This Row],[Close Price]])-1</f>
        <v>2.045489238284226E-2</v>
      </c>
      <c r="AG297" s="1">
        <f>(Table2[[#This Row],[Close Price]]/Table2[[#This Row],[Current Month Low]])-1</f>
        <v>9.3601941373600006E-3</v>
      </c>
      <c r="AH297" s="1">
        <f>(Table2[[#This Row],[Current Month High]]/Table2[[#This Row],[Close Price]])-1</f>
        <v>1.1067012669821352E-2</v>
      </c>
      <c r="AI297">
        <v>15.547244695466301</v>
      </c>
      <c r="AJ297">
        <v>102.55082322022101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-0.03</v>
      </c>
      <c r="AM297" t="s">
        <v>2950</v>
      </c>
      <c r="AN297">
        <v>16.73</v>
      </c>
      <c r="AO297" t="s">
        <v>2951</v>
      </c>
      <c r="AQ297">
        <f>(Table2[[#This Row],[Sharpe Ratio]]-AVERAGE(Table2[Sharpe Ratio]))/_xlfn.STDEV.P(Table2[Sharpe Ratio])</f>
        <v>-0.65065532340838095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205</v>
      </c>
      <c r="AT297">
        <f>_xlfn.RANK.AVG(Table2[[#This Row],[6M Return vs Nifty Z-Score]],Table2[6M Return vs Nifty Z-Score])</f>
        <v>214</v>
      </c>
      <c r="AU297">
        <f>_xlfn.RANK.AVG(Table2[[#This Row],[Sharpe Ratio Z-Score]],Table2[Sharpe Ratio Z-Score])</f>
        <v>520</v>
      </c>
      <c r="AV297">
        <f>(Table2[[#This Row],[Rank 1Y]]+Table2[[#This Row],[Rank 6M]]+Table2[[#This Row],[Rank Sharpe]])/3</f>
        <v>313</v>
      </c>
    </row>
    <row r="298" spans="1:48" x14ac:dyDescent="0.3">
      <c r="A298" t="s">
        <v>1426</v>
      </c>
      <c r="B298" t="s">
        <v>1427</v>
      </c>
      <c r="C298" t="s">
        <v>2912</v>
      </c>
      <c r="D298" t="s">
        <v>47</v>
      </c>
      <c r="E298">
        <v>6234.6063634399998</v>
      </c>
      <c r="F298">
        <v>547.85</v>
      </c>
      <c r="G298">
        <v>107.073765290794</v>
      </c>
      <c r="H298">
        <f>(Table2[[#This Row],[1Y Return vs Nifty]]-AVERAGE(Table2[1Y Return vs Nifty]))/_xlfn.STDEV.P(Table2[1Y Return vs Nifty])</f>
        <v>0.72552714938766905</v>
      </c>
      <c r="I298">
        <v>25.7558604974</v>
      </c>
      <c r="J298">
        <f>(Table2[[#This Row],[1M Return vs Nifty]]-AVERAGE(Table2[1M Return vs Nifty]))/_xlfn.STDEV.P(Table2[1M Return vs Nifty])</f>
        <v>2.015596746837105</v>
      </c>
      <c r="K298">
        <v>29.524842204296</v>
      </c>
      <c r="L298">
        <f>(Table2[[#This Row],[6M Return vs Nifty]]-AVERAGE(Table2[6M Return vs Nifty]))/_xlfn.STDEV.P(Table2[6M Return vs Nifty])</f>
        <v>0.49771386552164687</v>
      </c>
      <c r="M298">
        <v>7.8042557447527798</v>
      </c>
      <c r="N298">
        <f>(Table2[[#This Row],[1W Return vs Nifty]]-AVERAGE(Table2[1W Return vs Nifty]))/_xlfn.STDEV.P(Table2[1W Return vs Nifty])</f>
        <v>1.5662367876114205</v>
      </c>
      <c r="O298">
        <v>479.56</v>
      </c>
      <c r="P298">
        <v>456.79081142492601</v>
      </c>
      <c r="Q298">
        <v>400.47210005394402</v>
      </c>
      <c r="R298">
        <v>33.653866008027897</v>
      </c>
      <c r="S298">
        <f>(Table2[[#This Row],[Close Price]]-Table2[[#This Row],[20D EMA]])/Table2[[#This Row],[20D EMA]]</f>
        <v>0.14240136792059391</v>
      </c>
      <c r="T298">
        <f>(Table2[[#This Row],[Close Price]]-Table2[[#This Row],[50D EMA]])/Table2[[#This Row],[50D EMA]]</f>
        <v>0.19934549097216173</v>
      </c>
      <c r="U298">
        <f>(Table2[[#This Row],[Close Price]]-Table2[[#This Row],[200D EMA]])/Table2[[#This Row],[200D EMA]]</f>
        <v>0.36801040553437814</v>
      </c>
      <c r="V298">
        <v>2.5649379118954401</v>
      </c>
      <c r="W298">
        <v>526</v>
      </c>
      <c r="X298">
        <v>559.5</v>
      </c>
      <c r="Y298">
        <v>531.04999999999995</v>
      </c>
      <c r="Z298">
        <v>564</v>
      </c>
      <c r="AA298">
        <v>526</v>
      </c>
      <c r="AB298">
        <v>559.5</v>
      </c>
      <c r="AC298" s="1">
        <f>(Table2[[#This Row],[Close Price]]/Table2[[#This Row],[Day Low]])-1</f>
        <v>4.153992395437256E-2</v>
      </c>
      <c r="AD298" s="1">
        <f>(Table2[[#This Row],[Day High]]/Table2[[#This Row],[Close Price]])-1</f>
        <v>2.1264944784156192E-2</v>
      </c>
      <c r="AE298" s="1">
        <f>(Table2[[#This Row],[Close Price]]/Table2[[#This Row],[Current Week Low]])-1</f>
        <v>3.1635439224178663E-2</v>
      </c>
      <c r="AF298" s="1">
        <f>(Table2[[#This Row],[Current Week High]]/Table2[[#This Row],[Close Price]])-1</f>
        <v>2.9478871954002006E-2</v>
      </c>
      <c r="AG298" s="1">
        <f>(Table2[[#This Row],[Close Price]]/Table2[[#This Row],[Current Month Low]])-1</f>
        <v>4.153992395437256E-2</v>
      </c>
      <c r="AH298" s="1">
        <f>(Table2[[#This Row],[Current Month High]]/Table2[[#This Row],[Close Price]])-1</f>
        <v>2.1264944784156192E-2</v>
      </c>
      <c r="AI298">
        <v>2.9478871954002002</v>
      </c>
      <c r="AJ298">
        <v>137.57588898525501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0.12</v>
      </c>
      <c r="AM298" t="s">
        <v>2951</v>
      </c>
      <c r="AN298">
        <v>35.99</v>
      </c>
      <c r="AO298" t="s">
        <v>2951</v>
      </c>
      <c r="AP298">
        <v>-4.3923811761270998E-2</v>
      </c>
      <c r="AQ298">
        <f>(Table2[[#This Row],[Sharpe Ratio]]-AVERAGE(Table2[Sharpe Ratio]))/_xlfn.STDEV.P(Table2[Sharpe Ratio])</f>
        <v>-1.1354666686755193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3.6696078806823222</v>
      </c>
      <c r="AS298">
        <f>_xlfn.RANK.AVG(Table2[[#This Row],[1Y Return vs Nifty Z-Score]],Table2[1Y Return vs Nifty Z-Score])</f>
        <v>123</v>
      </c>
      <c r="AT298">
        <f>_xlfn.RANK.AVG(Table2[[#This Row],[6M Return vs Nifty Z-Score]],Table2[6M Return vs Nifty Z-Score])</f>
        <v>190</v>
      </c>
      <c r="AU298">
        <f>_xlfn.RANK.AVG(Table2[[#This Row],[Sharpe Ratio Z-Score]],Table2[Sharpe Ratio Z-Score])</f>
        <v>627</v>
      </c>
      <c r="AV298">
        <f>(Table2[[#This Row],[Rank 1Y]]+Table2[[#This Row],[Rank 6M]]+Table2[[#This Row],[Rank Sharpe]])/3</f>
        <v>313.33333333333331</v>
      </c>
    </row>
    <row r="299" spans="1:48" x14ac:dyDescent="0.3">
      <c r="A299" t="s">
        <v>674</v>
      </c>
      <c r="B299" t="s">
        <v>675</v>
      </c>
      <c r="C299" t="s">
        <v>2909</v>
      </c>
      <c r="D299" t="s">
        <v>509</v>
      </c>
      <c r="E299">
        <v>22420.997500000001</v>
      </c>
      <c r="F299">
        <v>2032.65</v>
      </c>
      <c r="G299">
        <v>67.482207816559907</v>
      </c>
      <c r="H299">
        <f>(Table2[[#This Row],[1Y Return vs Nifty]]-AVERAGE(Table2[1Y Return vs Nifty]))/_xlfn.STDEV.P(Table2[1Y Return vs Nifty])</f>
        <v>0.25363331949064344</v>
      </c>
      <c r="I299">
        <v>-8.1321028645931701</v>
      </c>
      <c r="J299">
        <f>(Table2[[#This Row],[1M Return vs Nifty]]-AVERAGE(Table2[1M Return vs Nifty]))/_xlfn.STDEV.P(Table2[1M Return vs Nifty])</f>
        <v>-1.189773068062316</v>
      </c>
      <c r="K299">
        <v>-0.43999135164171199</v>
      </c>
      <c r="L299">
        <f>(Table2[[#This Row],[6M Return vs Nifty]]-AVERAGE(Table2[6M Return vs Nifty]))/_xlfn.STDEV.P(Table2[6M Return vs Nifty])</f>
        <v>-0.42784997957572662</v>
      </c>
      <c r="M299">
        <v>-4.4346564160233601</v>
      </c>
      <c r="N299">
        <f>(Table2[[#This Row],[1W Return vs Nifty]]-AVERAGE(Table2[1W Return vs Nifty]))/_xlfn.STDEV.P(Table2[1W Return vs Nifty])</f>
        <v>-0.94139555803048014</v>
      </c>
      <c r="O299">
        <v>2065.71</v>
      </c>
      <c r="P299">
        <v>2039.12721246657</v>
      </c>
      <c r="Q299">
        <v>1795.8276868756</v>
      </c>
      <c r="R299">
        <v>58.301262528732103</v>
      </c>
      <c r="S299">
        <f>(Table2[[#This Row],[Close Price]]-Table2[[#This Row],[20D EMA]])/Table2[[#This Row],[20D EMA]]</f>
        <v>-1.6004182581291635E-2</v>
      </c>
      <c r="T299">
        <f>(Table2[[#This Row],[Close Price]]-Table2[[#This Row],[50D EMA]])/Table2[[#This Row],[50D EMA]]</f>
        <v>-3.1764631588310339E-3</v>
      </c>
      <c r="U299">
        <f>(Table2[[#This Row],[Close Price]]-Table2[[#This Row],[200D EMA]])/Table2[[#This Row],[200D EMA]]</f>
        <v>0.13187362844172767</v>
      </c>
      <c r="V299">
        <v>0.30176269868029398</v>
      </c>
      <c r="W299">
        <v>2002.9</v>
      </c>
      <c r="X299">
        <v>2038.35</v>
      </c>
      <c r="Y299">
        <v>2020.1</v>
      </c>
      <c r="Z299">
        <v>2069.0500000000002</v>
      </c>
      <c r="AA299">
        <v>2002.9</v>
      </c>
      <c r="AB299">
        <v>2038.35</v>
      </c>
      <c r="AC299" s="1">
        <f>(Table2[[#This Row],[Close Price]]/Table2[[#This Row],[Day Low]])-1</f>
        <v>1.4853462479404778E-2</v>
      </c>
      <c r="AD299" s="1">
        <f>(Table2[[#This Row],[Day High]]/Table2[[#This Row],[Close Price]])-1</f>
        <v>2.8042210906942255E-3</v>
      </c>
      <c r="AE299" s="1">
        <f>(Table2[[#This Row],[Close Price]]/Table2[[#This Row],[Current Week Low]])-1</f>
        <v>6.2125637344687679E-3</v>
      </c>
      <c r="AF299" s="1">
        <f>(Table2[[#This Row],[Current Week High]]/Table2[[#This Row],[Close Price]])-1</f>
        <v>1.7907657491452067E-2</v>
      </c>
      <c r="AG299" s="1">
        <f>(Table2[[#This Row],[Close Price]]/Table2[[#This Row],[Current Month Low]])-1</f>
        <v>1.4853462479404778E-2</v>
      </c>
      <c r="AH299" s="1">
        <f>(Table2[[#This Row],[Current Month High]]/Table2[[#This Row],[Close Price]])-1</f>
        <v>2.8042210906942255E-3</v>
      </c>
      <c r="AI299">
        <v>10.151772316926101</v>
      </c>
      <c r="AJ299">
        <v>97.248908296943199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-0.01</v>
      </c>
      <c r="AM299" t="s">
        <v>2950</v>
      </c>
      <c r="AN299">
        <v>3.29</v>
      </c>
      <c r="AO299" t="s">
        <v>2951</v>
      </c>
      <c r="AP299">
        <v>7.6846659177415996E-2</v>
      </c>
      <c r="AQ299">
        <f>(Table2[[#This Row],[Sharpe Ratio]]-AVERAGE(Table2[Sharpe Ratio]))/_xlfn.STDEV.P(Table2[Sharpe Ratio])</f>
        <v>0.19754365389299816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-2.107841632284881</v>
      </c>
      <c r="AS299">
        <f>_xlfn.RANK.AVG(Table2[[#This Row],[1Y Return vs Nifty Z-Score]],Table2[1Y Return vs Nifty Z-Score])</f>
        <v>212</v>
      </c>
      <c r="AT299">
        <f>_xlfn.RANK.AVG(Table2[[#This Row],[6M Return vs Nifty Z-Score]],Table2[6M Return vs Nifty Z-Score])</f>
        <v>447</v>
      </c>
      <c r="AU299">
        <f>_xlfn.RANK.AVG(Table2[[#This Row],[Sharpe Ratio Z-Score]],Table2[Sharpe Ratio Z-Score])</f>
        <v>287</v>
      </c>
      <c r="AV299">
        <f>(Table2[[#This Row],[Rank 1Y]]+Table2[[#This Row],[Rank 6M]]+Table2[[#This Row],[Rank Sharpe]])/3</f>
        <v>315.33333333333331</v>
      </c>
    </row>
    <row r="300" spans="1:48" x14ac:dyDescent="0.3">
      <c r="A300" t="s">
        <v>1364</v>
      </c>
      <c r="B300" t="s">
        <v>1365</v>
      </c>
      <c r="C300" t="s">
        <v>2915</v>
      </c>
      <c r="D300" t="s">
        <v>928</v>
      </c>
      <c r="E300">
        <v>6874.7932552250004</v>
      </c>
      <c r="F300">
        <v>206.05</v>
      </c>
      <c r="G300">
        <v>50.3091647637224</v>
      </c>
      <c r="H300">
        <f>(Table2[[#This Row],[1Y Return vs Nifty]]-AVERAGE(Table2[1Y Return vs Nifty]))/_xlfn.STDEV.P(Table2[1Y Return vs Nifty])</f>
        <v>4.8946927386368889E-2</v>
      </c>
      <c r="I300">
        <v>-11.9009957746959</v>
      </c>
      <c r="J300">
        <f>(Table2[[#This Row],[1M Return vs Nifty]]-AVERAGE(Table2[1M Return vs Nifty]))/_xlfn.STDEV.P(Table2[1M Return vs Nifty])</f>
        <v>-1.5462623454079343</v>
      </c>
      <c r="K300">
        <v>5.4499824065196302E-2</v>
      </c>
      <c r="L300">
        <f>(Table2[[#This Row],[6M Return vs Nifty]]-AVERAGE(Table2[6M Return vs Nifty]))/_xlfn.STDEV.P(Table2[6M Return vs Nifty])</f>
        <v>-0.41257597002384261</v>
      </c>
      <c r="M300">
        <v>-3.5760868281702498</v>
      </c>
      <c r="N300">
        <f>(Table2[[#This Row],[1W Return vs Nifty]]-AVERAGE(Table2[1W Return vs Nifty]))/_xlfn.STDEV.P(Table2[1W Return vs Nifty])</f>
        <v>-0.76548312061754886</v>
      </c>
      <c r="O300">
        <v>209.63</v>
      </c>
      <c r="P300">
        <v>210.70366417109599</v>
      </c>
      <c r="Q300">
        <v>185.56615925653099</v>
      </c>
      <c r="R300">
        <v>69.556736030771702</v>
      </c>
      <c r="S300">
        <f>(Table2[[#This Row],[Close Price]]-Table2[[#This Row],[20D EMA]])/Table2[[#This Row],[20D EMA]]</f>
        <v>-1.7077708343271401E-2</v>
      </c>
      <c r="T300">
        <f>(Table2[[#This Row],[Close Price]]-Table2[[#This Row],[50D EMA]])/Table2[[#This Row],[50D EMA]]</f>
        <v>-2.2086299207958269E-2</v>
      </c>
      <c r="U300">
        <f>(Table2[[#This Row],[Close Price]]-Table2[[#This Row],[200D EMA]])/Table2[[#This Row],[200D EMA]]</f>
        <v>0.11038564803807614</v>
      </c>
      <c r="V300">
        <v>0.84196242611131999</v>
      </c>
      <c r="W300">
        <v>203.67</v>
      </c>
      <c r="X300">
        <v>207.6</v>
      </c>
      <c r="Y300">
        <v>204.5</v>
      </c>
      <c r="Z300">
        <v>207.85</v>
      </c>
      <c r="AA300">
        <v>203.67</v>
      </c>
      <c r="AB300">
        <v>207.6</v>
      </c>
      <c r="AC300" s="1">
        <f>(Table2[[#This Row],[Close Price]]/Table2[[#This Row],[Day Low]])-1</f>
        <v>1.1685569794275263E-2</v>
      </c>
      <c r="AD300" s="1">
        <f>(Table2[[#This Row],[Day High]]/Table2[[#This Row],[Close Price]])-1</f>
        <v>7.5224460082503608E-3</v>
      </c>
      <c r="AE300" s="1">
        <f>(Table2[[#This Row],[Close Price]]/Table2[[#This Row],[Current Week Low]])-1</f>
        <v>7.5794621026894493E-3</v>
      </c>
      <c r="AF300" s="1">
        <f>(Table2[[#This Row],[Current Week High]]/Table2[[#This Row],[Close Price]])-1</f>
        <v>8.7357437515165337E-3</v>
      </c>
      <c r="AG300" s="1">
        <f>(Table2[[#This Row],[Close Price]]/Table2[[#This Row],[Current Month Low]])-1</f>
        <v>1.1685569794275263E-2</v>
      </c>
      <c r="AH300" s="1">
        <f>(Table2[[#This Row],[Current Month High]]/Table2[[#This Row],[Close Price]])-1</f>
        <v>7.5224460082503608E-3</v>
      </c>
      <c r="AI300">
        <v>23.5622421742295</v>
      </c>
      <c r="AJ300">
        <v>88.690476190476105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0.01</v>
      </c>
      <c r="AM300" t="s">
        <v>2951</v>
      </c>
      <c r="AN300">
        <v>8.99</v>
      </c>
      <c r="AO300" t="s">
        <v>2951</v>
      </c>
      <c r="AP300">
        <v>9.5913239775025999E-2</v>
      </c>
      <c r="AQ300">
        <f>(Table2[[#This Row],[Sharpe Ratio]]-AVERAGE(Table2[Sharpe Ratio]))/_xlfn.STDEV.P(Table2[Sharpe Ratio])</f>
        <v>0.40799202388902123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269</v>
      </c>
      <c r="AT300">
        <f>_xlfn.RANK.AVG(Table2[[#This Row],[6M Return vs Nifty Z-Score]],Table2[6M Return vs Nifty Z-Score])</f>
        <v>441</v>
      </c>
      <c r="AU300">
        <f>_xlfn.RANK.AVG(Table2[[#This Row],[Sharpe Ratio Z-Score]],Table2[Sharpe Ratio Z-Score])</f>
        <v>238</v>
      </c>
      <c r="AV300">
        <f>(Table2[[#This Row],[Rank 1Y]]+Table2[[#This Row],[Rank 6M]]+Table2[[#This Row],[Rank Sharpe]])/3</f>
        <v>316</v>
      </c>
    </row>
    <row r="301" spans="1:48" x14ac:dyDescent="0.3">
      <c r="A301" t="s">
        <v>684</v>
      </c>
      <c r="B301" t="s">
        <v>685</v>
      </c>
      <c r="C301" t="s">
        <v>2911</v>
      </c>
      <c r="D301" t="s">
        <v>281</v>
      </c>
      <c r="E301">
        <v>21992.828079374998</v>
      </c>
      <c r="F301">
        <v>1832.95</v>
      </c>
      <c r="G301">
        <v>26.280415050569601</v>
      </c>
      <c r="H301">
        <f>(Table2[[#This Row],[1Y Return vs Nifty]]-AVERAGE(Table2[1Y Return vs Nifty]))/_xlfn.STDEV.P(Table2[1Y Return vs Nifty])</f>
        <v>-0.23745298848347493</v>
      </c>
      <c r="I301">
        <v>3.7057509736897201</v>
      </c>
      <c r="J301">
        <f>(Table2[[#This Row],[1M Return vs Nifty]]-AVERAGE(Table2[1M Return vs Nifty]))/_xlfn.STDEV.P(Table2[1M Return vs Nifty])</f>
        <v>-7.0062834635309185E-2</v>
      </c>
      <c r="K301">
        <v>3.2341762895667299</v>
      </c>
      <c r="L301">
        <f>(Table2[[#This Row],[6M Return vs Nifty]]-AVERAGE(Table2[6M Return vs Nifty]))/_xlfn.STDEV.P(Table2[6M Return vs Nifty])</f>
        <v>-0.31436105519438734</v>
      </c>
      <c r="M301">
        <v>3.18223024035143</v>
      </c>
      <c r="N301">
        <f>(Table2[[#This Row],[1W Return vs Nifty]]-AVERAGE(Table2[1W Return vs Nifty]))/_xlfn.STDEV.P(Table2[1W Return vs Nifty])</f>
        <v>0.6192293653044012</v>
      </c>
      <c r="O301">
        <v>1725.64</v>
      </c>
      <c r="P301">
        <v>1696.74192190485</v>
      </c>
      <c r="Q301">
        <v>1566.3958749743799</v>
      </c>
      <c r="R301">
        <v>37.929858544601302</v>
      </c>
      <c r="S301">
        <f>(Table2[[#This Row],[Close Price]]-Table2[[#This Row],[20D EMA]])/Table2[[#This Row],[20D EMA]]</f>
        <v>6.2185623884471811E-2</v>
      </c>
      <c r="T301">
        <f>(Table2[[#This Row],[Close Price]]-Table2[[#This Row],[50D EMA]])/Table2[[#This Row],[50D EMA]]</f>
        <v>8.0276249638622635E-2</v>
      </c>
      <c r="U301">
        <f>(Table2[[#This Row],[Close Price]]-Table2[[#This Row],[200D EMA]])/Table2[[#This Row],[200D EMA]]</f>
        <v>0.17017034409004678</v>
      </c>
      <c r="V301">
        <v>1.1007924875345001</v>
      </c>
      <c r="W301">
        <v>1767.5</v>
      </c>
      <c r="X301">
        <v>1842.5</v>
      </c>
      <c r="Y301">
        <v>1760</v>
      </c>
      <c r="Z301">
        <v>1820.95</v>
      </c>
      <c r="AA301">
        <v>1767.5</v>
      </c>
      <c r="AB301">
        <v>1842.5</v>
      </c>
      <c r="AC301" s="1">
        <f>(Table2[[#This Row],[Close Price]]/Table2[[#This Row],[Day Low]])-1</f>
        <v>3.7029702970297063E-2</v>
      </c>
      <c r="AD301" s="1">
        <f>(Table2[[#This Row],[Day High]]/Table2[[#This Row],[Close Price]])-1</f>
        <v>5.2101803104285249E-3</v>
      </c>
      <c r="AE301" s="1">
        <f>(Table2[[#This Row],[Close Price]]/Table2[[#This Row],[Current Week Low]])-1</f>
        <v>4.1448863636363686E-2</v>
      </c>
      <c r="AF301" s="1">
        <f>(Table2[[#This Row],[Current Week High]]/Table2[[#This Row],[Close Price]])-1</f>
        <v>-6.5468234267165304E-3</v>
      </c>
      <c r="AG301" s="1">
        <f>(Table2[[#This Row],[Close Price]]/Table2[[#This Row],[Current Month Low]])-1</f>
        <v>3.7029702970297063E-2</v>
      </c>
      <c r="AH301" s="1">
        <f>(Table2[[#This Row],[Current Month High]]/Table2[[#This Row],[Close Price]])-1</f>
        <v>5.2101803104285249E-3</v>
      </c>
      <c r="AI301">
        <v>2.8451403475272001</v>
      </c>
      <c r="AJ301">
        <v>60.6089813800657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-0.02</v>
      </c>
      <c r="AM301" t="s">
        <v>2950</v>
      </c>
      <c r="AN301">
        <v>7.18</v>
      </c>
      <c r="AO301" t="s">
        <v>2951</v>
      </c>
      <c r="AP301">
        <v>0.11420834986329401</v>
      </c>
      <c r="AQ301">
        <f>(Table2[[#This Row],[Sharpe Ratio]]-AVERAGE(Table2[Sharpe Ratio]))/_xlfn.STDEV.P(Table2[Sharpe Ratio])</f>
        <v>0.6099252482164299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0.60727773520765971</v>
      </c>
      <c r="AS301">
        <f>_xlfn.RANK.AVG(Table2[[#This Row],[1Y Return vs Nifty Z-Score]],Table2[1Y Return vs Nifty Z-Score])</f>
        <v>355</v>
      </c>
      <c r="AT301">
        <f>_xlfn.RANK.AVG(Table2[[#This Row],[6M Return vs Nifty Z-Score]],Table2[6M Return vs Nifty Z-Score])</f>
        <v>404</v>
      </c>
      <c r="AU301">
        <f>_xlfn.RANK.AVG(Table2[[#This Row],[Sharpe Ratio Z-Score]],Table2[Sharpe Ratio Z-Score])</f>
        <v>194</v>
      </c>
      <c r="AV301">
        <f>(Table2[[#This Row],[Rank 1Y]]+Table2[[#This Row],[Rank 6M]]+Table2[[#This Row],[Rank Sharpe]])/3</f>
        <v>317.66666666666669</v>
      </c>
    </row>
    <row r="302" spans="1:48" x14ac:dyDescent="0.3">
      <c r="A302" t="s">
        <v>529</v>
      </c>
      <c r="B302" t="s">
        <v>530</v>
      </c>
      <c r="C302" t="s">
        <v>2916</v>
      </c>
      <c r="D302" t="s">
        <v>284</v>
      </c>
      <c r="E302">
        <v>34879.066437599999</v>
      </c>
      <c r="F302">
        <v>485</v>
      </c>
      <c r="G302">
        <v>34.068224046037201</v>
      </c>
      <c r="H302">
        <f>(Table2[[#This Row],[1Y Return vs Nifty]]-AVERAGE(Table2[1Y Return vs Nifty]))/_xlfn.STDEV.P(Table2[1Y Return vs Nifty])</f>
        <v>-0.14462968857239186</v>
      </c>
      <c r="I302">
        <v>-1.2147930469846999E-2</v>
      </c>
      <c r="J302">
        <f>(Table2[[#This Row],[1M Return vs Nifty]]-AVERAGE(Table2[1M Return vs Nifty]))/_xlfn.STDEV.P(Table2[1M Return vs Nifty])</f>
        <v>-0.42172872836105652</v>
      </c>
      <c r="K302">
        <v>12.1931879541039</v>
      </c>
      <c r="L302">
        <f>(Table2[[#This Row],[6M Return vs Nifty]]-AVERAGE(Table2[6M Return vs Nifty]))/_xlfn.STDEV.P(Table2[6M Return vs Nifty])</f>
        <v>-3.763209325900202E-2</v>
      </c>
      <c r="M302">
        <v>-3.0641164235416398</v>
      </c>
      <c r="N302">
        <f>(Table2[[#This Row],[1W Return vs Nifty]]-AVERAGE(Table2[1W Return vs Nifty]))/_xlfn.STDEV.P(Table2[1W Return vs Nifty])</f>
        <v>-0.66058543610171694</v>
      </c>
      <c r="O302">
        <v>473.71</v>
      </c>
      <c r="P302">
        <v>457.99233334522501</v>
      </c>
      <c r="Q302">
        <v>408.577607786378</v>
      </c>
      <c r="R302">
        <v>59.495479486503598</v>
      </c>
      <c r="S302">
        <f>(Table2[[#This Row],[Close Price]]-Table2[[#This Row],[20D EMA]])/Table2[[#This Row],[20D EMA]]</f>
        <v>2.3833146862004224E-2</v>
      </c>
      <c r="T302">
        <f>(Table2[[#This Row],[Close Price]]-Table2[[#This Row],[50D EMA]])/Table2[[#This Row],[50D EMA]]</f>
        <v>5.8969691604896762E-2</v>
      </c>
      <c r="U302">
        <f>(Table2[[#This Row],[Close Price]]-Table2[[#This Row],[200D EMA]])/Table2[[#This Row],[200D EMA]]</f>
        <v>0.18704498425077404</v>
      </c>
      <c r="V302">
        <v>1.1928039068910501</v>
      </c>
      <c r="W302">
        <v>482</v>
      </c>
      <c r="X302">
        <v>499.8</v>
      </c>
      <c r="Y302">
        <v>483.35</v>
      </c>
      <c r="Z302">
        <v>499.95</v>
      </c>
      <c r="AA302">
        <v>482</v>
      </c>
      <c r="AB302">
        <v>499.8</v>
      </c>
      <c r="AC302" s="1">
        <f>(Table2[[#This Row],[Close Price]]/Table2[[#This Row],[Day Low]])-1</f>
        <v>6.2240663900414717E-3</v>
      </c>
      <c r="AD302" s="1">
        <f>(Table2[[#This Row],[Day High]]/Table2[[#This Row],[Close Price]])-1</f>
        <v>3.0515463917525798E-2</v>
      </c>
      <c r="AE302" s="1">
        <f>(Table2[[#This Row],[Close Price]]/Table2[[#This Row],[Current Week Low]])-1</f>
        <v>3.4136753905036343E-3</v>
      </c>
      <c r="AF302" s="1">
        <f>(Table2[[#This Row],[Current Week High]]/Table2[[#This Row],[Close Price]])-1</f>
        <v>3.0824742268041216E-2</v>
      </c>
      <c r="AG302" s="1">
        <f>(Table2[[#This Row],[Close Price]]/Table2[[#This Row],[Current Month Low]])-1</f>
        <v>6.2240663900414717E-3</v>
      </c>
      <c r="AH302" s="1">
        <f>(Table2[[#This Row],[Current Month High]]/Table2[[#This Row],[Close Price]])-1</f>
        <v>3.0515463917525798E-2</v>
      </c>
      <c r="AI302">
        <v>5.1237113402061896</v>
      </c>
      <c r="AJ302">
        <v>62.506282459373402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0.11</v>
      </c>
      <c r="AM302" t="s">
        <v>2951</v>
      </c>
      <c r="AN302">
        <v>9.42</v>
      </c>
      <c r="AO302" t="s">
        <v>2951</v>
      </c>
      <c r="AP302">
        <v>6.8014179400344002E-2</v>
      </c>
      <c r="AQ302">
        <f>(Table2[[#This Row],[Sharpe Ratio]]-AVERAGE(Table2[Sharpe Ratio]))/_xlfn.STDEV.P(Table2[Sharpe Ratio])</f>
        <v>0.10005470129388154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-1.1645212450002858</v>
      </c>
      <c r="AS302">
        <f>_xlfn.RANK.AVG(Table2[[#This Row],[1Y Return vs Nifty Z-Score]],Table2[1Y Return vs Nifty Z-Score])</f>
        <v>326</v>
      </c>
      <c r="AT302">
        <f>_xlfn.RANK.AVG(Table2[[#This Row],[6M Return vs Nifty Z-Score]],Table2[6M Return vs Nifty Z-Score])</f>
        <v>318</v>
      </c>
      <c r="AU302">
        <f>_xlfn.RANK.AVG(Table2[[#This Row],[Sharpe Ratio Z-Score]],Table2[Sharpe Ratio Z-Score])</f>
        <v>310</v>
      </c>
      <c r="AV302">
        <f>(Table2[[#This Row],[Rank 1Y]]+Table2[[#This Row],[Rank 6M]]+Table2[[#This Row],[Rank Sharpe]])/3</f>
        <v>318</v>
      </c>
    </row>
    <row r="303" spans="1:48" x14ac:dyDescent="0.3">
      <c r="A303" t="s">
        <v>1164</v>
      </c>
      <c r="B303" t="s">
        <v>1165</v>
      </c>
      <c r="C303" t="s">
        <v>2922</v>
      </c>
      <c r="D303" t="s">
        <v>138</v>
      </c>
      <c r="E303">
        <v>9063.4883916399995</v>
      </c>
      <c r="F303">
        <v>620.25</v>
      </c>
      <c r="G303">
        <v>11.317563653810099</v>
      </c>
      <c r="H303">
        <f>(Table2[[#This Row],[1Y Return vs Nifty]]-AVERAGE(Table2[1Y Return vs Nifty]))/_xlfn.STDEV.P(Table2[1Y Return vs Nifty])</f>
        <v>-0.41579599144293344</v>
      </c>
      <c r="I303">
        <v>2.2329891032897899</v>
      </c>
      <c r="J303">
        <f>(Table2[[#This Row],[1M Return vs Nifty]]-AVERAGE(Table2[1M Return vs Nifty]))/_xlfn.STDEV.P(Table2[1M Return vs Nifty])</f>
        <v>-0.20936735386791885</v>
      </c>
      <c r="K303">
        <v>4.5254524216335001</v>
      </c>
      <c r="L303">
        <f>(Table2[[#This Row],[6M Return vs Nifty]]-AVERAGE(Table2[6M Return vs Nifty]))/_xlfn.STDEV.P(Table2[6M Return vs Nifty])</f>
        <v>-0.27447568424289887</v>
      </c>
      <c r="M303">
        <v>-1.19856730225947E-3</v>
      </c>
      <c r="N303">
        <f>(Table2[[#This Row],[1W Return vs Nifty]]-AVERAGE(Table2[1W Return vs Nifty]))/_xlfn.STDEV.P(Table2[1W Return vs Nifty])</f>
        <v>-3.3023787856098406E-2</v>
      </c>
      <c r="O303">
        <v>608.41</v>
      </c>
      <c r="P303">
        <v>603.70077092135398</v>
      </c>
      <c r="Q303">
        <v>563.73170557094204</v>
      </c>
      <c r="R303">
        <v>27.2304457192763</v>
      </c>
      <c r="S303">
        <f>(Table2[[#This Row],[Close Price]]-Table2[[#This Row],[20D EMA]])/Table2[[#This Row],[20D EMA]]</f>
        <v>1.9460561134761151E-2</v>
      </c>
      <c r="T303">
        <f>(Table2[[#This Row],[Close Price]]-Table2[[#This Row],[50D EMA]])/Table2[[#This Row],[50D EMA]]</f>
        <v>2.7412966614882694E-2</v>
      </c>
      <c r="U303">
        <f>(Table2[[#This Row],[Close Price]]-Table2[[#This Row],[200D EMA]])/Table2[[#This Row],[200D EMA]]</f>
        <v>0.1002574342910459</v>
      </c>
      <c r="V303">
        <v>0.73234154060017298</v>
      </c>
      <c r="W303">
        <v>615.70000000000005</v>
      </c>
      <c r="X303">
        <v>626.75</v>
      </c>
      <c r="Y303">
        <v>618</v>
      </c>
      <c r="Z303">
        <v>634</v>
      </c>
      <c r="AA303">
        <v>615.70000000000005</v>
      </c>
      <c r="AB303">
        <v>626.75</v>
      </c>
      <c r="AC303" s="1">
        <f>(Table2[[#This Row],[Close Price]]/Table2[[#This Row],[Day Low]])-1</f>
        <v>7.3899626441447097E-3</v>
      </c>
      <c r="AD303" s="1">
        <f>(Table2[[#This Row],[Day High]]/Table2[[#This Row],[Close Price]])-1</f>
        <v>1.0479645304312779E-2</v>
      </c>
      <c r="AE303" s="1">
        <f>(Table2[[#This Row],[Close Price]]/Table2[[#This Row],[Current Week Low]])-1</f>
        <v>3.6407766990291801E-3</v>
      </c>
      <c r="AF303" s="1">
        <f>(Table2[[#This Row],[Current Week High]]/Table2[[#This Row],[Close Price]])-1</f>
        <v>2.2168480451430828E-2</v>
      </c>
      <c r="AG303" s="1">
        <f>(Table2[[#This Row],[Close Price]]/Table2[[#This Row],[Current Month Low]])-1</f>
        <v>7.3899626441447097E-3</v>
      </c>
      <c r="AH303" s="1">
        <f>(Table2[[#This Row],[Current Month High]]/Table2[[#This Row],[Close Price]])-1</f>
        <v>1.0479645304312779E-2</v>
      </c>
      <c r="AI303">
        <v>9.4397420395001994</v>
      </c>
      <c r="AJ303">
        <v>38.094177891572897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-0.17</v>
      </c>
      <c r="AM303" t="s">
        <v>2950</v>
      </c>
      <c r="AN303">
        <v>11.9</v>
      </c>
      <c r="AO303" t="s">
        <v>2951</v>
      </c>
      <c r="AP303">
        <v>0.14507717798718101</v>
      </c>
      <c r="AQ303">
        <f>(Table2[[#This Row],[Sharpe Ratio]]-AVERAGE(Table2[Sharpe Ratio]))/_xlfn.STDEV.P(Table2[Sharpe Ratio])</f>
        <v>0.95064153602179158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1.7978718611942036E-2</v>
      </c>
      <c r="AS303">
        <f>_xlfn.RANK.AVG(Table2[[#This Row],[1Y Return vs Nifty Z-Score]],Table2[1Y Return vs Nifty Z-Score])</f>
        <v>438</v>
      </c>
      <c r="AT303">
        <f>_xlfn.RANK.AVG(Table2[[#This Row],[6M Return vs Nifty Z-Score]],Table2[6M Return vs Nifty Z-Score])</f>
        <v>394</v>
      </c>
      <c r="AU303">
        <f>_xlfn.RANK.AVG(Table2[[#This Row],[Sharpe Ratio Z-Score]],Table2[Sharpe Ratio Z-Score])</f>
        <v>123</v>
      </c>
      <c r="AV303">
        <f>(Table2[[#This Row],[Rank 1Y]]+Table2[[#This Row],[Rank 6M]]+Table2[[#This Row],[Rank Sharpe]])/3</f>
        <v>318.33333333333331</v>
      </c>
    </row>
    <row r="304" spans="1:48" x14ac:dyDescent="0.3">
      <c r="A304" t="s">
        <v>332</v>
      </c>
      <c r="B304" t="s">
        <v>333</v>
      </c>
      <c r="C304" t="s">
        <v>2914</v>
      </c>
      <c r="D304" t="s">
        <v>130</v>
      </c>
      <c r="E304">
        <v>70012.403648549996</v>
      </c>
      <c r="F304">
        <v>149.85</v>
      </c>
      <c r="G304">
        <v>51.338767065481498</v>
      </c>
      <c r="H304">
        <f>(Table2[[#This Row],[1Y Return vs Nifty]]-AVERAGE(Table2[1Y Return vs Nifty]))/_xlfn.STDEV.P(Table2[1Y Return vs Nifty])</f>
        <v>6.1218810697958495E-2</v>
      </c>
      <c r="I304">
        <v>-10.4444104180224</v>
      </c>
      <c r="J304">
        <f>(Table2[[#This Row],[1M Return vs Nifty]]-AVERAGE(Table2[1M Return vs Nifty]))/_xlfn.STDEV.P(Table2[1M Return vs Nifty])</f>
        <v>-1.4084879183869785</v>
      </c>
      <c r="K304">
        <v>21.717656542657402</v>
      </c>
      <c r="L304">
        <f>(Table2[[#This Row],[6M Return vs Nifty]]-AVERAGE(Table2[6M Return vs Nifty]))/_xlfn.STDEV.P(Table2[6M Return vs Nifty])</f>
        <v>0.25656289210189243</v>
      </c>
      <c r="M304">
        <v>0.496252935886904</v>
      </c>
      <c r="N304">
        <f>(Table2[[#This Row],[1W Return vs Nifty]]-AVERAGE(Table2[1W Return vs Nifty]))/_xlfn.STDEV.P(Table2[1W Return vs Nifty])</f>
        <v>6.8899117006569158E-2</v>
      </c>
      <c r="O304">
        <v>153.91</v>
      </c>
      <c r="P304">
        <v>152.95862595972801</v>
      </c>
      <c r="Q304">
        <v>128.77519577815301</v>
      </c>
      <c r="R304">
        <v>59.535721396849397</v>
      </c>
      <c r="S304">
        <f>(Table2[[#This Row],[Close Price]]-Table2[[#This Row],[20D EMA]])/Table2[[#This Row],[20D EMA]]</f>
        <v>-2.6379052693132364E-2</v>
      </c>
      <c r="T304">
        <f>(Table2[[#This Row],[Close Price]]-Table2[[#This Row],[50D EMA]])/Table2[[#This Row],[50D EMA]]</f>
        <v>-2.0323312531236235E-2</v>
      </c>
      <c r="U304">
        <f>(Table2[[#This Row],[Close Price]]-Table2[[#This Row],[200D EMA]])/Table2[[#This Row],[200D EMA]]</f>
        <v>0.16365577310519899</v>
      </c>
      <c r="V304">
        <v>0.66872357663071202</v>
      </c>
      <c r="W304">
        <v>148.5</v>
      </c>
      <c r="X304">
        <v>152.91</v>
      </c>
      <c r="Y304">
        <v>153.91</v>
      </c>
      <c r="Z304">
        <v>159.30000000000001</v>
      </c>
      <c r="AA304">
        <v>148.5</v>
      </c>
      <c r="AB304">
        <v>152.91</v>
      </c>
      <c r="AC304" s="1">
        <f>(Table2[[#This Row],[Close Price]]/Table2[[#This Row],[Day Low]])-1</f>
        <v>9.0909090909090384E-3</v>
      </c>
      <c r="AD304" s="1">
        <f>(Table2[[#This Row],[Day High]]/Table2[[#This Row],[Close Price]])-1</f>
        <v>2.042042042042036E-2</v>
      </c>
      <c r="AE304" s="1">
        <f>(Table2[[#This Row],[Close Price]]/Table2[[#This Row],[Current Week Low]])-1</f>
        <v>-2.6379052693132343E-2</v>
      </c>
      <c r="AF304" s="1">
        <f>(Table2[[#This Row],[Current Week High]]/Table2[[#This Row],[Close Price]])-1</f>
        <v>6.3063063063063085E-2</v>
      </c>
      <c r="AG304" s="1">
        <f>(Table2[[#This Row],[Close Price]]/Table2[[#This Row],[Current Month Low]])-1</f>
        <v>9.0909090909090384E-3</v>
      </c>
      <c r="AH304" s="1">
        <f>(Table2[[#This Row],[Current Month High]]/Table2[[#This Row],[Close Price]])-1</f>
        <v>2.042042042042036E-2</v>
      </c>
      <c r="AI304">
        <v>17.017017017017</v>
      </c>
      <c r="AJ304">
        <v>83.1907090464547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-0.11</v>
      </c>
      <c r="AM304" t="s">
        <v>2950</v>
      </c>
      <c r="AN304">
        <v>2.95</v>
      </c>
      <c r="AO304" t="s">
        <v>2951</v>
      </c>
      <c r="AP304">
        <v>1.8261218671236E-2</v>
      </c>
      <c r="AQ304">
        <f>(Table2[[#This Row],[Sharpe Ratio]]-AVERAGE(Table2[Sharpe Ratio]))/_xlfn.STDEV.P(Table2[Sharpe Ratio])</f>
        <v>-0.44909617735026269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-1.4709032759308209</v>
      </c>
      <c r="AS304">
        <f>_xlfn.RANK.AVG(Table2[[#This Row],[1Y Return vs Nifty Z-Score]],Table2[1Y Return vs Nifty Z-Score])</f>
        <v>266</v>
      </c>
      <c r="AT304">
        <f>_xlfn.RANK.AVG(Table2[[#This Row],[6M Return vs Nifty Z-Score]],Table2[6M Return vs Nifty Z-Score])</f>
        <v>240</v>
      </c>
      <c r="AU304">
        <f>_xlfn.RANK.AVG(Table2[[#This Row],[Sharpe Ratio Z-Score]],Table2[Sharpe Ratio Z-Score])</f>
        <v>450</v>
      </c>
      <c r="AV304">
        <f>(Table2[[#This Row],[Rank 1Y]]+Table2[[#This Row],[Rank 6M]]+Table2[[#This Row],[Rank Sharpe]])/3</f>
        <v>318.66666666666669</v>
      </c>
    </row>
    <row r="305" spans="1:48" x14ac:dyDescent="0.3">
      <c r="A305" t="s">
        <v>178</v>
      </c>
      <c r="B305" t="s">
        <v>179</v>
      </c>
      <c r="C305" t="s">
        <v>2907</v>
      </c>
      <c r="D305" t="s">
        <v>19</v>
      </c>
      <c r="E305">
        <v>141890.82198503899</v>
      </c>
      <c r="F305">
        <v>305.25</v>
      </c>
      <c r="G305">
        <v>44.284436595316798</v>
      </c>
      <c r="H305">
        <f>(Table2[[#This Row],[1Y Return vs Nifty]]-AVERAGE(Table2[1Y Return vs Nifty]))/_xlfn.STDEV.P(Table2[1Y Return vs Nifty])</f>
        <v>-2.2862120573606853E-2</v>
      </c>
      <c r="I305">
        <v>-6.7787457122485497</v>
      </c>
      <c r="J305">
        <f>(Table2[[#This Row],[1M Return vs Nifty]]-AVERAGE(Table2[1M Return vs Nifty]))/_xlfn.STDEV.P(Table2[1M Return vs Nifty])</f>
        <v>-1.0617627146939292</v>
      </c>
      <c r="K305">
        <v>24.935365952207199</v>
      </c>
      <c r="L305">
        <f>(Table2[[#This Row],[6M Return vs Nifty]]-AVERAGE(Table2[6M Return vs Nifty]))/_xlfn.STDEV.P(Table2[6M Return vs Nifty])</f>
        <v>0.35595258128368873</v>
      </c>
      <c r="M305">
        <v>-3.08918702502221</v>
      </c>
      <c r="N305">
        <f>(Table2[[#This Row],[1W Return vs Nifty]]-AVERAGE(Table2[1W Return vs Nifty]))/_xlfn.STDEV.P(Table2[1W Return vs Nifty])</f>
        <v>-0.66572215498420528</v>
      </c>
      <c r="O305">
        <v>308.76</v>
      </c>
      <c r="P305">
        <v>306.39980770870199</v>
      </c>
      <c r="Q305">
        <v>265.330006059129</v>
      </c>
      <c r="R305">
        <v>69.960808834589997</v>
      </c>
      <c r="S305">
        <f>(Table2[[#This Row],[Close Price]]-Table2[[#This Row],[20D EMA]])/Table2[[#This Row],[20D EMA]]</f>
        <v>-1.1368052856587612E-2</v>
      </c>
      <c r="T305">
        <f>(Table2[[#This Row],[Close Price]]-Table2[[#This Row],[50D EMA]])/Table2[[#This Row],[50D EMA]]</f>
        <v>-3.752638480096963E-3</v>
      </c>
      <c r="U305">
        <f>(Table2[[#This Row],[Close Price]]-Table2[[#This Row],[200D EMA]])/Table2[[#This Row],[200D EMA]]</f>
        <v>0.1504541251620625</v>
      </c>
      <c r="V305">
        <v>0.98274705825631503</v>
      </c>
      <c r="W305">
        <v>303.3</v>
      </c>
      <c r="X305">
        <v>309.7</v>
      </c>
      <c r="Y305">
        <v>305.10000000000002</v>
      </c>
      <c r="Z305">
        <v>319</v>
      </c>
      <c r="AA305">
        <v>303.3</v>
      </c>
      <c r="AB305">
        <v>309.7</v>
      </c>
      <c r="AC305" s="1">
        <f>(Table2[[#This Row],[Close Price]]/Table2[[#This Row],[Day Low]])-1</f>
        <v>6.4292779426309288E-3</v>
      </c>
      <c r="AD305" s="1">
        <f>(Table2[[#This Row],[Day High]]/Table2[[#This Row],[Close Price]])-1</f>
        <v>1.457821457821451E-2</v>
      </c>
      <c r="AE305" s="1">
        <f>(Table2[[#This Row],[Close Price]]/Table2[[#This Row],[Current Week Low]])-1</f>
        <v>4.9164208456242697E-4</v>
      </c>
      <c r="AF305" s="1">
        <f>(Table2[[#This Row],[Current Week High]]/Table2[[#This Row],[Close Price]])-1</f>
        <v>4.5045045045045029E-2</v>
      </c>
      <c r="AG305" s="1">
        <f>(Table2[[#This Row],[Close Price]]/Table2[[#This Row],[Current Month Low]])-1</f>
        <v>6.4292779426309288E-3</v>
      </c>
      <c r="AH305" s="1">
        <f>(Table2[[#This Row],[Current Month High]]/Table2[[#This Row],[Close Price]])-1</f>
        <v>1.457821457821451E-2</v>
      </c>
      <c r="AI305">
        <v>12.686322686322701</v>
      </c>
      <c r="AJ305">
        <v>84.190677326896903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-0.03</v>
      </c>
      <c r="AM305" t="s">
        <v>2950</v>
      </c>
      <c r="AN305">
        <v>5.0599999999999996</v>
      </c>
      <c r="AO305" t="s">
        <v>2951</v>
      </c>
      <c r="AP305">
        <v>1.9366450753206001E-2</v>
      </c>
      <c r="AQ305">
        <f>(Table2[[#This Row],[Sharpe Ratio]]-AVERAGE(Table2[Sharpe Ratio]))/_xlfn.STDEV.P(Table2[Sharpe Ratio])</f>
        <v>-0.43689712105240436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-1.8312915300204571</v>
      </c>
      <c r="AS305">
        <f>_xlfn.RANK.AVG(Table2[[#This Row],[1Y Return vs Nifty Z-Score]],Table2[1Y Return vs Nifty Z-Score])</f>
        <v>288</v>
      </c>
      <c r="AT305">
        <f>_xlfn.RANK.AVG(Table2[[#This Row],[6M Return vs Nifty Z-Score]],Table2[6M Return vs Nifty Z-Score])</f>
        <v>223</v>
      </c>
      <c r="AU305">
        <f>_xlfn.RANK.AVG(Table2[[#This Row],[Sharpe Ratio Z-Score]],Table2[Sharpe Ratio Z-Score])</f>
        <v>446</v>
      </c>
      <c r="AV305">
        <f>(Table2[[#This Row],[Rank 1Y]]+Table2[[#This Row],[Rank 6M]]+Table2[[#This Row],[Rank Sharpe]])/3</f>
        <v>319</v>
      </c>
    </row>
    <row r="306" spans="1:48" x14ac:dyDescent="0.3">
      <c r="A306" t="s">
        <v>1032</v>
      </c>
      <c r="B306" t="s">
        <v>1033</v>
      </c>
      <c r="C306" t="s">
        <v>2923</v>
      </c>
      <c r="D306" t="s">
        <v>1034</v>
      </c>
      <c r="E306">
        <v>11115.263960464999</v>
      </c>
      <c r="F306">
        <v>772.8</v>
      </c>
      <c r="G306">
        <v>37.123867065537802</v>
      </c>
      <c r="H306">
        <f>(Table2[[#This Row],[1Y Return vs Nifty]]-AVERAGE(Table2[1Y Return vs Nifty]))/_xlfn.STDEV.P(Table2[1Y Return vs Nifty])</f>
        <v>-0.10820932071470771</v>
      </c>
      <c r="I306">
        <v>19.1250471258506</v>
      </c>
      <c r="J306">
        <f>(Table2[[#This Row],[1M Return vs Nifty]]-AVERAGE(Table2[1M Return vs Nifty]))/_xlfn.STDEV.P(Table2[1M Return vs Nifty])</f>
        <v>1.3884062366740353</v>
      </c>
      <c r="K306">
        <v>26.540227086127899</v>
      </c>
      <c r="L306">
        <f>(Table2[[#This Row],[6M Return vs Nifty]]-AVERAGE(Table2[6M Return vs Nifty]))/_xlfn.STDEV.P(Table2[6M Return vs Nifty])</f>
        <v>0.40552407111646416</v>
      </c>
      <c r="M306">
        <v>4.32494627365329</v>
      </c>
      <c r="N306">
        <f>(Table2[[#This Row],[1W Return vs Nifty]]-AVERAGE(Table2[1W Return vs Nifty]))/_xlfn.STDEV.P(Table2[1W Return vs Nifty])</f>
        <v>0.85336060583857887</v>
      </c>
      <c r="O306">
        <v>721.24</v>
      </c>
      <c r="P306">
        <v>672.12026746387005</v>
      </c>
      <c r="Q306">
        <v>595.87952272637006</v>
      </c>
      <c r="R306">
        <v>46.7055542353771</v>
      </c>
      <c r="S306">
        <f>(Table2[[#This Row],[Close Price]]-Table2[[#This Row],[20D EMA]])/Table2[[#This Row],[20D EMA]]</f>
        <v>7.1487992901114669E-2</v>
      </c>
      <c r="T306">
        <f>(Table2[[#This Row],[Close Price]]-Table2[[#This Row],[50D EMA]])/Table2[[#This Row],[50D EMA]]</f>
        <v>0.14979422197165326</v>
      </c>
      <c r="U306">
        <f>(Table2[[#This Row],[Close Price]]-Table2[[#This Row],[200D EMA]])/Table2[[#This Row],[200D EMA]]</f>
        <v>0.29690645596303267</v>
      </c>
      <c r="V306">
        <v>2.7962341435659899</v>
      </c>
      <c r="W306">
        <v>767.25</v>
      </c>
      <c r="X306">
        <v>791.3</v>
      </c>
      <c r="Y306">
        <v>778.65</v>
      </c>
      <c r="Z306">
        <v>805.6</v>
      </c>
      <c r="AA306">
        <v>767.25</v>
      </c>
      <c r="AB306">
        <v>791.3</v>
      </c>
      <c r="AC306" s="1">
        <f>(Table2[[#This Row],[Close Price]]/Table2[[#This Row],[Day Low]])-1</f>
        <v>7.2336265884651585E-3</v>
      </c>
      <c r="AD306" s="1">
        <f>(Table2[[#This Row],[Day High]]/Table2[[#This Row],[Close Price]])-1</f>
        <v>2.3938923395445233E-2</v>
      </c>
      <c r="AE306" s="1">
        <f>(Table2[[#This Row],[Close Price]]/Table2[[#This Row],[Current Week Low]])-1</f>
        <v>-7.5130032748988995E-3</v>
      </c>
      <c r="AF306" s="1">
        <f>(Table2[[#This Row],[Current Week High]]/Table2[[#This Row],[Close Price]])-1</f>
        <v>4.2443064182194679E-2</v>
      </c>
      <c r="AG306" s="1">
        <f>(Table2[[#This Row],[Close Price]]/Table2[[#This Row],[Current Month Low]])-1</f>
        <v>7.2336265884651585E-3</v>
      </c>
      <c r="AH306" s="1">
        <f>(Table2[[#This Row],[Current Month High]]/Table2[[#This Row],[Close Price]])-1</f>
        <v>2.3938923395445233E-2</v>
      </c>
      <c r="AI306">
        <v>7.7898550724637596</v>
      </c>
      <c r="AJ306">
        <v>70.841162816403198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0.27</v>
      </c>
      <c r="AM306" t="s">
        <v>2951</v>
      </c>
      <c r="AN306">
        <v>11.51</v>
      </c>
      <c r="AO306" t="s">
        <v>2951</v>
      </c>
      <c r="AP306">
        <v>2.3825085399076001E-2</v>
      </c>
      <c r="AQ306">
        <f>(Table2[[#This Row],[Sharpe Ratio]]-AVERAGE(Table2[Sharpe Ratio]))/_xlfn.STDEV.P(Table2[Sharpe Ratio])</f>
        <v>-0.38768471042494479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2.1513968824894256</v>
      </c>
      <c r="AS306">
        <f>_xlfn.RANK.AVG(Table2[[#This Row],[1Y Return vs Nifty Z-Score]],Table2[1Y Return vs Nifty Z-Score])</f>
        <v>315</v>
      </c>
      <c r="AT306">
        <f>_xlfn.RANK.AVG(Table2[[#This Row],[6M Return vs Nifty Z-Score]],Table2[6M Return vs Nifty Z-Score])</f>
        <v>206</v>
      </c>
      <c r="AU306">
        <f>_xlfn.RANK.AVG(Table2[[#This Row],[Sharpe Ratio Z-Score]],Table2[Sharpe Ratio Z-Score])</f>
        <v>436</v>
      </c>
      <c r="AV306">
        <f>(Table2[[#This Row],[Rank 1Y]]+Table2[[#This Row],[Rank 6M]]+Table2[[#This Row],[Rank Sharpe]])/3</f>
        <v>319</v>
      </c>
    </row>
    <row r="307" spans="1:48" x14ac:dyDescent="0.3">
      <c r="A307" t="s">
        <v>1687</v>
      </c>
      <c r="B307" t="s">
        <v>1688</v>
      </c>
      <c r="C307" t="s">
        <v>2913</v>
      </c>
      <c r="D307" t="s">
        <v>256</v>
      </c>
      <c r="E307">
        <v>4152.4002873899999</v>
      </c>
      <c r="F307">
        <v>211.57</v>
      </c>
      <c r="G307">
        <v>21.2806802253771</v>
      </c>
      <c r="H307">
        <f>(Table2[[#This Row],[1Y Return vs Nifty]]-AVERAGE(Table2[1Y Return vs Nifty]))/_xlfn.STDEV.P(Table2[1Y Return vs Nifty])</f>
        <v>-0.29704508754815734</v>
      </c>
      <c r="I307">
        <v>23.338252185252198</v>
      </c>
      <c r="J307">
        <f>(Table2[[#This Row],[1M Return vs Nifty]]-AVERAGE(Table2[1M Return vs Nifty]))/_xlfn.STDEV.P(Table2[1M Return vs Nifty])</f>
        <v>1.7869217856058937</v>
      </c>
      <c r="K307">
        <v>34.511591222785</v>
      </c>
      <c r="L307">
        <f>(Table2[[#This Row],[6M Return vs Nifty]]-AVERAGE(Table2[6M Return vs Nifty]))/_xlfn.STDEV.P(Table2[6M Return vs Nifty])</f>
        <v>0.65174624442580509</v>
      </c>
      <c r="M307">
        <v>5.23256683537263</v>
      </c>
      <c r="N307">
        <f>(Table2[[#This Row],[1W Return vs Nifty]]-AVERAGE(Table2[1W Return vs Nifty]))/_xlfn.STDEV.P(Table2[1W Return vs Nifty])</f>
        <v>1.0393231038317627</v>
      </c>
      <c r="O307">
        <v>183.11</v>
      </c>
      <c r="P307">
        <v>174.48015618772999</v>
      </c>
      <c r="Q307">
        <v>157.93094444293999</v>
      </c>
      <c r="R307">
        <v>37.414187441548897</v>
      </c>
      <c r="S307">
        <f>(Table2[[#This Row],[Close Price]]-Table2[[#This Row],[20D EMA]])/Table2[[#This Row],[20D EMA]]</f>
        <v>0.15542570039866735</v>
      </c>
      <c r="T307">
        <f>(Table2[[#This Row],[Close Price]]-Table2[[#This Row],[50D EMA]])/Table2[[#This Row],[50D EMA]]</f>
        <v>0.21257342165812598</v>
      </c>
      <c r="U307">
        <f>(Table2[[#This Row],[Close Price]]-Table2[[#This Row],[200D EMA]])/Table2[[#This Row],[200D EMA]]</f>
        <v>0.33963613493389605</v>
      </c>
      <c r="V307">
        <v>2.2492146770974002</v>
      </c>
      <c r="W307">
        <v>202.7</v>
      </c>
      <c r="X307">
        <v>216.45</v>
      </c>
      <c r="Y307">
        <v>192.56</v>
      </c>
      <c r="Z307">
        <v>209.95</v>
      </c>
      <c r="AA307">
        <v>202.7</v>
      </c>
      <c r="AB307">
        <v>216.45</v>
      </c>
      <c r="AC307" s="1">
        <f>(Table2[[#This Row],[Close Price]]/Table2[[#This Row],[Day Low]])-1</f>
        <v>4.3759250123335036E-2</v>
      </c>
      <c r="AD307" s="1">
        <f>(Table2[[#This Row],[Day High]]/Table2[[#This Row],[Close Price]])-1</f>
        <v>2.3065652030060946E-2</v>
      </c>
      <c r="AE307" s="1">
        <f>(Table2[[#This Row],[Close Price]]/Table2[[#This Row],[Current Week Low]])-1</f>
        <v>9.8722476111341884E-2</v>
      </c>
      <c r="AF307" s="1">
        <f>(Table2[[#This Row],[Current Week High]]/Table2[[#This Row],[Close Price]])-1</f>
        <v>-7.6570402230939916E-3</v>
      </c>
      <c r="AG307" s="1">
        <f>(Table2[[#This Row],[Close Price]]/Table2[[#This Row],[Current Month Low]])-1</f>
        <v>4.3759250123335036E-2</v>
      </c>
      <c r="AH307" s="1">
        <f>(Table2[[#This Row],[Current Month High]]/Table2[[#This Row],[Close Price]])-1</f>
        <v>2.3065652030060946E-2</v>
      </c>
      <c r="AI307">
        <v>2.3065652030060901</v>
      </c>
      <c r="AJ307">
        <v>67.846092820309394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</v>
      </c>
      <c r="AM307" t="s">
        <v>2952</v>
      </c>
      <c r="AN307">
        <v>29.01</v>
      </c>
      <c r="AO307" t="s">
        <v>2951</v>
      </c>
      <c r="AP307">
        <v>2.6667599083506001E-2</v>
      </c>
      <c r="AQ307">
        <f>(Table2[[#This Row],[Sharpe Ratio]]-AVERAGE(Table2[Sharpe Ratio]))/_xlfn.STDEV.P(Table2[Sharpe Ratio])</f>
        <v>-0.35631031853977013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2.8246357277755338</v>
      </c>
      <c r="AS307">
        <f>_xlfn.RANK.AVG(Table2[[#This Row],[1Y Return vs Nifty Z-Score]],Table2[1Y Return vs Nifty Z-Score])</f>
        <v>382</v>
      </c>
      <c r="AT307">
        <f>_xlfn.RANK.AVG(Table2[[#This Row],[6M Return vs Nifty Z-Score]],Table2[6M Return vs Nifty Z-Score])</f>
        <v>150</v>
      </c>
      <c r="AU307">
        <f>_xlfn.RANK.AVG(Table2[[#This Row],[Sharpe Ratio Z-Score]],Table2[Sharpe Ratio Z-Score])</f>
        <v>428</v>
      </c>
      <c r="AV307">
        <f>(Table2[[#This Row],[Rank 1Y]]+Table2[[#This Row],[Rank 6M]]+Table2[[#This Row],[Rank Sharpe]])/3</f>
        <v>320</v>
      </c>
    </row>
    <row r="308" spans="1:48" x14ac:dyDescent="0.3">
      <c r="A308" t="s">
        <v>1068</v>
      </c>
      <c r="B308" t="s">
        <v>1069</v>
      </c>
      <c r="C308" t="s">
        <v>2908</v>
      </c>
      <c r="D308" t="s">
        <v>355</v>
      </c>
      <c r="E308">
        <v>10664.88815871</v>
      </c>
      <c r="F308">
        <v>2406.5</v>
      </c>
      <c r="G308">
        <v>67.7502070800643</v>
      </c>
      <c r="H308">
        <f>(Table2[[#This Row],[1Y Return vs Nifty]]-AVERAGE(Table2[1Y Return vs Nifty]))/_xlfn.STDEV.P(Table2[1Y Return vs Nifty])</f>
        <v>0.25682761663207249</v>
      </c>
      <c r="I308">
        <v>24.809315730336898</v>
      </c>
      <c r="J308">
        <f>(Table2[[#This Row],[1M Return vs Nifty]]-AVERAGE(Table2[1M Return vs Nifty]))/_xlfn.STDEV.P(Table2[1M Return vs Nifty])</f>
        <v>1.9260656648896466</v>
      </c>
      <c r="K308">
        <v>10.312472784259</v>
      </c>
      <c r="L308">
        <f>(Table2[[#This Row],[6M Return vs Nifty]]-AVERAGE(Table2[6M Return vs Nifty]))/_xlfn.STDEV.P(Table2[6M Return vs Nifty])</f>
        <v>-9.5724255222293511E-2</v>
      </c>
      <c r="M308">
        <v>27.8725627467478</v>
      </c>
      <c r="N308">
        <f>(Table2[[#This Row],[1W Return vs Nifty]]-AVERAGE(Table2[1W Return vs Nifty]))/_xlfn.STDEV.P(Table2[1W Return vs Nifty])</f>
        <v>5.6780348869355697</v>
      </c>
      <c r="O308">
        <v>2089.17</v>
      </c>
      <c r="P308">
        <v>1998.91270136208</v>
      </c>
      <c r="Q308">
        <v>1867.2970368409501</v>
      </c>
      <c r="R308">
        <v>50.416082478152397</v>
      </c>
      <c r="S308">
        <f>(Table2[[#This Row],[Close Price]]-Table2[[#This Row],[20D EMA]])/Table2[[#This Row],[20D EMA]]</f>
        <v>0.15189285697190746</v>
      </c>
      <c r="T308">
        <f>(Table2[[#This Row],[Close Price]]-Table2[[#This Row],[50D EMA]])/Table2[[#This Row],[50D EMA]]</f>
        <v>0.20390450186253042</v>
      </c>
      <c r="U308">
        <f>(Table2[[#This Row],[Close Price]]-Table2[[#This Row],[200D EMA]])/Table2[[#This Row],[200D EMA]]</f>
        <v>0.28876121608978772</v>
      </c>
      <c r="V308">
        <v>3.9116910855576101</v>
      </c>
      <c r="W308">
        <v>2391</v>
      </c>
      <c r="X308">
        <v>2544.9</v>
      </c>
      <c r="Y308">
        <v>2441.3000000000002</v>
      </c>
      <c r="Z308">
        <v>2747.85</v>
      </c>
      <c r="AA308">
        <v>2391</v>
      </c>
      <c r="AB308">
        <v>2544.9</v>
      </c>
      <c r="AC308" s="1">
        <f>(Table2[[#This Row],[Close Price]]/Table2[[#This Row],[Day Low]])-1</f>
        <v>6.4826432455040717E-3</v>
      </c>
      <c r="AD308" s="1">
        <f>(Table2[[#This Row],[Day High]]/Table2[[#This Row],[Close Price]])-1</f>
        <v>5.7510907957614821E-2</v>
      </c>
      <c r="AE308" s="1">
        <f>(Table2[[#This Row],[Close Price]]/Table2[[#This Row],[Current Week Low]])-1</f>
        <v>-1.4254700364559891E-2</v>
      </c>
      <c r="AF308" s="1">
        <f>(Table2[[#This Row],[Current Week High]]/Table2[[#This Row],[Close Price]])-1</f>
        <v>0.14184500311655923</v>
      </c>
      <c r="AG308" s="1">
        <f>(Table2[[#This Row],[Close Price]]/Table2[[#This Row],[Current Month Low]])-1</f>
        <v>6.4826432455040717E-3</v>
      </c>
      <c r="AH308" s="1">
        <f>(Table2[[#This Row],[Current Month High]]/Table2[[#This Row],[Close Price]])-1</f>
        <v>5.7510907957614821E-2</v>
      </c>
      <c r="AI308">
        <v>14.184500311655899</v>
      </c>
      <c r="AJ308">
        <v>104.634353741496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0.25</v>
      </c>
      <c r="AM308" t="s">
        <v>2951</v>
      </c>
      <c r="AN308">
        <v>25.88</v>
      </c>
      <c r="AO308" t="s">
        <v>2951</v>
      </c>
      <c r="AP308">
        <v>3.0544497672325002E-2</v>
      </c>
      <c r="AQ308">
        <f>(Table2[[#This Row],[Sharpe Ratio]]-AVERAGE(Table2[Sharpe Ratio]))/_xlfn.STDEV.P(Table2[Sharpe Ratio])</f>
        <v>-0.31351884974545929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7.4516850634895357</v>
      </c>
      <c r="AS308">
        <f>_xlfn.RANK.AVG(Table2[[#This Row],[1Y Return vs Nifty Z-Score]],Table2[1Y Return vs Nifty Z-Score])</f>
        <v>208</v>
      </c>
      <c r="AT308">
        <f>_xlfn.RANK.AVG(Table2[[#This Row],[6M Return vs Nifty Z-Score]],Table2[6M Return vs Nifty Z-Score])</f>
        <v>342</v>
      </c>
      <c r="AU308">
        <f>_xlfn.RANK.AVG(Table2[[#This Row],[Sharpe Ratio Z-Score]],Table2[Sharpe Ratio Z-Score])</f>
        <v>413</v>
      </c>
      <c r="AV308">
        <f>(Table2[[#This Row],[Rank 1Y]]+Table2[[#This Row],[Rank 6M]]+Table2[[#This Row],[Rank Sharpe]])/3</f>
        <v>321</v>
      </c>
    </row>
    <row r="309" spans="1:48" x14ac:dyDescent="0.3">
      <c r="A309" t="s">
        <v>408</v>
      </c>
      <c r="B309" t="s">
        <v>409</v>
      </c>
      <c r="C309" t="s">
        <v>2908</v>
      </c>
      <c r="D309" t="s">
        <v>355</v>
      </c>
      <c r="E309">
        <v>54155.814810240001</v>
      </c>
      <c r="F309">
        <v>3968.1</v>
      </c>
      <c r="G309">
        <v>35.6567332299987</v>
      </c>
      <c r="H309">
        <f>(Table2[[#This Row],[1Y Return vs Nifty]]-AVERAGE(Table2[1Y Return vs Nifty]))/_xlfn.STDEV.P(Table2[1Y Return vs Nifty])</f>
        <v>-0.1256961651025453</v>
      </c>
      <c r="I309">
        <v>8.1140402908839206</v>
      </c>
      <c r="J309">
        <f>(Table2[[#This Row],[1M Return vs Nifty]]-AVERAGE(Table2[1M Return vs Nifty]))/_xlfn.STDEV.P(Table2[1M Return vs Nifty])</f>
        <v>0.34690520093939586</v>
      </c>
      <c r="K309">
        <v>-2.40058738188092</v>
      </c>
      <c r="L309">
        <f>(Table2[[#This Row],[6M Return vs Nifty]]-AVERAGE(Table2[6M Return vs Nifty]))/_xlfn.STDEV.P(Table2[6M Return vs Nifty])</f>
        <v>-0.48840952838961488</v>
      </c>
      <c r="M309">
        <v>3.6329177866820999</v>
      </c>
      <c r="N309">
        <f>(Table2[[#This Row],[1W Return vs Nifty]]-AVERAGE(Table2[1W Return vs Nifty]))/_xlfn.STDEV.P(Table2[1W Return vs Nifty])</f>
        <v>0.71157079680668434</v>
      </c>
      <c r="O309">
        <v>3748.78</v>
      </c>
      <c r="P309">
        <v>3709.1635182796799</v>
      </c>
      <c r="Q309">
        <v>3507.4890814773798</v>
      </c>
      <c r="R309">
        <v>62.3690621294378</v>
      </c>
      <c r="S309">
        <f>(Table2[[#This Row],[Close Price]]-Table2[[#This Row],[20D EMA]])/Table2[[#This Row],[20D EMA]]</f>
        <v>5.8504366753983884E-2</v>
      </c>
      <c r="T309">
        <f>(Table2[[#This Row],[Close Price]]-Table2[[#This Row],[50D EMA]])/Table2[[#This Row],[50D EMA]]</f>
        <v>6.9809939746311167E-2</v>
      </c>
      <c r="U309">
        <f>(Table2[[#This Row],[Close Price]]-Table2[[#This Row],[200D EMA]])/Table2[[#This Row],[200D EMA]]</f>
        <v>0.13132212469457136</v>
      </c>
      <c r="V309">
        <v>1.09543048617462</v>
      </c>
      <c r="W309">
        <v>3892.95</v>
      </c>
      <c r="X309">
        <v>4031.2</v>
      </c>
      <c r="Y309">
        <v>3926.65</v>
      </c>
      <c r="Z309">
        <v>4102.3</v>
      </c>
      <c r="AA309">
        <v>3892.95</v>
      </c>
      <c r="AB309">
        <v>4031.2</v>
      </c>
      <c r="AC309" s="1">
        <f>(Table2[[#This Row],[Close Price]]/Table2[[#This Row],[Day Low]])-1</f>
        <v>1.9304126690556034E-2</v>
      </c>
      <c r="AD309" s="1">
        <f>(Table2[[#This Row],[Day High]]/Table2[[#This Row],[Close Price]])-1</f>
        <v>1.5901816990499196E-2</v>
      </c>
      <c r="AE309" s="1">
        <f>(Table2[[#This Row],[Close Price]]/Table2[[#This Row],[Current Week Low]])-1</f>
        <v>1.0556071969745062E-2</v>
      </c>
      <c r="AF309" s="1">
        <f>(Table2[[#This Row],[Current Week High]]/Table2[[#This Row],[Close Price]])-1</f>
        <v>3.3819712204833596E-2</v>
      </c>
      <c r="AG309" s="1">
        <f>(Table2[[#This Row],[Close Price]]/Table2[[#This Row],[Current Month Low]])-1</f>
        <v>1.9304126690556034E-2</v>
      </c>
      <c r="AH309" s="1">
        <f>(Table2[[#This Row],[Current Month High]]/Table2[[#This Row],[Close Price]])-1</f>
        <v>1.5901816990499196E-2</v>
      </c>
      <c r="AI309">
        <v>12.144351200826501</v>
      </c>
      <c r="AJ309">
        <v>71.247316236365293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-0.01</v>
      </c>
      <c r="AM309" t="s">
        <v>2950</v>
      </c>
      <c r="AN309">
        <v>11.25</v>
      </c>
      <c r="AO309" t="s">
        <v>2951</v>
      </c>
      <c r="AP309">
        <v>0.12243155263984599</v>
      </c>
      <c r="AQ309">
        <f>(Table2[[#This Row],[Sharpe Ratio]]-AVERAGE(Table2[Sharpe Ratio]))/_xlfn.STDEV.P(Table2[Sharpe Ratio])</f>
        <v>0.70068927439368067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1.1450595786476006</v>
      </c>
      <c r="AS309">
        <f>_xlfn.RANK.AVG(Table2[[#This Row],[1Y Return vs Nifty Z-Score]],Table2[1Y Return vs Nifty Z-Score])</f>
        <v>321</v>
      </c>
      <c r="AT309">
        <f>_xlfn.RANK.AVG(Table2[[#This Row],[6M Return vs Nifty Z-Score]],Table2[6M Return vs Nifty Z-Score])</f>
        <v>465</v>
      </c>
      <c r="AU309">
        <f>_xlfn.RANK.AVG(Table2[[#This Row],[Sharpe Ratio Z-Score]],Table2[Sharpe Ratio Z-Score])</f>
        <v>179</v>
      </c>
      <c r="AV309">
        <f>(Table2[[#This Row],[Rank 1Y]]+Table2[[#This Row],[Rank 6M]]+Table2[[#This Row],[Rank Sharpe]])/3</f>
        <v>321.66666666666669</v>
      </c>
    </row>
    <row r="310" spans="1:48" x14ac:dyDescent="0.3">
      <c r="A310" t="s">
        <v>131</v>
      </c>
      <c r="B310" t="s">
        <v>132</v>
      </c>
      <c r="C310" t="s">
        <v>2914</v>
      </c>
      <c r="D310" t="s">
        <v>130</v>
      </c>
      <c r="E310">
        <v>218274.548994385</v>
      </c>
      <c r="F310">
        <v>177.96</v>
      </c>
      <c r="G310">
        <v>35.899224527659499</v>
      </c>
      <c r="H310">
        <f>(Table2[[#This Row],[1Y Return vs Nifty]]-AVERAGE(Table2[1Y Return vs Nifty]))/_xlfn.STDEV.P(Table2[1Y Return vs Nifty])</f>
        <v>-0.12280589873087441</v>
      </c>
      <c r="I310">
        <v>0.52870076909177799</v>
      </c>
      <c r="J310">
        <f>(Table2[[#This Row],[1M Return vs Nifty]]-AVERAGE(Table2[1M Return vs Nifty]))/_xlfn.STDEV.P(Table2[1M Return vs Nifty])</f>
        <v>-0.37057132838739015</v>
      </c>
      <c r="K310">
        <v>21.3765795726809</v>
      </c>
      <c r="L310">
        <f>(Table2[[#This Row],[6M Return vs Nifty]]-AVERAGE(Table2[6M Return vs Nifty]))/_xlfn.STDEV.P(Table2[6M Return vs Nifty])</f>
        <v>0.24602759207373467</v>
      </c>
      <c r="M310">
        <v>-2.2746640666933602</v>
      </c>
      <c r="N310">
        <f>(Table2[[#This Row],[1W Return vs Nifty]]-AVERAGE(Table2[1W Return vs Nifty]))/_xlfn.STDEV.P(Table2[1W Return vs Nifty])</f>
        <v>-0.4988344373715784</v>
      </c>
      <c r="O310">
        <v>176.81</v>
      </c>
      <c r="P310">
        <v>170.06456699287099</v>
      </c>
      <c r="Q310">
        <v>148.07036474409699</v>
      </c>
      <c r="R310">
        <v>73.842602887055506</v>
      </c>
      <c r="S310">
        <f>(Table2[[#This Row],[Close Price]]-Table2[[#This Row],[20D EMA]])/Table2[[#This Row],[20D EMA]]</f>
        <v>6.5041570046943369E-3</v>
      </c>
      <c r="T310">
        <f>(Table2[[#This Row],[Close Price]]-Table2[[#This Row],[50D EMA]])/Table2[[#This Row],[50D EMA]]</f>
        <v>4.6426090670962553E-2</v>
      </c>
      <c r="U310">
        <f>(Table2[[#This Row],[Close Price]]-Table2[[#This Row],[200D EMA]])/Table2[[#This Row],[200D EMA]]</f>
        <v>0.20186102268039832</v>
      </c>
      <c r="V310">
        <v>0.83790864429372303</v>
      </c>
      <c r="W310">
        <v>175.1</v>
      </c>
      <c r="X310">
        <v>178.95</v>
      </c>
      <c r="Y310">
        <v>178.18</v>
      </c>
      <c r="Z310">
        <v>180.9</v>
      </c>
      <c r="AA310">
        <v>175.1</v>
      </c>
      <c r="AB310">
        <v>178.95</v>
      </c>
      <c r="AC310" s="1">
        <f>(Table2[[#This Row],[Close Price]]/Table2[[#This Row],[Day Low]])-1</f>
        <v>1.6333523700742481E-2</v>
      </c>
      <c r="AD310" s="1">
        <f>(Table2[[#This Row],[Day High]]/Table2[[#This Row],[Close Price]])-1</f>
        <v>5.5630478759269852E-3</v>
      </c>
      <c r="AE310" s="1">
        <f>(Table2[[#This Row],[Close Price]]/Table2[[#This Row],[Current Week Low]])-1</f>
        <v>-1.2347064765967364E-3</v>
      </c>
      <c r="AF310" s="1">
        <f>(Table2[[#This Row],[Current Week High]]/Table2[[#This Row],[Close Price]])-1</f>
        <v>1.6520566419420124E-2</v>
      </c>
      <c r="AG310" s="1">
        <f>(Table2[[#This Row],[Close Price]]/Table2[[#This Row],[Current Month Low]])-1</f>
        <v>1.6333523700742481E-2</v>
      </c>
      <c r="AH310" s="1">
        <f>(Table2[[#This Row],[Current Month High]]/Table2[[#This Row],[Close Price]])-1</f>
        <v>5.5630478759269852E-3</v>
      </c>
      <c r="AI310">
        <v>3.7311755450663</v>
      </c>
      <c r="AJ310">
        <v>64.625346901017593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-0.05</v>
      </c>
      <c r="AM310" t="s">
        <v>2950</v>
      </c>
      <c r="AN310">
        <v>5.18</v>
      </c>
      <c r="AO310" t="s">
        <v>2951</v>
      </c>
      <c r="AP310">
        <v>3.3737158139100998E-2</v>
      </c>
      <c r="AQ310">
        <f>(Table2[[#This Row],[Sharpe Ratio]]-AVERAGE(Table2[Sharpe Ratio]))/_xlfn.STDEV.P(Table2[Sharpe Ratio])</f>
        <v>-0.27827969463088298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-1.0244637670469912</v>
      </c>
      <c r="AS310">
        <f>_xlfn.RANK.AVG(Table2[[#This Row],[1Y Return vs Nifty Z-Score]],Table2[1Y Return vs Nifty Z-Score])</f>
        <v>320</v>
      </c>
      <c r="AT310">
        <f>_xlfn.RANK.AVG(Table2[[#This Row],[6M Return vs Nifty Z-Score]],Table2[6M Return vs Nifty Z-Score])</f>
        <v>242</v>
      </c>
      <c r="AU310">
        <f>_xlfn.RANK.AVG(Table2[[#This Row],[Sharpe Ratio Z-Score]],Table2[Sharpe Ratio Z-Score])</f>
        <v>405</v>
      </c>
      <c r="AV310">
        <f>(Table2[[#This Row],[Rank 1Y]]+Table2[[#This Row],[Rank 6M]]+Table2[[#This Row],[Rank Sharpe]])/3</f>
        <v>322.33333333333331</v>
      </c>
    </row>
    <row r="311" spans="1:48" x14ac:dyDescent="0.3">
      <c r="A311" t="s">
        <v>277</v>
      </c>
      <c r="B311" t="s">
        <v>278</v>
      </c>
      <c r="C311" t="s">
        <v>2916</v>
      </c>
      <c r="D311" t="s">
        <v>66</v>
      </c>
      <c r="E311">
        <v>88420.563427200002</v>
      </c>
      <c r="F311">
        <v>2840.45</v>
      </c>
      <c r="G311">
        <v>25.9751978542294</v>
      </c>
      <c r="H311">
        <f>(Table2[[#This Row],[1Y Return vs Nifty]]-AVERAGE(Table2[1Y Return vs Nifty]))/_xlfn.STDEV.P(Table2[1Y Return vs Nifty])</f>
        <v>-0.24109088809945101</v>
      </c>
      <c r="I311">
        <v>2.3799619327016299</v>
      </c>
      <c r="J311">
        <f>(Table2[[#This Row],[1M Return vs Nifty]]-AVERAGE(Table2[1M Return vs Nifty]))/_xlfn.STDEV.P(Table2[1M Return vs Nifty])</f>
        <v>-0.19546559571341626</v>
      </c>
      <c r="K311">
        <v>14.204953679876301</v>
      </c>
      <c r="L311">
        <f>(Table2[[#This Row],[6M Return vs Nifty]]-AVERAGE(Table2[6M Return vs Nifty]))/_xlfn.STDEV.P(Table2[6M Return vs Nifty])</f>
        <v>2.4508002300181943E-2</v>
      </c>
      <c r="M311">
        <v>-2.1726832236893601</v>
      </c>
      <c r="N311">
        <f>(Table2[[#This Row],[1W Return vs Nifty]]-AVERAGE(Table2[1W Return vs Nifty]))/_xlfn.STDEV.P(Table2[1W Return vs Nifty])</f>
        <v>-0.47793956884133137</v>
      </c>
      <c r="O311">
        <v>2804.35</v>
      </c>
      <c r="P311">
        <v>2718.8654775681398</v>
      </c>
      <c r="Q311">
        <v>2415.8285417798602</v>
      </c>
      <c r="R311">
        <v>40.453810633575898</v>
      </c>
      <c r="S311">
        <f>(Table2[[#This Row],[Close Price]]-Table2[[#This Row],[20D EMA]])/Table2[[#This Row],[20D EMA]]</f>
        <v>1.2872858238094358E-2</v>
      </c>
      <c r="T311">
        <f>(Table2[[#This Row],[Close Price]]-Table2[[#This Row],[50D EMA]])/Table2[[#This Row],[50D EMA]]</f>
        <v>4.47188444720737E-2</v>
      </c>
      <c r="U311">
        <f>(Table2[[#This Row],[Close Price]]-Table2[[#This Row],[200D EMA]])/Table2[[#This Row],[200D EMA]]</f>
        <v>0.17576638858124427</v>
      </c>
      <c r="V311">
        <v>0.91782607530883997</v>
      </c>
      <c r="W311">
        <v>2808.05</v>
      </c>
      <c r="X311">
        <v>2890</v>
      </c>
      <c r="Y311">
        <v>2815.65</v>
      </c>
      <c r="Z311">
        <v>2904.75</v>
      </c>
      <c r="AA311">
        <v>2808.05</v>
      </c>
      <c r="AB311">
        <v>2890</v>
      </c>
      <c r="AC311" s="1">
        <f>(Table2[[#This Row],[Close Price]]/Table2[[#This Row],[Day Low]])-1</f>
        <v>1.1538256085183551E-2</v>
      </c>
      <c r="AD311" s="1">
        <f>(Table2[[#This Row],[Day High]]/Table2[[#This Row],[Close Price]])-1</f>
        <v>1.7444419018113333E-2</v>
      </c>
      <c r="AE311" s="1">
        <f>(Table2[[#This Row],[Close Price]]/Table2[[#This Row],[Current Week Low]])-1</f>
        <v>8.8079129153124658E-3</v>
      </c>
      <c r="AF311" s="1">
        <f>(Table2[[#This Row],[Current Week High]]/Table2[[#This Row],[Close Price]])-1</f>
        <v>2.2637258180921993E-2</v>
      </c>
      <c r="AG311" s="1">
        <f>(Table2[[#This Row],[Close Price]]/Table2[[#This Row],[Current Month Low]])-1</f>
        <v>1.1538256085183551E-2</v>
      </c>
      <c r="AH311" s="1">
        <f>(Table2[[#This Row],[Current Month High]]/Table2[[#This Row],[Close Price]])-1</f>
        <v>1.7444419018113333E-2</v>
      </c>
      <c r="AI311">
        <v>4.9129539333556398</v>
      </c>
      <c r="AJ311">
        <v>60.291752490053803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0.05</v>
      </c>
      <c r="AM311" t="s">
        <v>2951</v>
      </c>
      <c r="AN311">
        <v>2.16</v>
      </c>
      <c r="AO311" t="s">
        <v>2951</v>
      </c>
      <c r="AP311">
        <v>6.5815033165810999E-2</v>
      </c>
      <c r="AQ311">
        <f>(Table2[[#This Row],[Sharpe Ratio]]-AVERAGE(Table2[Sharpe Ratio]))/_xlfn.STDEV.P(Table2[Sharpe Ratio])</f>
        <v>7.5781510929670393E-2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-0.81420653942434629</v>
      </c>
      <c r="AS311">
        <f>_xlfn.RANK.AVG(Table2[[#This Row],[1Y Return vs Nifty Z-Score]],Table2[1Y Return vs Nifty Z-Score])</f>
        <v>359</v>
      </c>
      <c r="AT311">
        <f>_xlfn.RANK.AVG(Table2[[#This Row],[6M Return vs Nifty Z-Score]],Table2[6M Return vs Nifty Z-Score])</f>
        <v>296</v>
      </c>
      <c r="AU311">
        <f>_xlfn.RANK.AVG(Table2[[#This Row],[Sharpe Ratio Z-Score]],Table2[Sharpe Ratio Z-Score])</f>
        <v>312</v>
      </c>
      <c r="AV311">
        <f>(Table2[[#This Row],[Rank 1Y]]+Table2[[#This Row],[Rank 6M]]+Table2[[#This Row],[Rank Sharpe]])/3</f>
        <v>322.33333333333331</v>
      </c>
    </row>
    <row r="312" spans="1:48" x14ac:dyDescent="0.3">
      <c r="A312" t="s">
        <v>1064</v>
      </c>
      <c r="B312" t="s">
        <v>1065</v>
      </c>
      <c r="C312" t="s">
        <v>2911</v>
      </c>
      <c r="D312" t="s">
        <v>236</v>
      </c>
      <c r="E312">
        <v>10720.801294499999</v>
      </c>
      <c r="F312">
        <v>2014.4</v>
      </c>
      <c r="G312">
        <v>70.183947854840795</v>
      </c>
      <c r="H312">
        <f>(Table2[[#This Row],[1Y Return vs Nifty]]-AVERAGE(Table2[1Y Return vs Nifty]))/_xlfn.STDEV.P(Table2[1Y Return vs Nifty])</f>
        <v>0.28583549933366231</v>
      </c>
      <c r="I312">
        <v>7.4500346437783804</v>
      </c>
      <c r="J312">
        <f>(Table2[[#This Row],[1M Return vs Nifty]]-AVERAGE(Table2[1M Return vs Nifty]))/_xlfn.STDEV.P(Table2[1M Return vs Nifty])</f>
        <v>0.28409872197164737</v>
      </c>
      <c r="K312">
        <v>26.904668052490099</v>
      </c>
      <c r="L312">
        <f>(Table2[[#This Row],[6M Return vs Nifty]]-AVERAGE(Table2[6M Return vs Nifty]))/_xlfn.STDEV.P(Table2[6M Return vs Nifty])</f>
        <v>0.41678104611375594</v>
      </c>
      <c r="M312">
        <v>1.12575105731803</v>
      </c>
      <c r="N312">
        <f>(Table2[[#This Row],[1W Return vs Nifty]]-AVERAGE(Table2[1W Return vs Nifty]))/_xlfn.STDEV.P(Table2[1W Return vs Nifty])</f>
        <v>0.1978770710996231</v>
      </c>
      <c r="O312">
        <v>1632.25</v>
      </c>
      <c r="P312">
        <v>1593.19425899574</v>
      </c>
      <c r="Q312">
        <v>1478.41304217169</v>
      </c>
      <c r="R312">
        <v>43.213736963652401</v>
      </c>
      <c r="S312">
        <f>(Table2[[#This Row],[Close Price]]-Table2[[#This Row],[20D EMA]])/Table2[[#This Row],[20D EMA]]</f>
        <v>0.23412467452902441</v>
      </c>
      <c r="T312">
        <f>(Table2[[#This Row],[Close Price]]-Table2[[#This Row],[50D EMA]])/Table2[[#This Row],[50D EMA]]</f>
        <v>0.26437814386160569</v>
      </c>
      <c r="U312">
        <f>(Table2[[#This Row],[Close Price]]-Table2[[#This Row],[200D EMA]])/Table2[[#This Row],[200D EMA]]</f>
        <v>0.3625420924594801</v>
      </c>
      <c r="V312">
        <v>3.9198786186097099</v>
      </c>
      <c r="W312">
        <v>1703</v>
      </c>
      <c r="X312">
        <v>2020.65</v>
      </c>
      <c r="Y312">
        <v>1637</v>
      </c>
      <c r="Z312">
        <v>1731.45</v>
      </c>
      <c r="AA312">
        <v>1703</v>
      </c>
      <c r="AB312">
        <v>2020.65</v>
      </c>
      <c r="AC312" s="1">
        <f>(Table2[[#This Row],[Close Price]]/Table2[[#This Row],[Day Low]])-1</f>
        <v>0.18285378743394021</v>
      </c>
      <c r="AD312" s="1">
        <f>(Table2[[#This Row],[Day High]]/Table2[[#This Row],[Close Price]])-1</f>
        <v>3.1026608419379986E-3</v>
      </c>
      <c r="AE312" s="1">
        <f>(Table2[[#This Row],[Close Price]]/Table2[[#This Row],[Current Week Low]])-1</f>
        <v>0.23054367745876614</v>
      </c>
      <c r="AF312" s="1">
        <f>(Table2[[#This Row],[Current Week High]]/Table2[[#This Row],[Close Price]])-1</f>
        <v>-0.14046366163621926</v>
      </c>
      <c r="AG312" s="1">
        <f>(Table2[[#This Row],[Close Price]]/Table2[[#This Row],[Current Month Low]])-1</f>
        <v>0.18285378743394021</v>
      </c>
      <c r="AH312" s="1">
        <f>(Table2[[#This Row],[Current Month High]]/Table2[[#This Row],[Close Price]])-1</f>
        <v>3.1026608419379986E-3</v>
      </c>
      <c r="AI312">
        <v>0.31026608419379897</v>
      </c>
      <c r="AJ312">
        <v>107.659399000051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0.18</v>
      </c>
      <c r="AM312" t="s">
        <v>2951</v>
      </c>
      <c r="AN312">
        <v>37.32</v>
      </c>
      <c r="AO312" t="s">
        <v>2951</v>
      </c>
      <c r="AP312">
        <v>-6.0999612634960003E-3</v>
      </c>
      <c r="AQ312">
        <f>(Table2[[#This Row],[Sharpe Ratio]]-AVERAGE(Table2[Sharpe Ratio]))/_xlfn.STDEV.P(Table2[Sharpe Ratio])</f>
        <v>-0.71798396151261068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0.46660837700607805</v>
      </c>
      <c r="AS312">
        <f>_xlfn.RANK.AVG(Table2[[#This Row],[1Y Return vs Nifty Z-Score]],Table2[1Y Return vs Nifty Z-Score])</f>
        <v>200</v>
      </c>
      <c r="AT312">
        <f>_xlfn.RANK.AVG(Table2[[#This Row],[6M Return vs Nifty Z-Score]],Table2[6M Return vs Nifty Z-Score])</f>
        <v>204</v>
      </c>
      <c r="AU312">
        <f>_xlfn.RANK.AVG(Table2[[#This Row],[Sharpe Ratio Z-Score]],Table2[Sharpe Ratio Z-Score])</f>
        <v>563</v>
      </c>
      <c r="AV312">
        <f>(Table2[[#This Row],[Rank 1Y]]+Table2[[#This Row],[Rank 6M]]+Table2[[#This Row],[Rank Sharpe]])/3</f>
        <v>322.33333333333331</v>
      </c>
    </row>
    <row r="313" spans="1:48" x14ac:dyDescent="0.3">
      <c r="A313" t="s">
        <v>487</v>
      </c>
      <c r="B313" t="s">
        <v>488</v>
      </c>
      <c r="C313" t="s">
        <v>2909</v>
      </c>
      <c r="D313" t="s">
        <v>36</v>
      </c>
      <c r="E313">
        <v>39378.959999999999</v>
      </c>
      <c r="F313">
        <v>245.47</v>
      </c>
      <c r="G313">
        <v>84.509964144316299</v>
      </c>
      <c r="H313">
        <f>(Table2[[#This Row],[1Y Return vs Nifty]]-AVERAGE(Table2[1Y Return vs Nifty]))/_xlfn.STDEV.P(Table2[1Y Return vs Nifty])</f>
        <v>0.45658803157257122</v>
      </c>
      <c r="I313">
        <v>1.3871710540090301</v>
      </c>
      <c r="J313">
        <f>(Table2[[#This Row],[1M Return vs Nifty]]-AVERAGE(Table2[1M Return vs Nifty]))/_xlfn.STDEV.P(Table2[1M Return vs Nifty])</f>
        <v>-0.28937097093693226</v>
      </c>
      <c r="K313">
        <v>5.12891410427968</v>
      </c>
      <c r="L313">
        <f>(Table2[[#This Row],[6M Return vs Nifty]]-AVERAGE(Table2[6M Return vs Nifty]))/_xlfn.STDEV.P(Table2[6M Return vs Nifty])</f>
        <v>-0.2558357570657212</v>
      </c>
      <c r="M313">
        <v>3.1408020518674999</v>
      </c>
      <c r="N313">
        <f>(Table2[[#This Row],[1W Return vs Nifty]]-AVERAGE(Table2[1W Return vs Nifty]))/_xlfn.STDEV.P(Table2[1W Return vs Nifty])</f>
        <v>0.61074113823822507</v>
      </c>
      <c r="O313">
        <v>237.89</v>
      </c>
      <c r="P313">
        <v>235.107188748505</v>
      </c>
      <c r="Q313">
        <v>210.98537459432299</v>
      </c>
      <c r="R313">
        <v>56.332471561007601</v>
      </c>
      <c r="S313">
        <f>(Table2[[#This Row],[Close Price]]-Table2[[#This Row],[20D EMA]])/Table2[[#This Row],[20D EMA]]</f>
        <v>3.1863466307957514E-2</v>
      </c>
      <c r="T313">
        <f>(Table2[[#This Row],[Close Price]]-Table2[[#This Row],[50D EMA]])/Table2[[#This Row],[50D EMA]]</f>
        <v>4.4076964667295389E-2</v>
      </c>
      <c r="U313">
        <f>(Table2[[#This Row],[Close Price]]-Table2[[#This Row],[200D EMA]])/Table2[[#This Row],[200D EMA]]</f>
        <v>0.16344557281272751</v>
      </c>
      <c r="V313">
        <v>1.7475663371069201</v>
      </c>
      <c r="W313">
        <v>244.51</v>
      </c>
      <c r="X313">
        <v>255</v>
      </c>
      <c r="Y313">
        <v>250.78</v>
      </c>
      <c r="Z313">
        <v>263.25</v>
      </c>
      <c r="AA313">
        <v>244.51</v>
      </c>
      <c r="AB313">
        <v>255</v>
      </c>
      <c r="AC313" s="1">
        <f>(Table2[[#This Row],[Close Price]]/Table2[[#This Row],[Day Low]])-1</f>
        <v>3.9262197865117532E-3</v>
      </c>
      <c r="AD313" s="1">
        <f>(Table2[[#This Row],[Day High]]/Table2[[#This Row],[Close Price]])-1</f>
        <v>3.8823481484499212E-2</v>
      </c>
      <c r="AE313" s="1">
        <f>(Table2[[#This Row],[Close Price]]/Table2[[#This Row],[Current Week Low]])-1</f>
        <v>-2.1173937315575375E-2</v>
      </c>
      <c r="AF313" s="1">
        <f>(Table2[[#This Row],[Current Week High]]/Table2[[#This Row],[Close Price]])-1</f>
        <v>7.2432476473703433E-2</v>
      </c>
      <c r="AG313" s="1">
        <f>(Table2[[#This Row],[Close Price]]/Table2[[#This Row],[Current Month Low]])-1</f>
        <v>3.9262197865117532E-3</v>
      </c>
      <c r="AH313" s="1">
        <f>(Table2[[#This Row],[Current Month High]]/Table2[[#This Row],[Close Price]])-1</f>
        <v>3.8823481484499212E-2</v>
      </c>
      <c r="AI313">
        <v>32.276856642359498</v>
      </c>
      <c r="AJ313">
        <v>115.23016220955699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-0.06</v>
      </c>
      <c r="AM313" t="s">
        <v>2950</v>
      </c>
      <c r="AN313">
        <v>17.25</v>
      </c>
      <c r="AO313" t="s">
        <v>2951</v>
      </c>
      <c r="AP313">
        <v>2.8050508355903999E-2</v>
      </c>
      <c r="AQ313">
        <f>(Table2[[#This Row],[Sharpe Ratio]]-AVERAGE(Table2[Sharpe Ratio]))/_xlfn.STDEV.P(Table2[Sharpe Ratio])</f>
        <v>-0.34104638588343295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0.18107605592470988</v>
      </c>
      <c r="AS313">
        <f>_xlfn.RANK.AVG(Table2[[#This Row],[1Y Return vs Nifty Z-Score]],Table2[1Y Return vs Nifty Z-Score])</f>
        <v>163</v>
      </c>
      <c r="AT313">
        <f>_xlfn.RANK.AVG(Table2[[#This Row],[6M Return vs Nifty Z-Score]],Table2[6M Return vs Nifty Z-Score])</f>
        <v>385</v>
      </c>
      <c r="AU313">
        <f>_xlfn.RANK.AVG(Table2[[#This Row],[Sharpe Ratio Z-Score]],Table2[Sharpe Ratio Z-Score])</f>
        <v>421</v>
      </c>
      <c r="AV313">
        <f>(Table2[[#This Row],[Rank 1Y]]+Table2[[#This Row],[Rank 6M]]+Table2[[#This Row],[Rank Sharpe]])/3</f>
        <v>323</v>
      </c>
    </row>
    <row r="314" spans="1:48" x14ac:dyDescent="0.3">
      <c r="A314" t="s">
        <v>315</v>
      </c>
      <c r="B314" t="s">
        <v>316</v>
      </c>
      <c r="C314" t="s">
        <v>2913</v>
      </c>
      <c r="D314" t="s">
        <v>317</v>
      </c>
      <c r="E314">
        <v>73981.493281119998</v>
      </c>
      <c r="F314">
        <v>4288.1499999999996</v>
      </c>
      <c r="G314">
        <v>8.0814921227034908</v>
      </c>
      <c r="H314">
        <f>(Table2[[#This Row],[1Y Return vs Nifty]]-AVERAGE(Table2[1Y Return vs Nifty]))/_xlfn.STDEV.P(Table2[1Y Return vs Nifty])</f>
        <v>-0.45436689610179765</v>
      </c>
      <c r="I314">
        <v>3.0203901689128201</v>
      </c>
      <c r="J314">
        <f>(Table2[[#This Row],[1M Return vs Nifty]]-AVERAGE(Table2[1M Return vs Nifty]))/_xlfn.STDEV.P(Table2[1M Return vs Nifty])</f>
        <v>-0.13488923958860585</v>
      </c>
      <c r="K314">
        <v>8.5906432362232401</v>
      </c>
      <c r="L314">
        <f>(Table2[[#This Row],[6M Return vs Nifty]]-AVERAGE(Table2[6M Return vs Nifty]))/_xlfn.STDEV.P(Table2[6M Return vs Nifty])</f>
        <v>-0.14890870472398138</v>
      </c>
      <c r="M314">
        <v>-8.1179745889140005</v>
      </c>
      <c r="N314">
        <f>(Table2[[#This Row],[1W Return vs Nifty]]-AVERAGE(Table2[1W Return vs Nifty]))/_xlfn.STDEV.P(Table2[1W Return vs Nifty])</f>
        <v>-1.6960711099338988</v>
      </c>
      <c r="O314">
        <v>4047.15</v>
      </c>
      <c r="P314">
        <v>3890.4537139814001</v>
      </c>
      <c r="Q314">
        <v>3558.37448220633</v>
      </c>
      <c r="R314">
        <v>53.742024624274599</v>
      </c>
      <c r="S314">
        <f>(Table2[[#This Row],[Close Price]]-Table2[[#This Row],[20D EMA]])/Table2[[#This Row],[20D EMA]]</f>
        <v>5.9548077041868853E-2</v>
      </c>
      <c r="T314">
        <f>(Table2[[#This Row],[Close Price]]-Table2[[#This Row],[50D EMA]])/Table2[[#This Row],[50D EMA]]</f>
        <v>0.10222362615171852</v>
      </c>
      <c r="U314">
        <f>(Table2[[#This Row],[Close Price]]-Table2[[#This Row],[200D EMA]])/Table2[[#This Row],[200D EMA]]</f>
        <v>0.2050867668489969</v>
      </c>
      <c r="V314">
        <v>1.6530774581455601</v>
      </c>
      <c r="W314">
        <v>3955</v>
      </c>
      <c r="X314">
        <v>4358.3500000000004</v>
      </c>
      <c r="Y314">
        <v>3925.15</v>
      </c>
      <c r="Z314">
        <v>4223.95</v>
      </c>
      <c r="AA314">
        <v>3955</v>
      </c>
      <c r="AB314">
        <v>4358.3500000000004</v>
      </c>
      <c r="AC314" s="1">
        <f>(Table2[[#This Row],[Close Price]]/Table2[[#This Row],[Day Low]])-1</f>
        <v>8.4235145385587851E-2</v>
      </c>
      <c r="AD314" s="1">
        <f>(Table2[[#This Row],[Day High]]/Table2[[#This Row],[Close Price]])-1</f>
        <v>1.6370695987780515E-2</v>
      </c>
      <c r="AE314" s="1">
        <f>(Table2[[#This Row],[Close Price]]/Table2[[#This Row],[Current Week Low]])-1</f>
        <v>9.2480542144885991E-2</v>
      </c>
      <c r="AF314" s="1">
        <f>(Table2[[#This Row],[Current Week High]]/Table2[[#This Row],[Close Price]])-1</f>
        <v>-1.4971491202499854E-2</v>
      </c>
      <c r="AG314" s="1">
        <f>(Table2[[#This Row],[Close Price]]/Table2[[#This Row],[Current Month Low]])-1</f>
        <v>8.4235145385587851E-2</v>
      </c>
      <c r="AH314" s="1">
        <f>(Table2[[#This Row],[Current Month High]]/Table2[[#This Row],[Close Price]])-1</f>
        <v>1.6370695987780515E-2</v>
      </c>
      <c r="AI314">
        <v>2.6083509205601501</v>
      </c>
      <c r="AJ314">
        <v>55.480420594633699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2950</v>
      </c>
      <c r="AN314">
        <v>15.43</v>
      </c>
      <c r="AO314" t="s">
        <v>2951</v>
      </c>
      <c r="AP314">
        <v>0.13057033904649401</v>
      </c>
      <c r="AQ314">
        <f>(Table2[[#This Row],[Sharpe Ratio]]-AVERAGE(Table2[Sharpe Ratio]))/_xlfn.STDEV.P(Table2[Sharpe Ratio])</f>
        <v>0.79052155051977147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-1.6437143998285122</v>
      </c>
      <c r="AS314">
        <f>_xlfn.RANK.AVG(Table2[[#This Row],[1Y Return vs Nifty Z-Score]],Table2[1Y Return vs Nifty Z-Score])</f>
        <v>453</v>
      </c>
      <c r="AT314">
        <f>_xlfn.RANK.AVG(Table2[[#This Row],[6M Return vs Nifty Z-Score]],Table2[6M Return vs Nifty Z-Score])</f>
        <v>357</v>
      </c>
      <c r="AU314">
        <f>_xlfn.RANK.AVG(Table2[[#This Row],[Sharpe Ratio Z-Score]],Table2[Sharpe Ratio Z-Score])</f>
        <v>160</v>
      </c>
      <c r="AV314">
        <f>(Table2[[#This Row],[Rank 1Y]]+Table2[[#This Row],[Rank 6M]]+Table2[[#This Row],[Rank Sharpe]])/3</f>
        <v>323.33333333333331</v>
      </c>
    </row>
    <row r="315" spans="1:48" x14ac:dyDescent="0.3">
      <c r="A315" t="s">
        <v>831</v>
      </c>
      <c r="B315" t="s">
        <v>832</v>
      </c>
      <c r="C315" t="s">
        <v>2909</v>
      </c>
      <c r="D315" t="s">
        <v>372</v>
      </c>
      <c r="E315">
        <v>16805.7366056299</v>
      </c>
      <c r="F315">
        <v>3656.35</v>
      </c>
      <c r="G315">
        <v>43.979061271280599</v>
      </c>
      <c r="H315">
        <f>(Table2[[#This Row],[1Y Return vs Nifty]]-AVERAGE(Table2[1Y Return vs Nifty]))/_xlfn.STDEV.P(Table2[1Y Return vs Nifty])</f>
        <v>-2.6501904921804553E-2</v>
      </c>
      <c r="I315">
        <v>-2.16630835880119</v>
      </c>
      <c r="J315">
        <f>(Table2[[#This Row],[1M Return vs Nifty]]-AVERAGE(Table2[1M Return vs Nifty]))/_xlfn.STDEV.P(Table2[1M Return vs Nifty])</f>
        <v>-0.6254848744494409</v>
      </c>
      <c r="K315">
        <v>27.343204128465299</v>
      </c>
      <c r="L315">
        <f>(Table2[[#This Row],[6M Return vs Nifty]]-AVERAGE(Table2[6M Return vs Nifty]))/_xlfn.STDEV.P(Table2[6M Return vs Nifty])</f>
        <v>0.43032669574787813</v>
      </c>
      <c r="M315">
        <v>-1.903693821811</v>
      </c>
      <c r="N315">
        <f>(Table2[[#This Row],[1W Return vs Nifty]]-AVERAGE(Table2[1W Return vs Nifty]))/_xlfn.STDEV.P(Table2[1W Return vs Nifty])</f>
        <v>-0.42282629439960451</v>
      </c>
      <c r="O315">
        <v>3507</v>
      </c>
      <c r="P315">
        <v>3365.2393678697099</v>
      </c>
      <c r="Q315">
        <v>2960.2200180381201</v>
      </c>
      <c r="R315">
        <v>58.943197103937997</v>
      </c>
      <c r="S315">
        <f>(Table2[[#This Row],[Close Price]]-Table2[[#This Row],[20D EMA]])/Table2[[#This Row],[20D EMA]]</f>
        <v>4.2586256059309928E-2</v>
      </c>
      <c r="T315">
        <f>(Table2[[#This Row],[Close Price]]-Table2[[#This Row],[50D EMA]])/Table2[[#This Row],[50D EMA]]</f>
        <v>8.6505178475482752E-2</v>
      </c>
      <c r="U315">
        <f>(Table2[[#This Row],[Close Price]]-Table2[[#This Row],[200D EMA]])/Table2[[#This Row],[200D EMA]]</f>
        <v>0.23516156830235835</v>
      </c>
      <c r="V315">
        <v>0.64671794175188502</v>
      </c>
      <c r="W315">
        <v>3536</v>
      </c>
      <c r="X315">
        <v>3665</v>
      </c>
      <c r="Y315">
        <v>3516.15</v>
      </c>
      <c r="Z315">
        <v>3654</v>
      </c>
      <c r="AA315">
        <v>3536</v>
      </c>
      <c r="AB315">
        <v>3665</v>
      </c>
      <c r="AC315" s="1">
        <f>(Table2[[#This Row],[Close Price]]/Table2[[#This Row],[Day Low]])-1</f>
        <v>3.4035633484162942E-2</v>
      </c>
      <c r="AD315" s="1">
        <f>(Table2[[#This Row],[Day High]]/Table2[[#This Row],[Close Price]])-1</f>
        <v>2.3657472616134267E-3</v>
      </c>
      <c r="AE315" s="1">
        <f>(Table2[[#This Row],[Close Price]]/Table2[[#This Row],[Current Week Low]])-1</f>
        <v>3.9873156719707481E-2</v>
      </c>
      <c r="AF315" s="1">
        <f>(Table2[[#This Row],[Current Week High]]/Table2[[#This Row],[Close Price]])-1</f>
        <v>-6.427174641376876E-4</v>
      </c>
      <c r="AG315" s="1">
        <f>(Table2[[#This Row],[Close Price]]/Table2[[#This Row],[Current Month Low]])-1</f>
        <v>3.4035633484162942E-2</v>
      </c>
      <c r="AH315" s="1">
        <f>(Table2[[#This Row],[Current Month High]]/Table2[[#This Row],[Close Price]])-1</f>
        <v>2.3657472616134267E-3</v>
      </c>
      <c r="AI315">
        <v>0.80955050802029505</v>
      </c>
      <c r="AJ315">
        <v>71.498592870544002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0.05</v>
      </c>
      <c r="AM315" t="s">
        <v>2951</v>
      </c>
      <c r="AN315">
        <v>6.23</v>
      </c>
      <c r="AO315" t="s">
        <v>2951</v>
      </c>
      <c r="AP315">
        <v>8.2625577223129996E-3</v>
      </c>
      <c r="AQ315">
        <f>(Table2[[#This Row],[Sharpe Ratio]]-AVERAGE(Table2[Sharpe Ratio]))/_xlfn.STDEV.P(Table2[Sharpe Ratio])</f>
        <v>-0.55945691498076877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-1.2039432930037406</v>
      </c>
      <c r="AS315">
        <f>_xlfn.RANK.AVG(Table2[[#This Row],[1Y Return vs Nifty Z-Score]],Table2[1Y Return vs Nifty Z-Score])</f>
        <v>289</v>
      </c>
      <c r="AT315">
        <f>_xlfn.RANK.AVG(Table2[[#This Row],[6M Return vs Nifty Z-Score]],Table2[6M Return vs Nifty Z-Score])</f>
        <v>201</v>
      </c>
      <c r="AU315">
        <f>_xlfn.RANK.AVG(Table2[[#This Row],[Sharpe Ratio Z-Score]],Table2[Sharpe Ratio Z-Score])</f>
        <v>480</v>
      </c>
      <c r="AV315">
        <f>(Table2[[#This Row],[Rank 1Y]]+Table2[[#This Row],[Rank 6M]]+Table2[[#This Row],[Rank Sharpe]])/3</f>
        <v>323.33333333333331</v>
      </c>
    </row>
    <row r="316" spans="1:48" x14ac:dyDescent="0.3">
      <c r="A316" t="s">
        <v>1858</v>
      </c>
      <c r="B316" t="s">
        <v>1859</v>
      </c>
      <c r="C316" t="s">
        <v>2920</v>
      </c>
      <c r="D316" t="s">
        <v>913</v>
      </c>
      <c r="E316">
        <v>3190.1880545499998</v>
      </c>
      <c r="F316">
        <v>323.05</v>
      </c>
      <c r="G316">
        <v>55.2324463795686</v>
      </c>
      <c r="H316">
        <f>(Table2[[#This Row],[1Y Return vs Nifty]]-AVERAGE(Table2[1Y Return vs Nifty]))/_xlfn.STDEV.P(Table2[1Y Return vs Nifty])</f>
        <v>0.10762777667791913</v>
      </c>
      <c r="I316">
        <v>15.2853751363774</v>
      </c>
      <c r="J316">
        <f>(Table2[[#This Row],[1M Return vs Nifty]]-AVERAGE(Table2[1M Return vs Nifty]))/_xlfn.STDEV.P(Table2[1M Return vs Nifty])</f>
        <v>1.0252221596995048</v>
      </c>
      <c r="K316">
        <v>31.127916436456701</v>
      </c>
      <c r="L316">
        <f>(Table2[[#This Row],[6M Return vs Nifty]]-AVERAGE(Table2[6M Return vs Nifty]))/_xlfn.STDEV.P(Table2[6M Return vs Nifty])</f>
        <v>0.54723016093257748</v>
      </c>
      <c r="M316">
        <v>7.93824541507517</v>
      </c>
      <c r="N316">
        <f>(Table2[[#This Row],[1W Return vs Nifty]]-AVERAGE(Table2[1W Return vs Nifty]))/_xlfn.STDEV.P(Table2[1W Return vs Nifty])</f>
        <v>1.5936899490418244</v>
      </c>
      <c r="O316">
        <v>284.45999999999998</v>
      </c>
      <c r="P316">
        <v>268.24847961982101</v>
      </c>
      <c r="Q316">
        <v>232.75360624958299</v>
      </c>
      <c r="R316">
        <v>66.634261545864106</v>
      </c>
      <c r="S316">
        <f>(Table2[[#This Row],[Close Price]]-Table2[[#This Row],[20D EMA]])/Table2[[#This Row],[20D EMA]]</f>
        <v>0.1356605498136822</v>
      </c>
      <c r="T316">
        <f>(Table2[[#This Row],[Close Price]]-Table2[[#This Row],[50D EMA]])/Table2[[#This Row],[50D EMA]]</f>
        <v>0.2042938713309661</v>
      </c>
      <c r="U316">
        <f>(Table2[[#This Row],[Close Price]]-Table2[[#This Row],[200D EMA]])/Table2[[#This Row],[200D EMA]]</f>
        <v>0.38794841981349021</v>
      </c>
      <c r="V316">
        <v>1.89577489374124</v>
      </c>
      <c r="W316">
        <v>297.10000000000002</v>
      </c>
      <c r="X316">
        <v>331.1</v>
      </c>
      <c r="Y316">
        <v>302.3</v>
      </c>
      <c r="Z316">
        <v>315</v>
      </c>
      <c r="AA316">
        <v>297.10000000000002</v>
      </c>
      <c r="AB316">
        <v>331.1</v>
      </c>
      <c r="AC316" s="1">
        <f>(Table2[[#This Row],[Close Price]]/Table2[[#This Row],[Day Low]])-1</f>
        <v>8.7344328508919489E-2</v>
      </c>
      <c r="AD316" s="1">
        <f>(Table2[[#This Row],[Day High]]/Table2[[#This Row],[Close Price]])-1</f>
        <v>2.4918743228602436E-2</v>
      </c>
      <c r="AE316" s="1">
        <f>(Table2[[#This Row],[Close Price]]/Table2[[#This Row],[Current Week Low]])-1</f>
        <v>6.8640423420443186E-2</v>
      </c>
      <c r="AF316" s="1">
        <f>(Table2[[#This Row],[Current Week High]]/Table2[[#This Row],[Close Price]])-1</f>
        <v>-2.4918743228602436E-2</v>
      </c>
      <c r="AG316" s="1">
        <f>(Table2[[#This Row],[Close Price]]/Table2[[#This Row],[Current Month Low]])-1</f>
        <v>8.7344328508919489E-2</v>
      </c>
      <c r="AH316" s="1">
        <f>(Table2[[#This Row],[Current Month High]]/Table2[[#This Row],[Close Price]])-1</f>
        <v>2.4918743228602436E-2</v>
      </c>
      <c r="AI316">
        <v>2.49187432286024</v>
      </c>
      <c r="AJ316">
        <v>117.03056768558901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0.25</v>
      </c>
      <c r="AM316" t="s">
        <v>2951</v>
      </c>
      <c r="AN316">
        <v>25.26</v>
      </c>
      <c r="AO316" t="s">
        <v>2951</v>
      </c>
      <c r="AP316">
        <v>-2.8332919061700002E-4</v>
      </c>
      <c r="AQ316">
        <f>(Table2[[#This Row],[Sharpe Ratio]]-AVERAGE(Table2[Sharpe Ratio]))/_xlfn.STDEV.P(Table2[Sharpe Ratio])</f>
        <v>-0.65378258401142342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2.6199874623404025</v>
      </c>
      <c r="AS316">
        <f>_xlfn.RANK.AVG(Table2[[#This Row],[1Y Return vs Nifty Z-Score]],Table2[1Y Return vs Nifty Z-Score])</f>
        <v>250</v>
      </c>
      <c r="AT316">
        <f>_xlfn.RANK.AVG(Table2[[#This Row],[6M Return vs Nifty Z-Score]],Table2[6M Return vs Nifty Z-Score])</f>
        <v>182</v>
      </c>
      <c r="AU316">
        <f>_xlfn.RANK.AVG(Table2[[#This Row],[Sharpe Ratio Z-Score]],Table2[Sharpe Ratio Z-Score])</f>
        <v>541</v>
      </c>
      <c r="AV316">
        <f>(Table2[[#This Row],[Rank 1Y]]+Table2[[#This Row],[Rank 6M]]+Table2[[#This Row],[Rank Sharpe]])/3</f>
        <v>324.33333333333331</v>
      </c>
    </row>
    <row r="317" spans="1:48" x14ac:dyDescent="0.3">
      <c r="A317" t="s">
        <v>1136</v>
      </c>
      <c r="B317" t="s">
        <v>1137</v>
      </c>
      <c r="C317" t="s">
        <v>2917</v>
      </c>
      <c r="D317" t="s">
        <v>47</v>
      </c>
      <c r="E317">
        <v>9575.7428193600008</v>
      </c>
      <c r="F317">
        <v>681.45</v>
      </c>
      <c r="G317">
        <v>58.097061175121901</v>
      </c>
      <c r="H317">
        <f>(Table2[[#This Row],[1Y Return vs Nifty]]-AVERAGE(Table2[1Y Return vs Nifty]))/_xlfn.STDEV.P(Table2[1Y Return vs Nifty])</f>
        <v>0.14177126921248462</v>
      </c>
      <c r="I317">
        <v>30.3661610966581</v>
      </c>
      <c r="J317">
        <f>(Table2[[#This Row],[1M Return vs Nifty]]-AVERAGE(Table2[1M Return vs Nifty]))/_xlfn.STDEV.P(Table2[1M Return vs Nifty])</f>
        <v>2.4516724773440757</v>
      </c>
      <c r="K317">
        <v>12.0812877538275</v>
      </c>
      <c r="L317">
        <f>(Table2[[#This Row],[6M Return vs Nifty]]-AVERAGE(Table2[6M Return vs Nifty]))/_xlfn.STDEV.P(Table2[6M Return vs Nifty])</f>
        <v>-4.1088504236278016E-2</v>
      </c>
      <c r="M317">
        <v>-1.9645670410624301</v>
      </c>
      <c r="N317">
        <f>(Table2[[#This Row],[1W Return vs Nifty]]-AVERAGE(Table2[1W Return vs Nifty]))/_xlfn.STDEV.P(Table2[1W Return vs Nifty])</f>
        <v>-0.43529861641425621</v>
      </c>
      <c r="O317">
        <v>620.63</v>
      </c>
      <c r="P317">
        <v>571.77836530337504</v>
      </c>
      <c r="Q317">
        <v>524.88514805201305</v>
      </c>
      <c r="R317">
        <v>48.304029908496297</v>
      </c>
      <c r="S317">
        <f>(Table2[[#This Row],[Close Price]]-Table2[[#This Row],[20D EMA]])/Table2[[#This Row],[20D EMA]]</f>
        <v>9.7997196397209371E-2</v>
      </c>
      <c r="T317">
        <f>(Table2[[#This Row],[Close Price]]-Table2[[#This Row],[50D EMA]])/Table2[[#This Row],[50D EMA]]</f>
        <v>0.19180794754001451</v>
      </c>
      <c r="U317">
        <f>(Table2[[#This Row],[Close Price]]-Table2[[#This Row],[200D EMA]])/Table2[[#This Row],[200D EMA]]</f>
        <v>0.29828401990233555</v>
      </c>
      <c r="V317">
        <v>2.2733167668778398</v>
      </c>
      <c r="W317">
        <v>667.9</v>
      </c>
      <c r="X317">
        <v>692.95</v>
      </c>
      <c r="Y317">
        <v>681.5</v>
      </c>
      <c r="Z317">
        <v>708.8</v>
      </c>
      <c r="AA317">
        <v>667.9</v>
      </c>
      <c r="AB317">
        <v>692.95</v>
      </c>
      <c r="AC317" s="1">
        <f>(Table2[[#This Row],[Close Price]]/Table2[[#This Row],[Day Low]])-1</f>
        <v>2.0287468183860069E-2</v>
      </c>
      <c r="AD317" s="1">
        <f>(Table2[[#This Row],[Day High]]/Table2[[#This Row],[Close Price]])-1</f>
        <v>1.6875779587643969E-2</v>
      </c>
      <c r="AE317" s="1">
        <f>(Table2[[#This Row],[Close Price]]/Table2[[#This Row],[Current Week Low]])-1</f>
        <v>-7.3367571533311526E-5</v>
      </c>
      <c r="AF317" s="1">
        <f>(Table2[[#This Row],[Current Week High]]/Table2[[#This Row],[Close Price]])-1</f>
        <v>4.0135006236700965E-2</v>
      </c>
      <c r="AG317" s="1">
        <f>(Table2[[#This Row],[Close Price]]/Table2[[#This Row],[Current Month Low]])-1</f>
        <v>2.0287468183860069E-2</v>
      </c>
      <c r="AH317" s="1">
        <f>(Table2[[#This Row],[Current Month High]]/Table2[[#This Row],[Close Price]])-1</f>
        <v>1.6875779587643969E-2</v>
      </c>
      <c r="AI317">
        <v>5.0700711717660703</v>
      </c>
      <c r="AJ317">
        <v>86.213963656237198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</v>
      </c>
      <c r="AM317" t="s">
        <v>2951</v>
      </c>
      <c r="AN317">
        <v>31.69</v>
      </c>
      <c r="AO317" t="s">
        <v>2951</v>
      </c>
      <c r="AP317">
        <v>3.1338927293914999E-2</v>
      </c>
      <c r="AQ317">
        <f>(Table2[[#This Row],[Sharpe Ratio]]-AVERAGE(Table2[Sharpe Ratio]))/_xlfn.STDEV.P(Table2[Sharpe Ratio])</f>
        <v>-0.30475029168732859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1.8123063342186974</v>
      </c>
      <c r="AS317">
        <f>_xlfn.RANK.AVG(Table2[[#This Row],[1Y Return vs Nifty Z-Score]],Table2[1Y Return vs Nifty Z-Score])</f>
        <v>244</v>
      </c>
      <c r="AT317">
        <f>_xlfn.RANK.AVG(Table2[[#This Row],[6M Return vs Nifty Z-Score]],Table2[6M Return vs Nifty Z-Score])</f>
        <v>319</v>
      </c>
      <c r="AU317">
        <f>_xlfn.RANK.AVG(Table2[[#This Row],[Sharpe Ratio Z-Score]],Table2[Sharpe Ratio Z-Score])</f>
        <v>411</v>
      </c>
      <c r="AV317">
        <f>(Table2[[#This Row],[Rank 1Y]]+Table2[[#This Row],[Rank 6M]]+Table2[[#This Row],[Rank Sharpe]])/3</f>
        <v>324.66666666666669</v>
      </c>
    </row>
    <row r="318" spans="1:48" x14ac:dyDescent="0.3">
      <c r="A318" t="s">
        <v>368</v>
      </c>
      <c r="B318" t="s">
        <v>369</v>
      </c>
      <c r="C318" t="s">
        <v>2917</v>
      </c>
      <c r="D318" t="s">
        <v>192</v>
      </c>
      <c r="E318">
        <v>61868.415705319901</v>
      </c>
      <c r="F318">
        <v>240.3</v>
      </c>
      <c r="G318">
        <v>20.197863393859301</v>
      </c>
      <c r="H318">
        <f>(Table2[[#This Row],[1Y Return vs Nifty]]-AVERAGE(Table2[1Y Return vs Nifty]))/_xlfn.STDEV.P(Table2[1Y Return vs Nifty])</f>
        <v>-0.3099512376038715</v>
      </c>
      <c r="I318">
        <v>8.4688684304281701</v>
      </c>
      <c r="J318">
        <f>(Table2[[#This Row],[1M Return vs Nifty]]-AVERAGE(Table2[1M Return vs Nifty]))/_xlfn.STDEV.P(Table2[1M Return vs Nifty])</f>
        <v>0.38046742466534716</v>
      </c>
      <c r="K318">
        <v>27.9322243525483</v>
      </c>
      <c r="L318">
        <f>(Table2[[#This Row],[6M Return vs Nifty]]-AVERAGE(Table2[6M Return vs Nifty]))/_xlfn.STDEV.P(Table2[6M Return vs Nifty])</f>
        <v>0.44852055030157206</v>
      </c>
      <c r="M318">
        <v>-2.3245295347010102</v>
      </c>
      <c r="N318">
        <f>(Table2[[#This Row],[1W Return vs Nifty]]-AVERAGE(Table2[1W Return vs Nifty]))/_xlfn.STDEV.P(Table2[1W Return vs Nifty])</f>
        <v>-0.50905137976514359</v>
      </c>
      <c r="O318">
        <v>229.38</v>
      </c>
      <c r="P318">
        <v>212.85332573990999</v>
      </c>
      <c r="Q318">
        <v>186.140076546275</v>
      </c>
      <c r="R318">
        <v>66.187761555509994</v>
      </c>
      <c r="S318">
        <f>(Table2[[#This Row],[Close Price]]-Table2[[#This Row],[20D EMA]])/Table2[[#This Row],[20D EMA]]</f>
        <v>4.7606591681925263E-2</v>
      </c>
      <c r="T318">
        <f>(Table2[[#This Row],[Close Price]]-Table2[[#This Row],[50D EMA]])/Table2[[#This Row],[50D EMA]]</f>
        <v>0.12894641962807618</v>
      </c>
      <c r="U318">
        <f>(Table2[[#This Row],[Close Price]]-Table2[[#This Row],[200D EMA]])/Table2[[#This Row],[200D EMA]]</f>
        <v>0.29096325981288984</v>
      </c>
      <c r="V318">
        <v>0.64837983773942698</v>
      </c>
      <c r="W318">
        <v>231.23</v>
      </c>
      <c r="X318">
        <v>241.4</v>
      </c>
      <c r="Y318">
        <v>234.55</v>
      </c>
      <c r="Z318">
        <v>238.16</v>
      </c>
      <c r="AA318">
        <v>231.23</v>
      </c>
      <c r="AB318">
        <v>241.4</v>
      </c>
      <c r="AC318" s="1">
        <f>(Table2[[#This Row],[Close Price]]/Table2[[#This Row],[Day Low]])-1</f>
        <v>3.922501405526968E-2</v>
      </c>
      <c r="AD318" s="1">
        <f>(Table2[[#This Row],[Day High]]/Table2[[#This Row],[Close Price]])-1</f>
        <v>4.5776113191844381E-3</v>
      </c>
      <c r="AE318" s="1">
        <f>(Table2[[#This Row],[Close Price]]/Table2[[#This Row],[Current Week Low]])-1</f>
        <v>2.4515028778512082E-2</v>
      </c>
      <c r="AF318" s="1">
        <f>(Table2[[#This Row],[Current Week High]]/Table2[[#This Row],[Close Price]])-1</f>
        <v>-8.905534748231414E-3</v>
      </c>
      <c r="AG318" s="1">
        <f>(Table2[[#This Row],[Close Price]]/Table2[[#This Row],[Current Month Low]])-1</f>
        <v>3.922501405526968E-2</v>
      </c>
      <c r="AH318" s="1">
        <f>(Table2[[#This Row],[Current Month High]]/Table2[[#This Row],[Close Price]])-1</f>
        <v>4.5776113191844381E-3</v>
      </c>
      <c r="AI318">
        <v>0.99459009571367596</v>
      </c>
      <c r="AJ318">
        <v>52.523008568708299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0.16</v>
      </c>
      <c r="AM318" t="s">
        <v>2951</v>
      </c>
      <c r="AN318">
        <v>7.2</v>
      </c>
      <c r="AO318" t="s">
        <v>2951</v>
      </c>
      <c r="AP318">
        <v>4.4074506826361E-2</v>
      </c>
      <c r="AQ318">
        <f>(Table2[[#This Row],[Sharpe Ratio]]-AVERAGE(Table2[Sharpe Ratio]))/_xlfn.STDEV.P(Table2[Sharpe Ratio])</f>
        <v>-0.16418067356220262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-0.15419531596429847</v>
      </c>
      <c r="AS318">
        <f>_xlfn.RANK.AVG(Table2[[#This Row],[1Y Return vs Nifty Z-Score]],Table2[1Y Return vs Nifty Z-Score])</f>
        <v>395</v>
      </c>
      <c r="AT318">
        <f>_xlfn.RANK.AVG(Table2[[#This Row],[6M Return vs Nifty Z-Score]],Table2[6M Return vs Nifty Z-Score])</f>
        <v>198</v>
      </c>
      <c r="AU318">
        <f>_xlfn.RANK.AVG(Table2[[#This Row],[Sharpe Ratio Z-Score]],Table2[Sharpe Ratio Z-Score])</f>
        <v>386</v>
      </c>
      <c r="AV318">
        <f>(Table2[[#This Row],[Rank 1Y]]+Table2[[#This Row],[Rank 6M]]+Table2[[#This Row],[Rank Sharpe]])/3</f>
        <v>326.33333333333331</v>
      </c>
    </row>
    <row r="319" spans="1:48" x14ac:dyDescent="0.3">
      <c r="A319" t="s">
        <v>985</v>
      </c>
      <c r="B319" t="s">
        <v>986</v>
      </c>
      <c r="C319" t="s">
        <v>2916</v>
      </c>
      <c r="D319" t="s">
        <v>284</v>
      </c>
      <c r="E319">
        <v>12637.467539935</v>
      </c>
      <c r="F319">
        <v>1270.55</v>
      </c>
      <c r="G319">
        <v>7.89248593751093</v>
      </c>
      <c r="H319">
        <f>(Table2[[#This Row],[1Y Return vs Nifty]]-AVERAGE(Table2[1Y Return vs Nifty]))/_xlfn.STDEV.P(Table2[1Y Return vs Nifty])</f>
        <v>-0.45661967063997522</v>
      </c>
      <c r="I319">
        <v>2.9026405472808898</v>
      </c>
      <c r="J319">
        <f>(Table2[[#This Row],[1M Return vs Nifty]]-AVERAGE(Table2[1M Return vs Nifty]))/_xlfn.STDEV.P(Table2[1M Return vs Nifty])</f>
        <v>-0.1460268544066779</v>
      </c>
      <c r="K319">
        <v>2.8580582252351898</v>
      </c>
      <c r="L319">
        <f>(Table2[[#This Row],[6M Return vs Nifty]]-AVERAGE(Table2[6M Return vs Nifty]))/_xlfn.STDEV.P(Table2[6M Return vs Nifty])</f>
        <v>-0.32597871631649622</v>
      </c>
      <c r="M319">
        <v>-1.79653388170537</v>
      </c>
      <c r="N319">
        <f>(Table2[[#This Row],[1W Return vs Nifty]]-AVERAGE(Table2[1W Return vs Nifty]))/_xlfn.STDEV.P(Table2[1W Return vs Nifty])</f>
        <v>-0.40087027997316504</v>
      </c>
      <c r="O319">
        <v>1300.05</v>
      </c>
      <c r="P319">
        <v>1304.0342917391099</v>
      </c>
      <c r="Q319">
        <v>1199.32181963839</v>
      </c>
      <c r="R319">
        <v>31.4927298258341</v>
      </c>
      <c r="S319">
        <f>(Table2[[#This Row],[Close Price]]-Table2[[#This Row],[20D EMA]])/Table2[[#This Row],[20D EMA]]</f>
        <v>-2.2691434944809817E-2</v>
      </c>
      <c r="T319">
        <f>(Table2[[#This Row],[Close Price]]-Table2[[#This Row],[50D EMA]])/Table2[[#This Row],[50D EMA]]</f>
        <v>-2.5677462587624149E-2</v>
      </c>
      <c r="U319">
        <f>(Table2[[#This Row],[Close Price]]-Table2[[#This Row],[200D EMA]])/Table2[[#This Row],[200D EMA]]</f>
        <v>5.9390381459987179E-2</v>
      </c>
      <c r="V319">
        <v>0.75074195313886705</v>
      </c>
      <c r="W319">
        <v>1260.95</v>
      </c>
      <c r="X319">
        <v>1305</v>
      </c>
      <c r="Y319">
        <v>1281.0999999999999</v>
      </c>
      <c r="Z319">
        <v>1310.5999999999999</v>
      </c>
      <c r="AA319">
        <v>1260.95</v>
      </c>
      <c r="AB319">
        <v>1305</v>
      </c>
      <c r="AC319" s="1">
        <f>(Table2[[#This Row],[Close Price]]/Table2[[#This Row],[Day Low]])-1</f>
        <v>7.613307426939997E-3</v>
      </c>
      <c r="AD319" s="1">
        <f>(Table2[[#This Row],[Day High]]/Table2[[#This Row],[Close Price]])-1</f>
        <v>2.7114241863759769E-2</v>
      </c>
      <c r="AE319" s="1">
        <f>(Table2[[#This Row],[Close Price]]/Table2[[#This Row],[Current Week Low]])-1</f>
        <v>-8.235110451955352E-3</v>
      </c>
      <c r="AF319" s="1">
        <f>(Table2[[#This Row],[Current Week High]]/Table2[[#This Row],[Close Price]])-1</f>
        <v>3.1521781905474056E-2</v>
      </c>
      <c r="AG319" s="1">
        <f>(Table2[[#This Row],[Close Price]]/Table2[[#This Row],[Current Month Low]])-1</f>
        <v>7.613307426939997E-3</v>
      </c>
      <c r="AH319" s="1">
        <f>(Table2[[#This Row],[Current Month High]]/Table2[[#This Row],[Close Price]])-1</f>
        <v>2.7114241863759769E-2</v>
      </c>
      <c r="AI319">
        <v>29.786313014049</v>
      </c>
      <c r="AJ319">
        <v>37.356756756756702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-0.08</v>
      </c>
      <c r="AM319" t="s">
        <v>2950</v>
      </c>
      <c r="AN319">
        <v>-0.9</v>
      </c>
      <c r="AO319" t="s">
        <v>2950</v>
      </c>
      <c r="AP319">
        <v>0.144375196476033</v>
      </c>
      <c r="AQ319">
        <f>(Table2[[#This Row],[Sharpe Ratio]]-AVERAGE(Table2[Sharpe Ratio]))/_xlfn.STDEV.P(Table2[Sharpe Ratio])</f>
        <v>0.94289337876663282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455</v>
      </c>
      <c r="AT319">
        <f>_xlfn.RANK.AVG(Table2[[#This Row],[6M Return vs Nifty Z-Score]],Table2[6M Return vs Nifty Z-Score])</f>
        <v>410</v>
      </c>
      <c r="AU319">
        <f>_xlfn.RANK.AVG(Table2[[#This Row],[Sharpe Ratio Z-Score]],Table2[Sharpe Ratio Z-Score])</f>
        <v>126</v>
      </c>
      <c r="AV319">
        <f>(Table2[[#This Row],[Rank 1Y]]+Table2[[#This Row],[Rank 6M]]+Table2[[#This Row],[Rank Sharpe]])/3</f>
        <v>330.33333333333331</v>
      </c>
    </row>
    <row r="320" spans="1:48" x14ac:dyDescent="0.3">
      <c r="A320" t="s">
        <v>1116</v>
      </c>
      <c r="B320" t="s">
        <v>1117</v>
      </c>
      <c r="C320" t="s">
        <v>2920</v>
      </c>
      <c r="D320" t="s">
        <v>486</v>
      </c>
      <c r="E320">
        <v>9837.5662441500008</v>
      </c>
      <c r="F320">
        <v>2071.6999999999998</v>
      </c>
      <c r="G320">
        <v>14.5533720846944</v>
      </c>
      <c r="H320">
        <f>(Table2[[#This Row],[1Y Return vs Nifty]]-AVERAGE(Table2[1Y Return vs Nifty]))/_xlfn.STDEV.P(Table2[1Y Return vs Nifty])</f>
        <v>-0.37722822268928408</v>
      </c>
      <c r="I320">
        <v>1.28569912572925</v>
      </c>
      <c r="J320">
        <f>(Table2[[#This Row],[1M Return vs Nifty]]-AVERAGE(Table2[1M Return vs Nifty]))/_xlfn.STDEV.P(Table2[1M Return vs Nifty])</f>
        <v>-0.29896892323914803</v>
      </c>
      <c r="K320">
        <v>-9.9286132611673903</v>
      </c>
      <c r="L320">
        <f>(Table2[[#This Row],[6M Return vs Nifty]]-AVERAGE(Table2[6M Return vs Nifty]))/_xlfn.STDEV.P(Table2[6M Return vs Nifty])</f>
        <v>-0.72093772067267325</v>
      </c>
      <c r="M320">
        <v>1.8253718970796</v>
      </c>
      <c r="N320">
        <f>(Table2[[#This Row],[1W Return vs Nifty]]-AVERAGE(Table2[1W Return vs Nifty]))/_xlfn.STDEV.P(Table2[1W Return vs Nifty])</f>
        <v>0.3412224783077753</v>
      </c>
      <c r="O320">
        <v>2046.37</v>
      </c>
      <c r="P320">
        <v>2021.83117140642</v>
      </c>
      <c r="Q320">
        <v>1901.6061620718101</v>
      </c>
      <c r="R320">
        <v>41.4157447145083</v>
      </c>
      <c r="S320">
        <f>(Table2[[#This Row],[Close Price]]-Table2[[#This Row],[20D EMA]])/Table2[[#This Row],[20D EMA]]</f>
        <v>1.237801570585961E-2</v>
      </c>
      <c r="T320">
        <f>(Table2[[#This Row],[Close Price]]-Table2[[#This Row],[50D EMA]])/Table2[[#This Row],[50D EMA]]</f>
        <v>2.4665179416978811E-2</v>
      </c>
      <c r="U320">
        <f>(Table2[[#This Row],[Close Price]]-Table2[[#This Row],[200D EMA]])/Table2[[#This Row],[200D EMA]]</f>
        <v>8.9447458322743104E-2</v>
      </c>
      <c r="V320">
        <v>1.3105670978566999</v>
      </c>
      <c r="W320">
        <v>2065.5500000000002</v>
      </c>
      <c r="X320">
        <v>2146.4499999999998</v>
      </c>
      <c r="Y320">
        <v>2052.35</v>
      </c>
      <c r="Z320">
        <v>2220</v>
      </c>
      <c r="AA320">
        <v>2065.5500000000002</v>
      </c>
      <c r="AB320">
        <v>2146.4499999999998</v>
      </c>
      <c r="AC320" s="1">
        <f>(Table2[[#This Row],[Close Price]]/Table2[[#This Row],[Day Low]])-1</f>
        <v>2.9774152162860279E-3</v>
      </c>
      <c r="AD320" s="1">
        <f>(Table2[[#This Row],[Day High]]/Table2[[#This Row],[Close Price]])-1</f>
        <v>3.6081478978616577E-2</v>
      </c>
      <c r="AE320" s="1">
        <f>(Table2[[#This Row],[Close Price]]/Table2[[#This Row],[Current Week Low]])-1</f>
        <v>9.4282164348185038E-3</v>
      </c>
      <c r="AF320" s="1">
        <f>(Table2[[#This Row],[Current Week High]]/Table2[[#This Row],[Close Price]])-1</f>
        <v>7.1583723512091524E-2</v>
      </c>
      <c r="AG320" s="1">
        <f>(Table2[[#This Row],[Close Price]]/Table2[[#This Row],[Current Month Low]])-1</f>
        <v>2.9774152162860279E-3</v>
      </c>
      <c r="AH320" s="1">
        <f>(Table2[[#This Row],[Current Month High]]/Table2[[#This Row],[Close Price]])-1</f>
        <v>3.6081478978616577E-2</v>
      </c>
      <c r="AI320">
        <v>11.7439783752473</v>
      </c>
      <c r="AJ320">
        <v>51.105924399628002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0.08</v>
      </c>
      <c r="AM320" t="s">
        <v>2951</v>
      </c>
      <c r="AN320">
        <v>5.15</v>
      </c>
      <c r="AO320" t="s">
        <v>2951</v>
      </c>
      <c r="AP320">
        <v>0.21255454136673599</v>
      </c>
      <c r="AQ320">
        <f>(Table2[[#This Row],[Sharpe Ratio]]-AVERAGE(Table2[Sharpe Ratio]))/_xlfn.STDEV.P(Table2[Sharpe Ratio])</f>
        <v>1.6954264261156513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0.63951403782232141</v>
      </c>
      <c r="AS320">
        <f>_xlfn.RANK.AVG(Table2[[#This Row],[1Y Return vs Nifty Z-Score]],Table2[1Y Return vs Nifty Z-Score])</f>
        <v>421</v>
      </c>
      <c r="AT320">
        <f>_xlfn.RANK.AVG(Table2[[#This Row],[6M Return vs Nifty Z-Score]],Table2[6M Return vs Nifty Z-Score])</f>
        <v>542</v>
      </c>
      <c r="AU320">
        <f>_xlfn.RANK.AVG(Table2[[#This Row],[Sharpe Ratio Z-Score]],Table2[Sharpe Ratio Z-Score])</f>
        <v>30</v>
      </c>
      <c r="AV320">
        <f>(Table2[[#This Row],[Rank 1Y]]+Table2[[#This Row],[Rank 6M]]+Table2[[#This Row],[Rank Sharpe]])/3</f>
        <v>331</v>
      </c>
    </row>
    <row r="321" spans="1:48" x14ac:dyDescent="0.3">
      <c r="A321" t="s">
        <v>1348</v>
      </c>
      <c r="B321" t="s">
        <v>1349</v>
      </c>
      <c r="C321" t="s">
        <v>2918</v>
      </c>
      <c r="D321" t="s">
        <v>355</v>
      </c>
      <c r="E321">
        <v>7001.2199473649998</v>
      </c>
      <c r="F321">
        <v>469.3</v>
      </c>
      <c r="G321">
        <v>10.5393818697596</v>
      </c>
      <c r="H321">
        <f>(Table2[[#This Row],[1Y Return vs Nifty]]-AVERAGE(Table2[1Y Return vs Nifty]))/_xlfn.STDEV.P(Table2[1Y Return vs Nifty])</f>
        <v>-0.42507118054532406</v>
      </c>
      <c r="I321">
        <v>3.75541757187862</v>
      </c>
      <c r="J321">
        <f>(Table2[[#This Row],[1M Return vs Nifty]]-AVERAGE(Table2[1M Return vs Nifty]))/_xlfn.STDEV.P(Table2[1M Return vs Nifty])</f>
        <v>-6.5365006886180202E-2</v>
      </c>
      <c r="K321">
        <v>13.200629873597601</v>
      </c>
      <c r="L321">
        <f>(Table2[[#This Row],[6M Return vs Nifty]]-AVERAGE(Table2[6M Return vs Nifty]))/_xlfn.STDEV.P(Table2[6M Return vs Nifty])</f>
        <v>-6.5138888151766569E-3</v>
      </c>
      <c r="M321">
        <v>-1.6541717823144699</v>
      </c>
      <c r="N321">
        <f>(Table2[[#This Row],[1W Return vs Nifty]]-AVERAGE(Table2[1W Return vs Nifty]))/_xlfn.STDEV.P(Table2[1W Return vs Nifty])</f>
        <v>-0.37170169043379303</v>
      </c>
      <c r="O321">
        <v>458.09</v>
      </c>
      <c r="P321">
        <v>435.61662779612999</v>
      </c>
      <c r="Q321">
        <v>393.76239307519302</v>
      </c>
      <c r="R321">
        <v>56.017064265800599</v>
      </c>
      <c r="S321">
        <f>(Table2[[#This Row],[Close Price]]-Table2[[#This Row],[20D EMA]])/Table2[[#This Row],[20D EMA]]</f>
        <v>2.4471173786810532E-2</v>
      </c>
      <c r="T321">
        <f>(Table2[[#This Row],[Close Price]]-Table2[[#This Row],[50D EMA]])/Table2[[#This Row],[50D EMA]]</f>
        <v>7.7323430866908849E-2</v>
      </c>
      <c r="U321">
        <f>(Table2[[#This Row],[Close Price]]-Table2[[#This Row],[200D EMA]])/Table2[[#This Row],[200D EMA]]</f>
        <v>0.1918355034742546</v>
      </c>
      <c r="V321">
        <v>0.94138144174222704</v>
      </c>
      <c r="W321">
        <v>467</v>
      </c>
      <c r="X321">
        <v>484.6</v>
      </c>
      <c r="Y321">
        <v>455.35</v>
      </c>
      <c r="Z321">
        <v>486.25</v>
      </c>
      <c r="AA321">
        <v>467</v>
      </c>
      <c r="AB321">
        <v>484.6</v>
      </c>
      <c r="AC321" s="1">
        <f>(Table2[[#This Row],[Close Price]]/Table2[[#This Row],[Day Low]])-1</f>
        <v>4.9250535331906153E-3</v>
      </c>
      <c r="AD321" s="1">
        <f>(Table2[[#This Row],[Day High]]/Table2[[#This Row],[Close Price]])-1</f>
        <v>3.2601747283187654E-2</v>
      </c>
      <c r="AE321" s="1">
        <f>(Table2[[#This Row],[Close Price]]/Table2[[#This Row],[Current Week Low]])-1</f>
        <v>3.0635774678818395E-2</v>
      </c>
      <c r="AF321" s="1">
        <f>(Table2[[#This Row],[Current Week High]]/Table2[[#This Row],[Close Price]])-1</f>
        <v>3.611762199019819E-2</v>
      </c>
      <c r="AG321" s="1">
        <f>(Table2[[#This Row],[Close Price]]/Table2[[#This Row],[Current Month Low]])-1</f>
        <v>4.9250535331906153E-3</v>
      </c>
      <c r="AH321" s="1">
        <f>(Table2[[#This Row],[Current Month High]]/Table2[[#This Row],[Close Price]])-1</f>
        <v>3.2601747283187654E-2</v>
      </c>
      <c r="AI321">
        <v>7.05305774557851</v>
      </c>
      <c r="AJ321">
        <v>37.624633431085002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0.13</v>
      </c>
      <c r="AM321" t="s">
        <v>2951</v>
      </c>
      <c r="AN321">
        <v>8.0299999999999994</v>
      </c>
      <c r="AO321" t="s">
        <v>2951</v>
      </c>
      <c r="AP321">
        <v>9.3269216563828999E-2</v>
      </c>
      <c r="AQ321">
        <f>(Table2[[#This Row],[Sharpe Ratio]]-AVERAGE(Table2[Sharpe Ratio]))/_xlfn.STDEV.P(Table2[Sharpe Ratio])</f>
        <v>0.37880848087356261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-0.48984328580691133</v>
      </c>
      <c r="AS321">
        <f>_xlfn.RANK.AVG(Table2[[#This Row],[1Y Return vs Nifty Z-Score]],Table2[1Y Return vs Nifty Z-Score])</f>
        <v>442</v>
      </c>
      <c r="AT321">
        <f>_xlfn.RANK.AVG(Table2[[#This Row],[6M Return vs Nifty Z-Score]],Table2[6M Return vs Nifty Z-Score])</f>
        <v>307</v>
      </c>
      <c r="AU321">
        <f>_xlfn.RANK.AVG(Table2[[#This Row],[Sharpe Ratio Z-Score]],Table2[Sharpe Ratio Z-Score])</f>
        <v>248</v>
      </c>
      <c r="AV321">
        <f>(Table2[[#This Row],[Rank 1Y]]+Table2[[#This Row],[Rank 6M]]+Table2[[#This Row],[Rank Sharpe]])/3</f>
        <v>332.33333333333331</v>
      </c>
    </row>
    <row r="322" spans="1:48" x14ac:dyDescent="0.3">
      <c r="A322" t="s">
        <v>1152</v>
      </c>
      <c r="B322" t="s">
        <v>1153</v>
      </c>
      <c r="C322" t="s">
        <v>2914</v>
      </c>
      <c r="D322" t="s">
        <v>130</v>
      </c>
      <c r="E322">
        <v>9306.3893406999996</v>
      </c>
      <c r="F322">
        <v>234</v>
      </c>
      <c r="G322">
        <v>39.742200324140903</v>
      </c>
      <c r="H322">
        <f>(Table2[[#This Row],[1Y Return vs Nifty]]-AVERAGE(Table2[1Y Return vs Nifty]))/_xlfn.STDEV.P(Table2[1Y Return vs Nifty])</f>
        <v>-7.7001270610766226E-2</v>
      </c>
      <c r="I322">
        <v>-18.5564296602033</v>
      </c>
      <c r="J322">
        <f>(Table2[[#This Row],[1M Return vs Nifty]]-AVERAGE(Table2[1M Return vs Nifty]))/_xlfn.STDEV.P(Table2[1M Return vs Nifty])</f>
        <v>-2.1757816426812022</v>
      </c>
      <c r="K322">
        <v>-14.798875136246201</v>
      </c>
      <c r="L322">
        <f>(Table2[[#This Row],[6M Return vs Nifty]]-AVERAGE(Table2[6M Return vs Nifty]))/_xlfn.STDEV.P(Table2[6M Return vs Nifty])</f>
        <v>-0.87137200555912642</v>
      </c>
      <c r="M322">
        <v>-5.6007845473576996</v>
      </c>
      <c r="N322">
        <f>(Table2[[#This Row],[1W Return vs Nifty]]-AVERAGE(Table2[1W Return vs Nifty]))/_xlfn.STDEV.P(Table2[1W Return vs Nifty])</f>
        <v>-1.1803237064543752</v>
      </c>
      <c r="O322">
        <v>233.07</v>
      </c>
      <c r="P322">
        <v>235.48540679473399</v>
      </c>
      <c r="Q322">
        <v>219.58454514888101</v>
      </c>
      <c r="R322">
        <v>50.2893922609912</v>
      </c>
      <c r="S322">
        <f>(Table2[[#This Row],[Close Price]]-Table2[[#This Row],[20D EMA]])/Table2[[#This Row],[20D EMA]]</f>
        <v>3.990217531213828E-3</v>
      </c>
      <c r="T322">
        <f>(Table2[[#This Row],[Close Price]]-Table2[[#This Row],[50D EMA]])/Table2[[#This Row],[50D EMA]]</f>
        <v>-6.3078507282142426E-3</v>
      </c>
      <c r="U322">
        <f>(Table2[[#This Row],[Close Price]]-Table2[[#This Row],[200D EMA]])/Table2[[#This Row],[200D EMA]]</f>
        <v>6.5648767955618831E-2</v>
      </c>
      <c r="V322">
        <v>0.559034621086693</v>
      </c>
      <c r="W322">
        <v>224.5</v>
      </c>
      <c r="X322">
        <v>234.61</v>
      </c>
      <c r="Y322">
        <v>225.15</v>
      </c>
      <c r="Z322">
        <v>233.34</v>
      </c>
      <c r="AA322">
        <v>224.5</v>
      </c>
      <c r="AB322">
        <v>234.61</v>
      </c>
      <c r="AC322" s="1">
        <f>(Table2[[#This Row],[Close Price]]/Table2[[#This Row],[Day Low]])-1</f>
        <v>4.231625835189301E-2</v>
      </c>
      <c r="AD322" s="1">
        <f>(Table2[[#This Row],[Day High]]/Table2[[#This Row],[Close Price]])-1</f>
        <v>2.6068376068377752E-3</v>
      </c>
      <c r="AE322" s="1">
        <f>(Table2[[#This Row],[Close Price]]/Table2[[#This Row],[Current Week Low]])-1</f>
        <v>3.9307128580946094E-2</v>
      </c>
      <c r="AF322" s="1">
        <f>(Table2[[#This Row],[Current Week High]]/Table2[[#This Row],[Close Price]])-1</f>
        <v>-2.8205128205127661E-3</v>
      </c>
      <c r="AG322" s="1">
        <f>(Table2[[#This Row],[Close Price]]/Table2[[#This Row],[Current Month Low]])-1</f>
        <v>4.231625835189301E-2</v>
      </c>
      <c r="AH322" s="1">
        <f>(Table2[[#This Row],[Current Month High]]/Table2[[#This Row],[Close Price]])-1</f>
        <v>2.6068376068377752E-3</v>
      </c>
      <c r="AI322">
        <v>21.346153846153801</v>
      </c>
      <c r="AJ322">
        <v>75.655894606463207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-0.01</v>
      </c>
      <c r="AM322" t="s">
        <v>2950</v>
      </c>
      <c r="AN322">
        <v>3.61</v>
      </c>
      <c r="AO322" t="s">
        <v>2951</v>
      </c>
      <c r="AP322">
        <v>0.164362928204833</v>
      </c>
      <c r="AQ322">
        <f>(Table2[[#This Row],[Sharpe Ratio]]-AVERAGE(Table2[Sharpe Ratio]))/_xlfn.STDEV.P(Table2[Sharpe Ratio])</f>
        <v>1.1635090020405314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305</v>
      </c>
      <c r="AT322">
        <f>_xlfn.RANK.AVG(Table2[[#This Row],[6M Return vs Nifty Z-Score]],Table2[6M Return vs Nifty Z-Score])</f>
        <v>598</v>
      </c>
      <c r="AU322">
        <f>_xlfn.RANK.AVG(Table2[[#This Row],[Sharpe Ratio Z-Score]],Table2[Sharpe Ratio Z-Score])</f>
        <v>95</v>
      </c>
      <c r="AV322">
        <f>(Table2[[#This Row],[Rank 1Y]]+Table2[[#This Row],[Rank 6M]]+Table2[[#This Row],[Rank Sharpe]])/3</f>
        <v>332.66666666666669</v>
      </c>
    </row>
    <row r="323" spans="1:48" x14ac:dyDescent="0.3">
      <c r="A323" t="s">
        <v>1220</v>
      </c>
      <c r="B323" t="s">
        <v>1221</v>
      </c>
      <c r="C323" t="s">
        <v>2908</v>
      </c>
      <c r="D323" t="s">
        <v>355</v>
      </c>
      <c r="E323">
        <v>8438.4210346100008</v>
      </c>
      <c r="F323">
        <v>751.95</v>
      </c>
      <c r="G323">
        <v>57.388440822207301</v>
      </c>
      <c r="H323">
        <f>(Table2[[#This Row],[1Y Return vs Nifty]]-AVERAGE(Table2[1Y Return vs Nifty]))/_xlfn.STDEV.P(Table2[1Y Return vs Nifty])</f>
        <v>0.13332518642078153</v>
      </c>
      <c r="I323">
        <v>6.0571693053036801</v>
      </c>
      <c r="J323">
        <f>(Table2[[#This Row],[1M Return vs Nifty]]-AVERAGE(Table2[1M Return vs Nifty]))/_xlfn.STDEV.P(Table2[1M Return vs Nifty])</f>
        <v>0.15235139728072872</v>
      </c>
      <c r="K323">
        <v>-7.2578986417810398</v>
      </c>
      <c r="L323">
        <f>(Table2[[#This Row],[6M Return vs Nifty]]-AVERAGE(Table2[6M Return vs Nifty]))/_xlfn.STDEV.P(Table2[6M Return vs Nifty])</f>
        <v>-0.63844379032387033</v>
      </c>
      <c r="M323">
        <v>2.5064737394160201</v>
      </c>
      <c r="N323">
        <f>(Table2[[#This Row],[1W Return vs Nifty]]-AVERAGE(Table2[1W Return vs Nifty]))/_xlfn.STDEV.P(Table2[1W Return vs Nifty])</f>
        <v>0.4807735256625254</v>
      </c>
      <c r="O323">
        <v>736.6</v>
      </c>
      <c r="P323">
        <v>726.13781906280406</v>
      </c>
      <c r="Q323">
        <v>678.79670754334597</v>
      </c>
      <c r="R323">
        <v>51.073519037478803</v>
      </c>
      <c r="S323">
        <f>(Table2[[#This Row],[Close Price]]-Table2[[#This Row],[20D EMA]])/Table2[[#This Row],[20D EMA]]</f>
        <v>2.0838989953842008E-2</v>
      </c>
      <c r="T323">
        <f>(Table2[[#This Row],[Close Price]]-Table2[[#This Row],[50D EMA]])/Table2[[#This Row],[50D EMA]]</f>
        <v>3.554722018267923E-2</v>
      </c>
      <c r="U323">
        <f>(Table2[[#This Row],[Close Price]]-Table2[[#This Row],[200D EMA]])/Table2[[#This Row],[200D EMA]]</f>
        <v>0.10776907377969672</v>
      </c>
      <c r="V323">
        <v>1.1015417940421099</v>
      </c>
      <c r="W323">
        <v>745.25</v>
      </c>
      <c r="X323">
        <v>772.6</v>
      </c>
      <c r="Y323">
        <v>770</v>
      </c>
      <c r="Z323">
        <v>805.4</v>
      </c>
      <c r="AA323">
        <v>745.25</v>
      </c>
      <c r="AB323">
        <v>772.6</v>
      </c>
      <c r="AC323" s="1">
        <f>(Table2[[#This Row],[Close Price]]/Table2[[#This Row],[Day Low]])-1</f>
        <v>8.9902717208991678E-3</v>
      </c>
      <c r="AD323" s="1">
        <f>(Table2[[#This Row],[Day High]]/Table2[[#This Row],[Close Price]])-1</f>
        <v>2.7461932309329029E-2</v>
      </c>
      <c r="AE323" s="1">
        <f>(Table2[[#This Row],[Close Price]]/Table2[[#This Row],[Current Week Low]])-1</f>
        <v>-2.3441558441558374E-2</v>
      </c>
      <c r="AF323" s="1">
        <f>(Table2[[#This Row],[Current Week High]]/Table2[[#This Row],[Close Price]])-1</f>
        <v>7.1081853846665322E-2</v>
      </c>
      <c r="AG323" s="1">
        <f>(Table2[[#This Row],[Close Price]]/Table2[[#This Row],[Current Month Low]])-1</f>
        <v>8.9902717208991678E-3</v>
      </c>
      <c r="AH323" s="1">
        <f>(Table2[[#This Row],[Current Month High]]/Table2[[#This Row],[Close Price]])-1</f>
        <v>2.7461932309329029E-2</v>
      </c>
      <c r="AI323">
        <v>22.574639271228101</v>
      </c>
      <c r="AJ323">
        <v>86.634400595681299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0.02</v>
      </c>
      <c r="AM323" t="s">
        <v>2951</v>
      </c>
      <c r="AN323">
        <v>8.3000000000000007</v>
      </c>
      <c r="AO323" t="s">
        <v>2951</v>
      </c>
      <c r="AP323">
        <v>9.4515913363639001E-2</v>
      </c>
      <c r="AQ323">
        <f>(Table2[[#This Row],[Sharpe Ratio]]-AVERAGE(Table2[Sharpe Ratio]))/_xlfn.STDEV.P(Table2[Sharpe Ratio])</f>
        <v>0.39256896131504049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0.52057528035520584</v>
      </c>
      <c r="AS323">
        <f>_xlfn.RANK.AVG(Table2[[#This Row],[1Y Return vs Nifty Z-Score]],Table2[1Y Return vs Nifty Z-Score])</f>
        <v>246</v>
      </c>
      <c r="AT323">
        <f>_xlfn.RANK.AVG(Table2[[#This Row],[6M Return vs Nifty Z-Score]],Table2[6M Return vs Nifty Z-Score])</f>
        <v>513</v>
      </c>
      <c r="AU323">
        <f>_xlfn.RANK.AVG(Table2[[#This Row],[Sharpe Ratio Z-Score]],Table2[Sharpe Ratio Z-Score])</f>
        <v>241</v>
      </c>
      <c r="AV323">
        <f>(Table2[[#This Row],[Rank 1Y]]+Table2[[#This Row],[Rank 6M]]+Table2[[#This Row],[Rank Sharpe]])/3</f>
        <v>333.33333333333331</v>
      </c>
    </row>
    <row r="324" spans="1:48" x14ac:dyDescent="0.3">
      <c r="A324" t="s">
        <v>1168</v>
      </c>
      <c r="B324" t="s">
        <v>1169</v>
      </c>
      <c r="C324" t="s">
        <v>2917</v>
      </c>
      <c r="D324" t="s">
        <v>147</v>
      </c>
      <c r="E324">
        <v>8985.7631000000001</v>
      </c>
      <c r="F324">
        <v>460.25</v>
      </c>
      <c r="G324">
        <v>34.262347189382197</v>
      </c>
      <c r="H324">
        <f>(Table2[[#This Row],[1Y Return vs Nifty]]-AVERAGE(Table2[1Y Return vs Nifty]))/_xlfn.STDEV.P(Table2[1Y Return vs Nifty])</f>
        <v>-0.1423159247442238</v>
      </c>
      <c r="I324">
        <v>-6.1788192695410604</v>
      </c>
      <c r="J324">
        <f>(Table2[[#This Row],[1M Return vs Nifty]]-AVERAGE(Table2[1M Return vs Nifty]))/_xlfn.STDEV.P(Table2[1M Return vs Nifty])</f>
        <v>-1.0050173124968977</v>
      </c>
      <c r="K324">
        <v>1.73232900759937</v>
      </c>
      <c r="L324">
        <f>(Table2[[#This Row],[6M Return vs Nifty]]-AVERAGE(Table2[6M Return vs Nifty]))/_xlfn.STDEV.P(Table2[6M Return vs Nifty])</f>
        <v>-0.36075061856212048</v>
      </c>
      <c r="M324">
        <v>-1.62509606165434</v>
      </c>
      <c r="N324">
        <f>(Table2[[#This Row],[1W Return vs Nifty]]-AVERAGE(Table2[1W Return vs Nifty]))/_xlfn.STDEV.P(Table2[1W Return vs Nifty])</f>
        <v>-0.36574436214820732</v>
      </c>
      <c r="O324">
        <v>445.25</v>
      </c>
      <c r="P324">
        <v>436.97556303023799</v>
      </c>
      <c r="Q324">
        <v>403.183118861894</v>
      </c>
      <c r="R324">
        <v>70.518261420609406</v>
      </c>
      <c r="S324">
        <f>(Table2[[#This Row],[Close Price]]-Table2[[#This Row],[20D EMA]])/Table2[[#This Row],[20D EMA]]</f>
        <v>3.3688938798427846E-2</v>
      </c>
      <c r="T324">
        <f>(Table2[[#This Row],[Close Price]]-Table2[[#This Row],[50D EMA]])/Table2[[#This Row],[50D EMA]]</f>
        <v>5.3262559600275532E-2</v>
      </c>
      <c r="U324">
        <f>(Table2[[#This Row],[Close Price]]-Table2[[#This Row],[200D EMA]])/Table2[[#This Row],[200D EMA]]</f>
        <v>0.14154084947602591</v>
      </c>
      <c r="V324">
        <v>1.4310898733434501</v>
      </c>
      <c r="W324">
        <v>456.15</v>
      </c>
      <c r="X324">
        <v>468.45</v>
      </c>
      <c r="Y324">
        <v>457.35</v>
      </c>
      <c r="Z324">
        <v>471.85</v>
      </c>
      <c r="AA324">
        <v>456.15</v>
      </c>
      <c r="AB324">
        <v>468.45</v>
      </c>
      <c r="AC324" s="1">
        <f>(Table2[[#This Row],[Close Price]]/Table2[[#This Row],[Day Low]])-1</f>
        <v>8.9882714019511312E-3</v>
      </c>
      <c r="AD324" s="1">
        <f>(Table2[[#This Row],[Day High]]/Table2[[#This Row],[Close Price]])-1</f>
        <v>1.7816404128191188E-2</v>
      </c>
      <c r="AE324" s="1">
        <f>(Table2[[#This Row],[Close Price]]/Table2[[#This Row],[Current Week Low]])-1</f>
        <v>6.3408767902044527E-3</v>
      </c>
      <c r="AF324" s="1">
        <f>(Table2[[#This Row],[Current Week High]]/Table2[[#This Row],[Close Price]])-1</f>
        <v>2.5203693644758385E-2</v>
      </c>
      <c r="AG324" s="1">
        <f>(Table2[[#This Row],[Close Price]]/Table2[[#This Row],[Current Month Low]])-1</f>
        <v>8.9882714019511312E-3</v>
      </c>
      <c r="AH324" s="1">
        <f>(Table2[[#This Row],[Current Month High]]/Table2[[#This Row],[Close Price]])-1</f>
        <v>1.7816404128191188E-2</v>
      </c>
      <c r="AI324">
        <v>18.9570885388375</v>
      </c>
      <c r="AJ324">
        <v>69.023136246786606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-0.03</v>
      </c>
      <c r="AM324" t="s">
        <v>2950</v>
      </c>
      <c r="AN324">
        <v>20.94</v>
      </c>
      <c r="AO324" t="s">
        <v>2951</v>
      </c>
      <c r="AP324">
        <v>9.1582521578394999E-2</v>
      </c>
      <c r="AQ324">
        <f>(Table2[[#This Row],[Sharpe Ratio]]-AVERAGE(Table2[Sharpe Ratio]))/_xlfn.STDEV.P(Table2[Sharpe Ratio])</f>
        <v>0.36019149768940711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-1.5136367202620422</v>
      </c>
      <c r="AS324">
        <f>_xlfn.RANK.AVG(Table2[[#This Row],[1Y Return vs Nifty Z-Score]],Table2[1Y Return vs Nifty Z-Score])</f>
        <v>325</v>
      </c>
      <c r="AT324">
        <f>_xlfn.RANK.AVG(Table2[[#This Row],[6M Return vs Nifty Z-Score]],Table2[6M Return vs Nifty Z-Score])</f>
        <v>424</v>
      </c>
      <c r="AU324">
        <f>_xlfn.RANK.AVG(Table2[[#This Row],[Sharpe Ratio Z-Score]],Table2[Sharpe Ratio Z-Score])</f>
        <v>253</v>
      </c>
      <c r="AV324">
        <f>(Table2[[#This Row],[Rank 1Y]]+Table2[[#This Row],[Rank 6M]]+Table2[[#This Row],[Rank Sharpe]])/3</f>
        <v>334</v>
      </c>
    </row>
    <row r="325" spans="1:48" x14ac:dyDescent="0.3">
      <c r="A325" t="s">
        <v>899</v>
      </c>
      <c r="B325" t="s">
        <v>900</v>
      </c>
      <c r="C325" t="s">
        <v>2913</v>
      </c>
      <c r="D325" t="s">
        <v>256</v>
      </c>
      <c r="E325">
        <v>14686.278181365</v>
      </c>
      <c r="F325">
        <v>708.85</v>
      </c>
      <c r="G325">
        <v>20.747539729312599</v>
      </c>
      <c r="H325">
        <f>(Table2[[#This Row],[1Y Return vs Nifty]]-AVERAGE(Table2[1Y Return vs Nifty]))/_xlfn.STDEV.P(Table2[1Y Return vs Nifty])</f>
        <v>-0.30339961681174615</v>
      </c>
      <c r="I325">
        <v>11.4317844249962</v>
      </c>
      <c r="J325">
        <f>(Table2[[#This Row],[1M Return vs Nifty]]-AVERAGE(Table2[1M Return vs Nifty]))/_xlfn.STDEV.P(Table2[1M Return vs Nifty])</f>
        <v>0.66072154886930068</v>
      </c>
      <c r="K325">
        <v>17.412575405892099</v>
      </c>
      <c r="L325">
        <f>(Table2[[#This Row],[6M Return vs Nifty]]-AVERAGE(Table2[6M Return vs Nifty]))/_xlfn.STDEV.P(Table2[6M Return vs Nifty])</f>
        <v>0.12358609972417911</v>
      </c>
      <c r="M325">
        <v>8.00879178447952</v>
      </c>
      <c r="N325">
        <f>(Table2[[#This Row],[1W Return vs Nifty]]-AVERAGE(Table2[1W Return vs Nifty]))/_xlfn.STDEV.P(Table2[1W Return vs Nifty])</f>
        <v>1.6081442040819824</v>
      </c>
      <c r="O325">
        <v>633.87</v>
      </c>
      <c r="P325">
        <v>608.04720806573903</v>
      </c>
      <c r="Q325">
        <v>570.92005190840996</v>
      </c>
      <c r="R325">
        <v>51.580999810682101</v>
      </c>
      <c r="S325">
        <f>(Table2[[#This Row],[Close Price]]-Table2[[#This Row],[20D EMA]])/Table2[[#This Row],[20D EMA]]</f>
        <v>0.11828923911843126</v>
      </c>
      <c r="T325">
        <f>(Table2[[#This Row],[Close Price]]-Table2[[#This Row],[50D EMA]])/Table2[[#This Row],[50D EMA]]</f>
        <v>0.165781193626273</v>
      </c>
      <c r="U325">
        <f>(Table2[[#This Row],[Close Price]]-Table2[[#This Row],[200D EMA]])/Table2[[#This Row],[200D EMA]]</f>
        <v>0.24159240445406097</v>
      </c>
      <c r="V325">
        <v>1.77199212638815</v>
      </c>
      <c r="W325">
        <v>679.95</v>
      </c>
      <c r="X325">
        <v>718</v>
      </c>
      <c r="Y325">
        <v>672.95</v>
      </c>
      <c r="Z325">
        <v>689.95</v>
      </c>
      <c r="AA325">
        <v>679.95</v>
      </c>
      <c r="AB325">
        <v>718</v>
      </c>
      <c r="AC325" s="1">
        <f>(Table2[[#This Row],[Close Price]]/Table2[[#This Row],[Day Low]])-1</f>
        <v>4.2503125229796268E-2</v>
      </c>
      <c r="AD325" s="1">
        <f>(Table2[[#This Row],[Day High]]/Table2[[#This Row],[Close Price]])-1</f>
        <v>1.2908231642801749E-2</v>
      </c>
      <c r="AE325" s="1">
        <f>(Table2[[#This Row],[Close Price]]/Table2[[#This Row],[Current Week Low]])-1</f>
        <v>5.3347202615350309E-2</v>
      </c>
      <c r="AF325" s="1">
        <f>(Table2[[#This Row],[Current Week High]]/Table2[[#This Row],[Close Price]])-1</f>
        <v>-2.6662904704803481E-2</v>
      </c>
      <c r="AG325" s="1">
        <f>(Table2[[#This Row],[Close Price]]/Table2[[#This Row],[Current Month Low]])-1</f>
        <v>4.2503125229796268E-2</v>
      </c>
      <c r="AH325" s="1">
        <f>(Table2[[#This Row],[Current Month High]]/Table2[[#This Row],[Close Price]])-1</f>
        <v>1.2908231642801749E-2</v>
      </c>
      <c r="AI325">
        <v>1.29082316428017</v>
      </c>
      <c r="AJ325">
        <v>48.000835160246297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0.2</v>
      </c>
      <c r="AM325" t="s">
        <v>2951</v>
      </c>
      <c r="AN325">
        <v>22.12</v>
      </c>
      <c r="AO325" t="s">
        <v>2951</v>
      </c>
      <c r="AP325">
        <v>5.7714420221721997E-2</v>
      </c>
      <c r="AQ325">
        <f>(Table2[[#This Row],[Sharpe Ratio]]-AVERAGE(Table2[Sharpe Ratio]))/_xlfn.STDEV.P(Table2[Sharpe Ratio])</f>
        <v>-1.3629423628039844E-2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2.0754228122356762</v>
      </c>
      <c r="AS325">
        <f>_xlfn.RANK.AVG(Table2[[#This Row],[1Y Return vs Nifty Z-Score]],Table2[1Y Return vs Nifty Z-Score])</f>
        <v>391</v>
      </c>
      <c r="AT325">
        <f>_xlfn.RANK.AVG(Table2[[#This Row],[6M Return vs Nifty Z-Score]],Table2[6M Return vs Nifty Z-Score])</f>
        <v>273</v>
      </c>
      <c r="AU325">
        <f>_xlfn.RANK.AVG(Table2[[#This Row],[Sharpe Ratio Z-Score]],Table2[Sharpe Ratio Z-Score])</f>
        <v>344</v>
      </c>
      <c r="AV325">
        <f>(Table2[[#This Row],[Rank 1Y]]+Table2[[#This Row],[Rank 6M]]+Table2[[#This Row],[Rank Sharpe]])/3</f>
        <v>336</v>
      </c>
    </row>
    <row r="326" spans="1:48" x14ac:dyDescent="0.3">
      <c r="A326" t="s">
        <v>88</v>
      </c>
      <c r="B326" t="s">
        <v>89</v>
      </c>
      <c r="C326" t="s">
        <v>2915</v>
      </c>
      <c r="D326" t="s">
        <v>90</v>
      </c>
      <c r="E326">
        <v>305187.61737386999</v>
      </c>
      <c r="F326">
        <v>1812.35</v>
      </c>
      <c r="G326">
        <v>61.0357366512958</v>
      </c>
      <c r="H326">
        <f>(Table2[[#This Row],[1Y Return vs Nifty]]-AVERAGE(Table2[1Y Return vs Nifty]))/_xlfn.STDEV.P(Table2[1Y Return vs Nifty])</f>
        <v>0.17679749484603413</v>
      </c>
      <c r="I326">
        <v>-8.7230799079819299</v>
      </c>
      <c r="J326">
        <f>(Table2[[#This Row],[1M Return vs Nifty]]-AVERAGE(Table2[1M Return vs Nifty]))/_xlfn.STDEV.P(Table2[1M Return vs Nifty])</f>
        <v>-1.2456719710427582</v>
      </c>
      <c r="K326">
        <v>3.00707842304652</v>
      </c>
      <c r="L326">
        <f>(Table2[[#This Row],[6M Return vs Nifty]]-AVERAGE(Table2[6M Return vs Nifty]))/_xlfn.STDEV.P(Table2[6M Return vs Nifty])</f>
        <v>-0.32137573038547329</v>
      </c>
      <c r="M326">
        <v>-3.0872679278759598</v>
      </c>
      <c r="N326">
        <f>(Table2[[#This Row],[1W Return vs Nifty]]-AVERAGE(Table2[1W Return vs Nifty]))/_xlfn.STDEV.P(Table2[1W Return vs Nifty])</f>
        <v>-0.66532895091384769</v>
      </c>
      <c r="O326">
        <v>1826.3</v>
      </c>
      <c r="P326">
        <v>1827.66420763305</v>
      </c>
      <c r="Q326">
        <v>1620.61385710996</v>
      </c>
      <c r="R326">
        <v>79.225516083158794</v>
      </c>
      <c r="S326">
        <f>(Table2[[#This Row],[Close Price]]-Table2[[#This Row],[20D EMA]])/Table2[[#This Row],[20D EMA]]</f>
        <v>-7.6383945682527762E-3</v>
      </c>
      <c r="T326">
        <f>(Table2[[#This Row],[Close Price]]-Table2[[#This Row],[50D EMA]])/Table2[[#This Row],[50D EMA]]</f>
        <v>-8.3791144834438665E-3</v>
      </c>
      <c r="U326">
        <f>(Table2[[#This Row],[Close Price]]-Table2[[#This Row],[200D EMA]])/Table2[[#This Row],[200D EMA]]</f>
        <v>0.11831081293600863</v>
      </c>
      <c r="V326">
        <v>0.52937976012226196</v>
      </c>
      <c r="W326">
        <v>1771</v>
      </c>
      <c r="X326">
        <v>1830</v>
      </c>
      <c r="Y326">
        <v>1775.25</v>
      </c>
      <c r="Z326">
        <v>1814.3</v>
      </c>
      <c r="AA326">
        <v>1771</v>
      </c>
      <c r="AB326">
        <v>1830</v>
      </c>
      <c r="AC326" s="1">
        <f>(Table2[[#This Row],[Close Price]]/Table2[[#This Row],[Day Low]])-1</f>
        <v>2.3348390739694969E-2</v>
      </c>
      <c r="AD326" s="1">
        <f>(Table2[[#This Row],[Day High]]/Table2[[#This Row],[Close Price]])-1</f>
        <v>9.7387369989241357E-3</v>
      </c>
      <c r="AE326" s="1">
        <f>(Table2[[#This Row],[Close Price]]/Table2[[#This Row],[Current Week Low]])-1</f>
        <v>2.0898465004928868E-2</v>
      </c>
      <c r="AF326" s="1">
        <f>(Table2[[#This Row],[Current Week High]]/Table2[[#This Row],[Close Price]])-1</f>
        <v>1.0759511131956945E-3</v>
      </c>
      <c r="AG326" s="1">
        <f>(Table2[[#This Row],[Close Price]]/Table2[[#This Row],[Current Month Low]])-1</f>
        <v>2.3348390739694969E-2</v>
      </c>
      <c r="AH326" s="1">
        <f>(Table2[[#This Row],[Current Month High]]/Table2[[#This Row],[Close Price]])-1</f>
        <v>9.7387369989241357E-3</v>
      </c>
      <c r="AI326">
        <v>19.960272574282001</v>
      </c>
      <c r="AJ326">
        <v>122.224265832873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-0.06</v>
      </c>
      <c r="AM326" t="s">
        <v>2950</v>
      </c>
      <c r="AN326">
        <v>-0.9</v>
      </c>
      <c r="AO326" t="s">
        <v>2950</v>
      </c>
      <c r="AP326">
        <v>4.8563411486017997E-2</v>
      </c>
      <c r="AQ326">
        <f>(Table2[[#This Row],[Sharpe Ratio]]-AVERAGE(Table2[Sharpe Ratio]))/_xlfn.STDEV.P(Table2[Sharpe Ratio])</f>
        <v>-0.11463415609116831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230</v>
      </c>
      <c r="AT326">
        <f>_xlfn.RANK.AVG(Table2[[#This Row],[6M Return vs Nifty Z-Score]],Table2[6M Return vs Nifty Z-Score])</f>
        <v>408</v>
      </c>
      <c r="AU326">
        <f>_xlfn.RANK.AVG(Table2[[#This Row],[Sharpe Ratio Z-Score]],Table2[Sharpe Ratio Z-Score])</f>
        <v>371</v>
      </c>
      <c r="AV326">
        <f>(Table2[[#This Row],[Rank 1Y]]+Table2[[#This Row],[Rank 6M]]+Table2[[#This Row],[Rank Sharpe]])/3</f>
        <v>336.33333333333331</v>
      </c>
    </row>
    <row r="327" spans="1:48" x14ac:dyDescent="0.3">
      <c r="A327" t="s">
        <v>348</v>
      </c>
      <c r="B327" t="s">
        <v>349</v>
      </c>
      <c r="C327" t="s">
        <v>2918</v>
      </c>
      <c r="D327" t="s">
        <v>350</v>
      </c>
      <c r="E327">
        <v>67196.027169180001</v>
      </c>
      <c r="F327">
        <v>1049.3499999999999</v>
      </c>
      <c r="G327">
        <v>35.3846437309072</v>
      </c>
      <c r="H327">
        <f>(Table2[[#This Row],[1Y Return vs Nifty]]-AVERAGE(Table2[1Y Return vs Nifty]))/_xlfn.STDEV.P(Table2[1Y Return vs Nifty])</f>
        <v>-0.12893921397438146</v>
      </c>
      <c r="I327">
        <v>-3.8236019349017099</v>
      </c>
      <c r="J327">
        <f>(Table2[[#This Row],[1M Return vs Nifty]]-AVERAGE(Table2[1M Return vs Nifty]))/_xlfn.STDEV.P(Table2[1M Return vs Nifty])</f>
        <v>-0.78224374327002122</v>
      </c>
      <c r="K327">
        <v>14.412265300674299</v>
      </c>
      <c r="L327">
        <f>(Table2[[#This Row],[6M Return vs Nifty]]-AVERAGE(Table2[6M Return vs Nifty]))/_xlfn.STDEV.P(Table2[6M Return vs Nifty])</f>
        <v>3.0911513286517527E-2</v>
      </c>
      <c r="M327">
        <v>-4.4003850999407197</v>
      </c>
      <c r="N327">
        <f>(Table2[[#This Row],[1W Return vs Nifty]]-AVERAGE(Table2[1W Return vs Nifty]))/_xlfn.STDEV.P(Table2[1W Return vs Nifty])</f>
        <v>-0.93437370350553539</v>
      </c>
      <c r="O327">
        <v>1083.55</v>
      </c>
      <c r="P327">
        <v>1044.98643319043</v>
      </c>
      <c r="Q327">
        <v>907.88222123485002</v>
      </c>
      <c r="R327">
        <v>69.928138130488307</v>
      </c>
      <c r="S327">
        <f>(Table2[[#This Row],[Close Price]]-Table2[[#This Row],[20D EMA]])/Table2[[#This Row],[20D EMA]]</f>
        <v>-3.1562918185593695E-2</v>
      </c>
      <c r="T327">
        <f>(Table2[[#This Row],[Close Price]]-Table2[[#This Row],[50D EMA]])/Table2[[#This Row],[50D EMA]]</f>
        <v>4.1757162303509955E-3</v>
      </c>
      <c r="U327">
        <f>(Table2[[#This Row],[Close Price]]-Table2[[#This Row],[200D EMA]])/Table2[[#This Row],[200D EMA]]</f>
        <v>0.15582173045831146</v>
      </c>
      <c r="V327">
        <v>1.10340862404842</v>
      </c>
      <c r="W327">
        <v>1039.4000000000001</v>
      </c>
      <c r="X327">
        <v>1081.5</v>
      </c>
      <c r="Y327">
        <v>1088</v>
      </c>
      <c r="Z327">
        <v>1115.95</v>
      </c>
      <c r="AA327">
        <v>1039.4000000000001</v>
      </c>
      <c r="AB327">
        <v>1081.5</v>
      </c>
      <c r="AC327" s="1">
        <f>(Table2[[#This Row],[Close Price]]/Table2[[#This Row],[Day Low]])-1</f>
        <v>9.5728304791224961E-3</v>
      </c>
      <c r="AD327" s="1">
        <f>(Table2[[#This Row],[Day High]]/Table2[[#This Row],[Close Price]])-1</f>
        <v>3.0638014008672165E-2</v>
      </c>
      <c r="AE327" s="1">
        <f>(Table2[[#This Row],[Close Price]]/Table2[[#This Row],[Current Week Low]])-1</f>
        <v>-3.5523897058823639E-2</v>
      </c>
      <c r="AF327" s="1">
        <f>(Table2[[#This Row],[Current Week High]]/Table2[[#This Row],[Close Price]])-1</f>
        <v>6.3467861056844876E-2</v>
      </c>
      <c r="AG327" s="1">
        <f>(Table2[[#This Row],[Close Price]]/Table2[[#This Row],[Current Month Low]])-1</f>
        <v>9.5728304791224961E-3</v>
      </c>
      <c r="AH327" s="1">
        <f>(Table2[[#This Row],[Current Month High]]/Table2[[#This Row],[Close Price]])-1</f>
        <v>3.0638014008672165E-2</v>
      </c>
      <c r="AI327">
        <v>12.4505646352504</v>
      </c>
      <c r="AJ327">
        <v>65.918254407462996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0.09</v>
      </c>
      <c r="AM327" t="s">
        <v>2951</v>
      </c>
      <c r="AN327">
        <v>5.65</v>
      </c>
      <c r="AO327" t="s">
        <v>2951</v>
      </c>
      <c r="AP327">
        <v>3.9780723137081003E-2</v>
      </c>
      <c r="AQ327">
        <f>(Table2[[#This Row],[Sharpe Ratio]]-AVERAGE(Table2[Sharpe Ratio]))/_xlfn.STDEV.P(Table2[Sharpe Ratio])</f>
        <v>-0.21157353322565767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-2.0262186806890785</v>
      </c>
      <c r="AS327">
        <f>_xlfn.RANK.AVG(Table2[[#This Row],[1Y Return vs Nifty Z-Score]],Table2[1Y Return vs Nifty Z-Score])</f>
        <v>322</v>
      </c>
      <c r="AT327">
        <f>_xlfn.RANK.AVG(Table2[[#This Row],[6M Return vs Nifty Z-Score]],Table2[6M Return vs Nifty Z-Score])</f>
        <v>293</v>
      </c>
      <c r="AU327">
        <f>_xlfn.RANK.AVG(Table2[[#This Row],[Sharpe Ratio Z-Score]],Table2[Sharpe Ratio Z-Score])</f>
        <v>394</v>
      </c>
      <c r="AV327">
        <f>(Table2[[#This Row],[Rank 1Y]]+Table2[[#This Row],[Rank 6M]]+Table2[[#This Row],[Rank Sharpe]])/3</f>
        <v>336.33333333333331</v>
      </c>
    </row>
    <row r="328" spans="1:48" x14ac:dyDescent="0.3">
      <c r="A328" t="s">
        <v>1547</v>
      </c>
      <c r="B328" t="s">
        <v>1548</v>
      </c>
      <c r="C328" t="s">
        <v>2911</v>
      </c>
      <c r="D328" t="s">
        <v>125</v>
      </c>
      <c r="E328">
        <v>5258.2653829749997</v>
      </c>
      <c r="F328">
        <v>1042.5</v>
      </c>
      <c r="G328">
        <v>52.897180344032499</v>
      </c>
      <c r="H328">
        <f>(Table2[[#This Row],[1Y Return vs Nifty]]-AVERAGE(Table2[1Y Return vs Nifty]))/_xlfn.STDEV.P(Table2[1Y Return vs Nifty])</f>
        <v>7.979361950805415E-2</v>
      </c>
      <c r="I328">
        <v>10.756727932258499</v>
      </c>
      <c r="J328">
        <f>(Table2[[#This Row],[1M Return vs Nifty]]-AVERAGE(Table2[1M Return vs Nifty]))/_xlfn.STDEV.P(Table2[1M Return vs Nifty])</f>
        <v>0.59686980062289829</v>
      </c>
      <c r="K328">
        <v>11.2457769305265</v>
      </c>
      <c r="L328">
        <f>(Table2[[#This Row],[6M Return vs Nifty]]-AVERAGE(Table2[6M Return vs Nifty]))/_xlfn.STDEV.P(Table2[6M Return vs Nifty])</f>
        <v>-6.6896043223315313E-2</v>
      </c>
      <c r="M328">
        <v>-0.89635795247717998</v>
      </c>
      <c r="N328">
        <f>(Table2[[#This Row],[1W Return vs Nifty]]-AVERAGE(Table2[1W Return vs Nifty]))/_xlfn.STDEV.P(Table2[1W Return vs Nifty])</f>
        <v>-0.21643311372441937</v>
      </c>
      <c r="O328">
        <v>993.86</v>
      </c>
      <c r="P328">
        <v>956.94162303827898</v>
      </c>
      <c r="Q328">
        <v>858.92514169892399</v>
      </c>
      <c r="R328">
        <v>27.309888768108699</v>
      </c>
      <c r="S328">
        <f>(Table2[[#This Row],[Close Price]]-Table2[[#This Row],[20D EMA]])/Table2[[#This Row],[20D EMA]]</f>
        <v>4.8940494637071605E-2</v>
      </c>
      <c r="T328">
        <f>(Table2[[#This Row],[Close Price]]-Table2[[#This Row],[50D EMA]])/Table2[[#This Row],[50D EMA]]</f>
        <v>8.9408146643338737E-2</v>
      </c>
      <c r="U328">
        <f>(Table2[[#This Row],[Close Price]]-Table2[[#This Row],[200D EMA]])/Table2[[#This Row],[200D EMA]]</f>
        <v>0.21372626016974114</v>
      </c>
      <c r="V328">
        <v>1.33750415647009</v>
      </c>
      <c r="W328">
        <v>1028.0999999999999</v>
      </c>
      <c r="X328">
        <v>1056</v>
      </c>
      <c r="Y328">
        <v>1019.75</v>
      </c>
      <c r="Z328">
        <v>1058.45</v>
      </c>
      <c r="AA328">
        <v>1028.0999999999999</v>
      </c>
      <c r="AB328">
        <v>1056</v>
      </c>
      <c r="AC328" s="1">
        <f>(Table2[[#This Row],[Close Price]]/Table2[[#This Row],[Day Low]])-1</f>
        <v>1.4006419608987519E-2</v>
      </c>
      <c r="AD328" s="1">
        <f>(Table2[[#This Row],[Day High]]/Table2[[#This Row],[Close Price]])-1</f>
        <v>1.2949640287769792E-2</v>
      </c>
      <c r="AE328" s="1">
        <f>(Table2[[#This Row],[Close Price]]/Table2[[#This Row],[Current Week Low]])-1</f>
        <v>2.2309389556263826E-2</v>
      </c>
      <c r="AF328" s="1">
        <f>(Table2[[#This Row],[Current Week High]]/Table2[[#This Row],[Close Price]])-1</f>
        <v>1.5299760191846534E-2</v>
      </c>
      <c r="AG328" s="1">
        <f>(Table2[[#This Row],[Close Price]]/Table2[[#This Row],[Current Month Low]])-1</f>
        <v>1.4006419608987519E-2</v>
      </c>
      <c r="AH328" s="1">
        <f>(Table2[[#This Row],[Current Month High]]/Table2[[#This Row],[Close Price]])-1</f>
        <v>1.2949640287769792E-2</v>
      </c>
      <c r="AI328">
        <v>3.99040767386089</v>
      </c>
      <c r="AJ328">
        <v>82.542461915601393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0.18</v>
      </c>
      <c r="AM328" t="s">
        <v>2951</v>
      </c>
      <c r="AN328">
        <v>15.17</v>
      </c>
      <c r="AO328" t="s">
        <v>2951</v>
      </c>
      <c r="AP328">
        <v>2.7361132790138E-2</v>
      </c>
      <c r="AQ328">
        <f>(Table2[[#This Row],[Sharpe Ratio]]-AVERAGE(Table2[Sharpe Ratio]))/_xlfn.STDEV.P(Table2[Sharpe Ratio])</f>
        <v>-0.34865540436411036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4.4678858819107381E-2</v>
      </c>
      <c r="AS328">
        <f>_xlfn.RANK.AVG(Table2[[#This Row],[1Y Return vs Nifty Z-Score]],Table2[1Y Return vs Nifty Z-Score])</f>
        <v>257</v>
      </c>
      <c r="AT328">
        <f>_xlfn.RANK.AVG(Table2[[#This Row],[6M Return vs Nifty Z-Score]],Table2[6M Return vs Nifty Z-Score])</f>
        <v>333</v>
      </c>
      <c r="AU328">
        <f>_xlfn.RANK.AVG(Table2[[#This Row],[Sharpe Ratio Z-Score]],Table2[Sharpe Ratio Z-Score])</f>
        <v>425</v>
      </c>
      <c r="AV328">
        <f>(Table2[[#This Row],[Rank 1Y]]+Table2[[#This Row],[Rank 6M]]+Table2[[#This Row],[Rank Sharpe]])/3</f>
        <v>338.33333333333331</v>
      </c>
    </row>
    <row r="329" spans="1:48" x14ac:dyDescent="0.3">
      <c r="A329" t="s">
        <v>1192</v>
      </c>
      <c r="B329" t="s">
        <v>1193</v>
      </c>
      <c r="C329" t="s">
        <v>2921</v>
      </c>
      <c r="D329" t="s">
        <v>102</v>
      </c>
      <c r="E329">
        <v>8750.5060280500002</v>
      </c>
      <c r="F329">
        <v>212.79</v>
      </c>
      <c r="G329">
        <v>20.952471416125501</v>
      </c>
      <c r="H329">
        <f>(Table2[[#This Row],[1Y Return vs Nifty]]-AVERAGE(Table2[1Y Return vs Nifty]))/_xlfn.STDEV.P(Table2[1Y Return vs Nifty])</f>
        <v>-0.30095702539259489</v>
      </c>
      <c r="I329">
        <v>-4.0674780003336704</v>
      </c>
      <c r="J329">
        <f>(Table2[[#This Row],[1M Return vs Nifty]]-AVERAGE(Table2[1M Return vs Nifty]))/_xlfn.STDEV.P(Table2[1M Return vs Nifty])</f>
        <v>-0.80531131361533059</v>
      </c>
      <c r="K329">
        <v>12.607328305206099</v>
      </c>
      <c r="L329">
        <f>(Table2[[#This Row],[6M Return vs Nifty]]-AVERAGE(Table2[6M Return vs Nifty]))/_xlfn.STDEV.P(Table2[6M Return vs Nifty])</f>
        <v>-2.4839986970122862E-2</v>
      </c>
      <c r="M329">
        <v>-4.3630331338982602</v>
      </c>
      <c r="N329">
        <f>(Table2[[#This Row],[1W Return vs Nifty]]-AVERAGE(Table2[1W Return vs Nifty]))/_xlfn.STDEV.P(Table2[1W Return vs Nifty])</f>
        <v>-0.92672065419927674</v>
      </c>
      <c r="O329">
        <v>217.86</v>
      </c>
      <c r="P329">
        <v>218.52613649301099</v>
      </c>
      <c r="Q329">
        <v>194.125464960226</v>
      </c>
      <c r="R329">
        <v>40.327020865754498</v>
      </c>
      <c r="S329">
        <f>(Table2[[#This Row],[Close Price]]-Table2[[#This Row],[20D EMA]])/Table2[[#This Row],[20D EMA]]</f>
        <v>-2.3271825943266416E-2</v>
      </c>
      <c r="T329">
        <f>(Table2[[#This Row],[Close Price]]-Table2[[#This Row],[50D EMA]])/Table2[[#This Row],[50D EMA]]</f>
        <v>-2.6249201056984132E-2</v>
      </c>
      <c r="U329">
        <f>(Table2[[#This Row],[Close Price]]-Table2[[#This Row],[200D EMA]])/Table2[[#This Row],[200D EMA]]</f>
        <v>9.6146762835046584E-2</v>
      </c>
      <c r="V329">
        <v>0.65028075214347403</v>
      </c>
      <c r="W329">
        <v>212</v>
      </c>
      <c r="X329">
        <v>215.39</v>
      </c>
      <c r="Y329">
        <v>214.5</v>
      </c>
      <c r="Z329">
        <v>217.51</v>
      </c>
      <c r="AA329">
        <v>212</v>
      </c>
      <c r="AB329">
        <v>215.39</v>
      </c>
      <c r="AC329" s="1">
        <f>(Table2[[#This Row],[Close Price]]/Table2[[#This Row],[Day Low]])-1</f>
        <v>3.7264150943396857E-3</v>
      </c>
      <c r="AD329" s="1">
        <f>(Table2[[#This Row],[Day High]]/Table2[[#This Row],[Close Price]])-1</f>
        <v>1.2218619296019417E-2</v>
      </c>
      <c r="AE329" s="1">
        <f>(Table2[[#This Row],[Close Price]]/Table2[[#This Row],[Current Week Low]])-1</f>
        <v>-7.9720279720280063E-3</v>
      </c>
      <c r="AF329" s="1">
        <f>(Table2[[#This Row],[Current Week High]]/Table2[[#This Row],[Close Price]])-1</f>
        <v>2.2181493491235438E-2</v>
      </c>
      <c r="AG329" s="1">
        <f>(Table2[[#This Row],[Close Price]]/Table2[[#This Row],[Current Month Low]])-1</f>
        <v>3.7264150943396857E-3</v>
      </c>
      <c r="AH329" s="1">
        <f>(Table2[[#This Row],[Current Month High]]/Table2[[#This Row],[Close Price]])-1</f>
        <v>1.2218619296019417E-2</v>
      </c>
      <c r="AI329">
        <v>20.306405376192501</v>
      </c>
      <c r="AJ329">
        <v>51.9385933595144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-0.15</v>
      </c>
      <c r="AM329" t="s">
        <v>2950</v>
      </c>
      <c r="AN329">
        <v>0.56000000000000005</v>
      </c>
      <c r="AO329" t="s">
        <v>2951</v>
      </c>
      <c r="AP329">
        <v>6.3609684765881996E-2</v>
      </c>
      <c r="AQ329">
        <f>(Table2[[#This Row],[Sharpe Ratio]]-AVERAGE(Table2[Sharpe Ratio]))/_xlfn.STDEV.P(Table2[Sharpe Ratio])</f>
        <v>5.1439863843953694E-2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389</v>
      </c>
      <c r="AT329">
        <f>_xlfn.RANK.AVG(Table2[[#This Row],[6M Return vs Nifty Z-Score]],Table2[6M Return vs Nifty Z-Score])</f>
        <v>313</v>
      </c>
      <c r="AU329">
        <f>_xlfn.RANK.AVG(Table2[[#This Row],[Sharpe Ratio Z-Score]],Table2[Sharpe Ratio Z-Score])</f>
        <v>318</v>
      </c>
      <c r="AV329">
        <f>(Table2[[#This Row],[Rank 1Y]]+Table2[[#This Row],[Rank 6M]]+Table2[[#This Row],[Rank Sharpe]])/3</f>
        <v>340</v>
      </c>
    </row>
    <row r="330" spans="1:48" x14ac:dyDescent="0.3">
      <c r="A330" t="s">
        <v>1222</v>
      </c>
      <c r="B330" t="s">
        <v>1223</v>
      </c>
      <c r="C330" t="s">
        <v>2919</v>
      </c>
      <c r="D330" t="s">
        <v>401</v>
      </c>
      <c r="E330">
        <v>8418.3029125600006</v>
      </c>
      <c r="F330">
        <v>226.09</v>
      </c>
      <c r="G330">
        <v>155.27794966027901</v>
      </c>
      <c r="H330">
        <f>(Table2[[#This Row],[1Y Return vs Nifty]]-AVERAGE(Table2[1Y Return vs Nifty]))/_xlfn.STDEV.P(Table2[1Y Return vs Nifty])</f>
        <v>1.3000753265838396</v>
      </c>
      <c r="I330">
        <v>-1.3377815774360999</v>
      </c>
      <c r="J330">
        <f>(Table2[[#This Row],[1M Return vs Nifty]]-AVERAGE(Table2[1M Return vs Nifty]))/_xlfn.STDEV.P(Table2[1M Return vs Nifty])</f>
        <v>-0.5471167911434387</v>
      </c>
      <c r="K330">
        <v>0.95939506964376697</v>
      </c>
      <c r="L330">
        <f>(Table2[[#This Row],[6M Return vs Nifty]]-AVERAGE(Table2[6M Return vs Nifty]))/_xlfn.STDEV.P(Table2[6M Return vs Nifty])</f>
        <v>-0.38462526169287409</v>
      </c>
      <c r="M330">
        <v>-6.6663727816537497</v>
      </c>
      <c r="N330">
        <f>(Table2[[#This Row],[1W Return vs Nifty]]-AVERAGE(Table2[1W Return vs Nifty]))/_xlfn.STDEV.P(Table2[1W Return vs Nifty])</f>
        <v>-1.398652221959201</v>
      </c>
      <c r="O330">
        <v>226.06</v>
      </c>
      <c r="P330">
        <v>218.193327240272</v>
      </c>
      <c r="Q330">
        <v>191.38348604630099</v>
      </c>
      <c r="R330">
        <v>50.007324678872997</v>
      </c>
      <c r="S330">
        <f>(Table2[[#This Row],[Close Price]]-Table2[[#This Row],[20D EMA]])/Table2[[#This Row],[20D EMA]]</f>
        <v>1.3270813058480552E-4</v>
      </c>
      <c r="T330">
        <f>(Table2[[#This Row],[Close Price]]-Table2[[#This Row],[50D EMA]])/Table2[[#This Row],[50D EMA]]</f>
        <v>3.6191174403020492E-2</v>
      </c>
      <c r="U330">
        <f>(Table2[[#This Row],[Close Price]]-Table2[[#This Row],[200D EMA]])/Table2[[#This Row],[200D EMA]]</f>
        <v>0.1813453954188218</v>
      </c>
      <c r="V330">
        <v>1.5679061674924699</v>
      </c>
      <c r="W330">
        <v>224.6</v>
      </c>
      <c r="X330">
        <v>234.95</v>
      </c>
      <c r="Y330">
        <v>221.03</v>
      </c>
      <c r="Z330">
        <v>240.44</v>
      </c>
      <c r="AA330">
        <v>224.6</v>
      </c>
      <c r="AB330">
        <v>234.95</v>
      </c>
      <c r="AC330" s="1">
        <f>(Table2[[#This Row],[Close Price]]/Table2[[#This Row],[Day Low]])-1</f>
        <v>6.6340160284952265E-3</v>
      </c>
      <c r="AD330" s="1">
        <f>(Table2[[#This Row],[Day High]]/Table2[[#This Row],[Close Price]])-1</f>
        <v>3.9187934008580561E-2</v>
      </c>
      <c r="AE330" s="1">
        <f>(Table2[[#This Row],[Close Price]]/Table2[[#This Row],[Current Week Low]])-1</f>
        <v>2.2892819979188461E-2</v>
      </c>
      <c r="AF330" s="1">
        <f>(Table2[[#This Row],[Current Week High]]/Table2[[#This Row],[Close Price]])-1</f>
        <v>6.3470299438276756E-2</v>
      </c>
      <c r="AG330" s="1">
        <f>(Table2[[#This Row],[Close Price]]/Table2[[#This Row],[Current Month Low]])-1</f>
        <v>6.6340160284952265E-3</v>
      </c>
      <c r="AH330" s="1">
        <f>(Table2[[#This Row],[Current Month High]]/Table2[[#This Row],[Close Price]])-1</f>
        <v>3.9187934008580561E-2</v>
      </c>
      <c r="AI330">
        <v>10.575434561457801</v>
      </c>
      <c r="AJ330">
        <v>184.74811083123399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-0.01</v>
      </c>
      <c r="AM330" t="s">
        <v>2950</v>
      </c>
      <c r="AN330">
        <v>5.65</v>
      </c>
      <c r="AO330" t="s">
        <v>2951</v>
      </c>
      <c r="AQ330">
        <f>(Table2[[#This Row],[Sharpe Ratio]]-AVERAGE(Table2[Sharpe Ratio]))/_xlfn.STDEV.P(Table2[Sharpe Ratio])</f>
        <v>-0.65065532340838095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-1.6809742716200551</v>
      </c>
      <c r="AS330">
        <f>_xlfn.RANK.AVG(Table2[[#This Row],[1Y Return vs Nifty Z-Score]],Table2[1Y Return vs Nifty Z-Score])</f>
        <v>66</v>
      </c>
      <c r="AT330">
        <f>_xlfn.RANK.AVG(Table2[[#This Row],[6M Return vs Nifty Z-Score]],Table2[6M Return vs Nifty Z-Score])</f>
        <v>434</v>
      </c>
      <c r="AU330">
        <f>_xlfn.RANK.AVG(Table2[[#This Row],[Sharpe Ratio Z-Score]],Table2[Sharpe Ratio Z-Score])</f>
        <v>520</v>
      </c>
      <c r="AV330">
        <f>(Table2[[#This Row],[Rank 1Y]]+Table2[[#This Row],[Rank 6M]]+Table2[[#This Row],[Rank Sharpe]])/3</f>
        <v>340</v>
      </c>
    </row>
    <row r="331" spans="1:48" x14ac:dyDescent="0.3">
      <c r="A331" t="s">
        <v>45</v>
      </c>
      <c r="B331" t="s">
        <v>46</v>
      </c>
      <c r="C331" t="s">
        <v>2912</v>
      </c>
      <c r="D331" t="s">
        <v>47</v>
      </c>
      <c r="E331">
        <v>498472.12030174001</v>
      </c>
      <c r="F331">
        <v>3531.6</v>
      </c>
      <c r="G331">
        <v>22.435956423318999</v>
      </c>
      <c r="H331">
        <f>(Table2[[#This Row],[1Y Return vs Nifty]]-AVERAGE(Table2[1Y Return vs Nifty]))/_xlfn.STDEV.P(Table2[1Y Return vs Nifty])</f>
        <v>-0.28327529054053857</v>
      </c>
      <c r="I331">
        <v>-3.99587969688131</v>
      </c>
      <c r="J331">
        <f>(Table2[[#This Row],[1M Return vs Nifty]]-AVERAGE(Table2[1M Return vs Nifty]))/_xlfn.STDEV.P(Table2[1M Return vs Nifty])</f>
        <v>-0.79853902582002456</v>
      </c>
      <c r="K331">
        <v>-9.0601120058887101</v>
      </c>
      <c r="L331">
        <f>(Table2[[#This Row],[6M Return vs Nifty]]-AVERAGE(Table2[6M Return vs Nifty]))/_xlfn.STDEV.P(Table2[6M Return vs Nifty])</f>
        <v>-0.69411116214008484</v>
      </c>
      <c r="M331">
        <v>-4.9683430652937703</v>
      </c>
      <c r="N331">
        <f>(Table2[[#This Row],[1W Return vs Nifty]]-AVERAGE(Table2[1W Return vs Nifty]))/_xlfn.STDEV.P(Table2[1W Return vs Nifty])</f>
        <v>-1.0507426868085379</v>
      </c>
      <c r="O331">
        <v>3582.74</v>
      </c>
      <c r="P331">
        <v>3566.6456944065799</v>
      </c>
      <c r="Q331">
        <v>3314.37042353078</v>
      </c>
      <c r="R331">
        <v>71.898452033185194</v>
      </c>
      <c r="S331">
        <f>(Table2[[#This Row],[Close Price]]-Table2[[#This Row],[20D EMA]])/Table2[[#This Row],[20D EMA]]</f>
        <v>-1.4273991414392301E-2</v>
      </c>
      <c r="T331">
        <f>(Table2[[#This Row],[Close Price]]-Table2[[#This Row],[50D EMA]])/Table2[[#This Row],[50D EMA]]</f>
        <v>-9.8259534053356228E-3</v>
      </c>
      <c r="U331">
        <f>(Table2[[#This Row],[Close Price]]-Table2[[#This Row],[200D EMA]])/Table2[[#This Row],[200D EMA]]</f>
        <v>6.554173152372221E-2</v>
      </c>
      <c r="V331">
        <v>0.83422204998899196</v>
      </c>
      <c r="W331">
        <v>3505</v>
      </c>
      <c r="X331">
        <v>3567</v>
      </c>
      <c r="Y331">
        <v>3516</v>
      </c>
      <c r="Z331">
        <v>3610</v>
      </c>
      <c r="AA331">
        <v>3505</v>
      </c>
      <c r="AB331">
        <v>3567</v>
      </c>
      <c r="AC331" s="1">
        <f>(Table2[[#This Row],[Close Price]]/Table2[[#This Row],[Day Low]])-1</f>
        <v>7.5891583452210032E-3</v>
      </c>
      <c r="AD331" s="1">
        <f>(Table2[[#This Row],[Day High]]/Table2[[#This Row],[Close Price]])-1</f>
        <v>1.0023785253143069E-2</v>
      </c>
      <c r="AE331" s="1">
        <f>(Table2[[#This Row],[Close Price]]/Table2[[#This Row],[Current Week Low]])-1</f>
        <v>4.4368600682593851E-3</v>
      </c>
      <c r="AF331" s="1">
        <f>(Table2[[#This Row],[Current Week High]]/Table2[[#This Row],[Close Price]])-1</f>
        <v>2.2199569600181324E-2</v>
      </c>
      <c r="AG331" s="1">
        <f>(Table2[[#This Row],[Close Price]]/Table2[[#This Row],[Current Month Low]])-1</f>
        <v>7.5891583452210032E-3</v>
      </c>
      <c r="AH331" s="1">
        <f>(Table2[[#This Row],[Current Month High]]/Table2[[#This Row],[Close Price]])-1</f>
        <v>1.0023785253143069E-2</v>
      </c>
      <c r="AI331">
        <v>10.995016423150901</v>
      </c>
      <c r="AJ331">
        <v>49.141662619565402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-0.12</v>
      </c>
      <c r="AM331" t="s">
        <v>2950</v>
      </c>
      <c r="AN331">
        <v>3.6</v>
      </c>
      <c r="AO331" t="s">
        <v>2951</v>
      </c>
      <c r="AP331">
        <v>0.15004582349666201</v>
      </c>
      <c r="AQ331">
        <f>(Table2[[#This Row],[Sharpe Ratio]]-AVERAGE(Table2[Sharpe Ratio]))/_xlfn.STDEV.P(Table2[Sharpe Ratio])</f>
        <v>1.0054832179481989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-1.8211849473609869</v>
      </c>
      <c r="AS331">
        <f>_xlfn.RANK.AVG(Table2[[#This Row],[1Y Return vs Nifty Z-Score]],Table2[1Y Return vs Nifty Z-Score])</f>
        <v>375</v>
      </c>
      <c r="AT331">
        <f>_xlfn.RANK.AVG(Table2[[#This Row],[6M Return vs Nifty Z-Score]],Table2[6M Return vs Nifty Z-Score])</f>
        <v>528</v>
      </c>
      <c r="AU331">
        <f>_xlfn.RANK.AVG(Table2[[#This Row],[Sharpe Ratio Z-Score]],Table2[Sharpe Ratio Z-Score])</f>
        <v>118</v>
      </c>
      <c r="AV331">
        <f>(Table2[[#This Row],[Rank 1Y]]+Table2[[#This Row],[Rank 6M]]+Table2[[#This Row],[Rank Sharpe]])/3</f>
        <v>340.33333333333331</v>
      </c>
    </row>
    <row r="332" spans="1:48" x14ac:dyDescent="0.3">
      <c r="A332" t="s">
        <v>665</v>
      </c>
      <c r="B332" t="s">
        <v>666</v>
      </c>
      <c r="C332" t="s">
        <v>2917</v>
      </c>
      <c r="D332" t="s">
        <v>384</v>
      </c>
      <c r="E332">
        <v>23182.228080000001</v>
      </c>
      <c r="F332">
        <v>3678.95</v>
      </c>
      <c r="G332">
        <v>31.1199384762505</v>
      </c>
      <c r="H332">
        <f>(Table2[[#This Row],[1Y Return vs Nifty]]-AVERAGE(Table2[1Y Return vs Nifty]))/_xlfn.STDEV.P(Table2[1Y Return vs Nifty])</f>
        <v>-0.17977045741085484</v>
      </c>
      <c r="I332">
        <v>3.1966073817381702</v>
      </c>
      <c r="J332">
        <f>(Table2[[#This Row],[1M Return vs Nifty]]-AVERAGE(Table2[1M Return vs Nifty]))/_xlfn.STDEV.P(Table2[1M Return vs Nifty])</f>
        <v>-0.11822133515237826</v>
      </c>
      <c r="K332">
        <v>-2.67271082839792</v>
      </c>
      <c r="L332">
        <f>(Table2[[#This Row],[6M Return vs Nifty]]-AVERAGE(Table2[6M Return vs Nifty]))/_xlfn.STDEV.P(Table2[6M Return vs Nifty])</f>
        <v>-0.49681496882128767</v>
      </c>
      <c r="M332">
        <v>3.4280085271196201</v>
      </c>
      <c r="N332">
        <f>(Table2[[#This Row],[1W Return vs Nifty]]-AVERAGE(Table2[1W Return vs Nifty]))/_xlfn.STDEV.P(Table2[1W Return vs Nifty])</f>
        <v>0.66958691127417957</v>
      </c>
      <c r="O332">
        <v>3410.74</v>
      </c>
      <c r="P332">
        <v>3272.9060375208401</v>
      </c>
      <c r="Q332">
        <v>3034.5070789174802</v>
      </c>
      <c r="R332">
        <v>68.724618555581799</v>
      </c>
      <c r="S332">
        <f>(Table2[[#This Row],[Close Price]]-Table2[[#This Row],[20D EMA]])/Table2[[#This Row],[20D EMA]]</f>
        <v>7.8636894046453285E-2</v>
      </c>
      <c r="T332">
        <f>(Table2[[#This Row],[Close Price]]-Table2[[#This Row],[50D EMA]])/Table2[[#This Row],[50D EMA]]</f>
        <v>0.12406221193772181</v>
      </c>
      <c r="U332">
        <f>(Table2[[#This Row],[Close Price]]-Table2[[#This Row],[200D EMA]])/Table2[[#This Row],[200D EMA]]</f>
        <v>0.21237153327466154</v>
      </c>
      <c r="V332">
        <v>1.38172068311243</v>
      </c>
      <c r="W332">
        <v>3502.35</v>
      </c>
      <c r="X332">
        <v>3739.05</v>
      </c>
      <c r="Y332">
        <v>3483.65</v>
      </c>
      <c r="Z332">
        <v>3580</v>
      </c>
      <c r="AA332">
        <v>3502.35</v>
      </c>
      <c r="AB332">
        <v>3739.05</v>
      </c>
      <c r="AC332" s="1">
        <f>(Table2[[#This Row],[Close Price]]/Table2[[#This Row],[Day Low]])-1</f>
        <v>5.0423287221436963E-2</v>
      </c>
      <c r="AD332" s="1">
        <f>(Table2[[#This Row],[Day High]]/Table2[[#This Row],[Close Price]])-1</f>
        <v>1.6336182878267103E-2</v>
      </c>
      <c r="AE332" s="1">
        <f>(Table2[[#This Row],[Close Price]]/Table2[[#This Row],[Current Week Low]])-1</f>
        <v>5.6061889110559315E-2</v>
      </c>
      <c r="AF332" s="1">
        <f>(Table2[[#This Row],[Current Week High]]/Table2[[#This Row],[Close Price]])-1</f>
        <v>-2.6896261161472701E-2</v>
      </c>
      <c r="AG332" s="1">
        <f>(Table2[[#This Row],[Close Price]]/Table2[[#This Row],[Current Month Low]])-1</f>
        <v>5.0423287221436963E-2</v>
      </c>
      <c r="AH332" s="1">
        <f>(Table2[[#This Row],[Current Month High]]/Table2[[#This Row],[Close Price]])-1</f>
        <v>1.6336182878267103E-2</v>
      </c>
      <c r="AI332">
        <v>7.0631566071841201</v>
      </c>
      <c r="AJ332">
        <v>62.637872726067002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0.14000000000000001</v>
      </c>
      <c r="AM332" t="s">
        <v>2951</v>
      </c>
      <c r="AN332">
        <v>8.07</v>
      </c>
      <c r="AO332" t="s">
        <v>2951</v>
      </c>
      <c r="AP332">
        <v>0.103452818978661</v>
      </c>
      <c r="AQ332">
        <f>(Table2[[#This Row],[Sharpe Ratio]]-AVERAGE(Table2[Sharpe Ratio]))/_xlfn.STDEV.P(Table2[Sharpe Ratio])</f>
        <v>0.49121051950431743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0.36599066939397623</v>
      </c>
      <c r="AS332">
        <f>_xlfn.RANK.AVG(Table2[[#This Row],[1Y Return vs Nifty Z-Score]],Table2[1Y Return vs Nifty Z-Score])</f>
        <v>336</v>
      </c>
      <c r="AT332">
        <f>_xlfn.RANK.AVG(Table2[[#This Row],[6M Return vs Nifty Z-Score]],Table2[6M Return vs Nifty Z-Score])</f>
        <v>469</v>
      </c>
      <c r="AU332">
        <f>_xlfn.RANK.AVG(Table2[[#This Row],[Sharpe Ratio Z-Score]],Table2[Sharpe Ratio Z-Score])</f>
        <v>220</v>
      </c>
      <c r="AV332">
        <f>(Table2[[#This Row],[Rank 1Y]]+Table2[[#This Row],[Rank 6M]]+Table2[[#This Row],[Rank Sharpe]])/3</f>
        <v>341.66666666666669</v>
      </c>
    </row>
    <row r="333" spans="1:48" x14ac:dyDescent="0.3">
      <c r="A333" t="s">
        <v>1284</v>
      </c>
      <c r="B333" t="s">
        <v>1285</v>
      </c>
      <c r="C333" t="s">
        <v>2916</v>
      </c>
      <c r="D333" t="s">
        <v>66</v>
      </c>
      <c r="E333">
        <v>7633.5433013699903</v>
      </c>
      <c r="F333">
        <v>164.99</v>
      </c>
      <c r="G333">
        <v>55.104620933371699</v>
      </c>
      <c r="H333">
        <f>(Table2[[#This Row],[1Y Return vs Nifty]]-AVERAGE(Table2[1Y Return vs Nifty]))/_xlfn.STDEV.P(Table2[1Y Return vs Nifty])</f>
        <v>0.10610421854552164</v>
      </c>
      <c r="I333">
        <v>-5.9994693645741801</v>
      </c>
      <c r="J333">
        <f>(Table2[[#This Row],[1M Return vs Nifty]]-AVERAGE(Table2[1M Return vs Nifty]))/_xlfn.STDEV.P(Table2[1M Return vs Nifty])</f>
        <v>-0.98805309527484209</v>
      </c>
      <c r="K333">
        <v>-6.2871863061496303</v>
      </c>
      <c r="L333">
        <f>(Table2[[#This Row],[6M Return vs Nifty]]-AVERAGE(Table2[6M Return vs Nifty]))/_xlfn.STDEV.P(Table2[6M Return vs Nifty])</f>
        <v>-0.60846010160511799</v>
      </c>
      <c r="M333">
        <v>0.22332738773124</v>
      </c>
      <c r="N333">
        <f>(Table2[[#This Row],[1W Return vs Nifty]]-AVERAGE(Table2[1W Return vs Nifty]))/_xlfn.STDEV.P(Table2[1W Return vs Nifty])</f>
        <v>1.2979365028891118E-2</v>
      </c>
      <c r="O333">
        <v>159.08000000000001</v>
      </c>
      <c r="P333">
        <v>159.15677568358601</v>
      </c>
      <c r="Q333">
        <v>144.172306477012</v>
      </c>
      <c r="R333">
        <v>59.684613774049197</v>
      </c>
      <c r="S333">
        <f>(Table2[[#This Row],[Close Price]]-Table2[[#This Row],[20D EMA]])/Table2[[#This Row],[20D EMA]]</f>
        <v>3.7151118933869728E-2</v>
      </c>
      <c r="T333">
        <f>(Table2[[#This Row],[Close Price]]-Table2[[#This Row],[50D EMA]])/Table2[[#This Row],[50D EMA]]</f>
        <v>3.665080730217124E-2</v>
      </c>
      <c r="U333">
        <f>(Table2[[#This Row],[Close Price]]-Table2[[#This Row],[200D EMA]])/Table2[[#This Row],[200D EMA]]</f>
        <v>0.14439453756195092</v>
      </c>
      <c r="V333">
        <v>0.52890922263384699</v>
      </c>
      <c r="W333">
        <v>160.19999999999999</v>
      </c>
      <c r="X333">
        <v>166.48</v>
      </c>
      <c r="Y333">
        <v>160.85</v>
      </c>
      <c r="Z333">
        <v>164.89</v>
      </c>
      <c r="AA333">
        <v>160.19999999999999</v>
      </c>
      <c r="AB333">
        <v>166.48</v>
      </c>
      <c r="AC333" s="1">
        <f>(Table2[[#This Row],[Close Price]]/Table2[[#This Row],[Day Low]])-1</f>
        <v>2.9900124843945219E-2</v>
      </c>
      <c r="AD333" s="1">
        <f>(Table2[[#This Row],[Day High]]/Table2[[#This Row],[Close Price]])-1</f>
        <v>9.030850354566855E-3</v>
      </c>
      <c r="AE333" s="1">
        <f>(Table2[[#This Row],[Close Price]]/Table2[[#This Row],[Current Week Low]])-1</f>
        <v>2.573826546471869E-2</v>
      </c>
      <c r="AF333" s="1">
        <f>(Table2[[#This Row],[Current Week High]]/Table2[[#This Row],[Close Price]])-1</f>
        <v>-6.0609733923278064E-4</v>
      </c>
      <c r="AG333" s="1">
        <f>(Table2[[#This Row],[Close Price]]/Table2[[#This Row],[Current Month Low]])-1</f>
        <v>2.9900124843945219E-2</v>
      </c>
      <c r="AH333" s="1">
        <f>(Table2[[#This Row],[Current Month High]]/Table2[[#This Row],[Close Price]])-1</f>
        <v>9.030850354566855E-3</v>
      </c>
      <c r="AI333">
        <v>12.431056427662201</v>
      </c>
      <c r="AJ333">
        <v>83.017193566278394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0.01</v>
      </c>
      <c r="AM333" t="s">
        <v>2951</v>
      </c>
      <c r="AN333">
        <v>11.59</v>
      </c>
      <c r="AO333" t="s">
        <v>2951</v>
      </c>
      <c r="AP333">
        <v>8.1275578091409006E-2</v>
      </c>
      <c r="AQ333">
        <f>(Table2[[#This Row],[Sharpe Ratio]]-AVERAGE(Table2[Sharpe Ratio]))/_xlfn.STDEV.P(Table2[Sharpe Ratio])</f>
        <v>0.24642807559214747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251</v>
      </c>
      <c r="AT333">
        <f>_xlfn.RANK.AVG(Table2[[#This Row],[6M Return vs Nifty Z-Score]],Table2[6M Return vs Nifty Z-Score])</f>
        <v>503</v>
      </c>
      <c r="AU333">
        <f>_xlfn.RANK.AVG(Table2[[#This Row],[Sharpe Ratio Z-Score]],Table2[Sharpe Ratio Z-Score])</f>
        <v>275</v>
      </c>
      <c r="AV333">
        <f>(Table2[[#This Row],[Rank 1Y]]+Table2[[#This Row],[Rank 6M]]+Table2[[#This Row],[Rank Sharpe]])/3</f>
        <v>343</v>
      </c>
    </row>
    <row r="334" spans="1:48" x14ac:dyDescent="0.3">
      <c r="A334" t="s">
        <v>1296</v>
      </c>
      <c r="B334" t="s">
        <v>1297</v>
      </c>
      <c r="C334" t="s">
        <v>2911</v>
      </c>
      <c r="D334" t="s">
        <v>1034</v>
      </c>
      <c r="E334">
        <v>7544.3184671199997</v>
      </c>
      <c r="F334">
        <v>400.35</v>
      </c>
      <c r="G334">
        <v>15.088523155250501</v>
      </c>
      <c r="H334">
        <f>(Table2[[#This Row],[1Y Return vs Nifty]]-AVERAGE(Table2[1Y Return vs Nifty]))/_xlfn.STDEV.P(Table2[1Y Return vs Nifty])</f>
        <v>-0.37084972928390192</v>
      </c>
      <c r="I334">
        <v>13.8554410458215</v>
      </c>
      <c r="J334">
        <f>(Table2[[#This Row],[1M Return vs Nifty]]-AVERAGE(Table2[1M Return vs Nifty]))/_xlfn.STDEV.P(Table2[1M Return vs Nifty])</f>
        <v>0.88996860308405779</v>
      </c>
      <c r="K334">
        <v>9.36394085886322</v>
      </c>
      <c r="L334">
        <f>(Table2[[#This Row],[6M Return vs Nifty]]-AVERAGE(Table2[6M Return vs Nifty]))/_xlfn.STDEV.P(Table2[6M Return vs Nifty])</f>
        <v>-0.12502282797852252</v>
      </c>
      <c r="M334">
        <v>1.7039966993168101</v>
      </c>
      <c r="N334">
        <f>(Table2[[#This Row],[1W Return vs Nifty]]-AVERAGE(Table2[1W Return vs Nifty]))/_xlfn.STDEV.P(Table2[1W Return vs Nifty])</f>
        <v>0.31635389784323892</v>
      </c>
      <c r="O334">
        <v>372.51</v>
      </c>
      <c r="P334">
        <v>354.92062077803803</v>
      </c>
      <c r="Q334">
        <v>339.38562932263</v>
      </c>
      <c r="R334">
        <v>39.55189233446</v>
      </c>
      <c r="S334">
        <f>(Table2[[#This Row],[Close Price]]-Table2[[#This Row],[20D EMA]])/Table2[[#This Row],[20D EMA]]</f>
        <v>7.4736248691310389E-2</v>
      </c>
      <c r="T334">
        <f>(Table2[[#This Row],[Close Price]]-Table2[[#This Row],[50D EMA]])/Table2[[#This Row],[50D EMA]]</f>
        <v>0.12799870326602647</v>
      </c>
      <c r="U334">
        <f>(Table2[[#This Row],[Close Price]]-Table2[[#This Row],[200D EMA]])/Table2[[#This Row],[200D EMA]]</f>
        <v>0.17963156188742305</v>
      </c>
      <c r="V334">
        <v>2.8516293560756201</v>
      </c>
      <c r="W334">
        <v>395.15</v>
      </c>
      <c r="X334">
        <v>409</v>
      </c>
      <c r="Y334">
        <v>401.3</v>
      </c>
      <c r="Z334">
        <v>420</v>
      </c>
      <c r="AA334">
        <v>395.15</v>
      </c>
      <c r="AB334">
        <v>409</v>
      </c>
      <c r="AC334" s="1">
        <f>(Table2[[#This Row],[Close Price]]/Table2[[#This Row],[Day Low]])-1</f>
        <v>1.3159559660888442E-2</v>
      </c>
      <c r="AD334" s="1">
        <f>(Table2[[#This Row],[Day High]]/Table2[[#This Row],[Close Price]])-1</f>
        <v>2.160609466716612E-2</v>
      </c>
      <c r="AE334" s="1">
        <f>(Table2[[#This Row],[Close Price]]/Table2[[#This Row],[Current Week Low]])-1</f>
        <v>-2.3673062546722967E-3</v>
      </c>
      <c r="AF334" s="1">
        <f>(Table2[[#This Row],[Current Week High]]/Table2[[#This Row],[Close Price]])-1</f>
        <v>4.9082053203446829E-2</v>
      </c>
      <c r="AG334" s="1">
        <f>(Table2[[#This Row],[Close Price]]/Table2[[#This Row],[Current Month Low]])-1</f>
        <v>1.3159559660888442E-2</v>
      </c>
      <c r="AH334" s="1">
        <f>(Table2[[#This Row],[Current Month High]]/Table2[[#This Row],[Close Price]])-1</f>
        <v>2.160609466716612E-2</v>
      </c>
      <c r="AI334">
        <v>6.6566754090171099</v>
      </c>
      <c r="AJ334">
        <v>49.6635514018691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0.15</v>
      </c>
      <c r="AM334" t="s">
        <v>2951</v>
      </c>
      <c r="AN334">
        <v>22.21</v>
      </c>
      <c r="AO334" t="s">
        <v>2951</v>
      </c>
      <c r="AP334">
        <v>8.5432736538953002E-2</v>
      </c>
      <c r="AQ334">
        <f>(Table2[[#This Row],[Sharpe Ratio]]-AVERAGE(Table2[Sharpe Ratio]))/_xlfn.STDEV.P(Table2[Sharpe Ratio])</f>
        <v>0.29231292707991219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1.0027628707447844</v>
      </c>
      <c r="AS334">
        <f>_xlfn.RANK.AVG(Table2[[#This Row],[1Y Return vs Nifty Z-Score]],Table2[1Y Return vs Nifty Z-Score])</f>
        <v>419</v>
      </c>
      <c r="AT334">
        <f>_xlfn.RANK.AVG(Table2[[#This Row],[6M Return vs Nifty Z-Score]],Table2[6M Return vs Nifty Z-Score])</f>
        <v>350</v>
      </c>
      <c r="AU334">
        <f>_xlfn.RANK.AVG(Table2[[#This Row],[Sharpe Ratio Z-Score]],Table2[Sharpe Ratio Z-Score])</f>
        <v>267</v>
      </c>
      <c r="AV334">
        <f>(Table2[[#This Row],[Rank 1Y]]+Table2[[#This Row],[Rank 6M]]+Table2[[#This Row],[Rank Sharpe]])/3</f>
        <v>345.33333333333331</v>
      </c>
    </row>
    <row r="335" spans="1:48" x14ac:dyDescent="0.3">
      <c r="A335" t="s">
        <v>1140</v>
      </c>
      <c r="B335" t="s">
        <v>1141</v>
      </c>
      <c r="C335" t="s">
        <v>2923</v>
      </c>
      <c r="D335" t="s">
        <v>269</v>
      </c>
      <c r="E335">
        <v>9500.7337426800004</v>
      </c>
      <c r="F335">
        <v>274.26</v>
      </c>
      <c r="G335">
        <v>46.876625981176801</v>
      </c>
      <c r="H335">
        <f>(Table2[[#This Row],[1Y Return vs Nifty]]-AVERAGE(Table2[1Y Return vs Nifty]))/_xlfn.STDEV.P(Table2[1Y Return vs Nifty])</f>
        <v>8.0343193532126569E-3</v>
      </c>
      <c r="I335">
        <v>0.84892230180454697</v>
      </c>
      <c r="J335">
        <f>(Table2[[#This Row],[1M Return vs Nifty]]-AVERAGE(Table2[1M Return vs Nifty]))/_xlfn.STDEV.P(Table2[1M Return vs Nifty])</f>
        <v>-0.34028244899756166</v>
      </c>
      <c r="K335">
        <v>-3.01310270533881</v>
      </c>
      <c r="L335">
        <f>(Table2[[#This Row],[6M Return vs Nifty]]-AVERAGE(Table2[6M Return vs Nifty]))/_xlfn.STDEV.P(Table2[6M Return vs Nifty])</f>
        <v>-0.5073291074656151</v>
      </c>
      <c r="M335">
        <v>4.5902385894298998</v>
      </c>
      <c r="N335">
        <f>(Table2[[#This Row],[1W Return vs Nifty]]-AVERAGE(Table2[1W Return vs Nifty]))/_xlfn.STDEV.P(Table2[1W Return vs Nifty])</f>
        <v>0.90771638381562125</v>
      </c>
      <c r="O335">
        <v>251.94</v>
      </c>
      <c r="P335">
        <v>255.56717101595501</v>
      </c>
      <c r="Q335">
        <v>242.526347226441</v>
      </c>
      <c r="R335">
        <v>35.077361963866402</v>
      </c>
      <c r="S335">
        <f>(Table2[[#This Row],[Close Price]]-Table2[[#This Row],[20D EMA]])/Table2[[#This Row],[20D EMA]]</f>
        <v>8.8592522029054516E-2</v>
      </c>
      <c r="T335">
        <f>(Table2[[#This Row],[Close Price]]-Table2[[#This Row],[50D EMA]])/Table2[[#This Row],[50D EMA]]</f>
        <v>7.3142528086590552E-2</v>
      </c>
      <c r="U335">
        <f>(Table2[[#This Row],[Close Price]]-Table2[[#This Row],[200D EMA]])/Table2[[#This Row],[200D EMA]]</f>
        <v>0.13084620758308804</v>
      </c>
      <c r="V335">
        <v>1.3047723088576</v>
      </c>
      <c r="W335">
        <v>264.06</v>
      </c>
      <c r="X335">
        <v>275</v>
      </c>
      <c r="Y335">
        <v>256.05</v>
      </c>
      <c r="Z335">
        <v>269.99</v>
      </c>
      <c r="AA335">
        <v>264.06</v>
      </c>
      <c r="AB335">
        <v>275</v>
      </c>
      <c r="AC335" s="1">
        <f>(Table2[[#This Row],[Close Price]]/Table2[[#This Row],[Day Low]])-1</f>
        <v>3.8627584639854495E-2</v>
      </c>
      <c r="AD335" s="1">
        <f>(Table2[[#This Row],[Day High]]/Table2[[#This Row],[Close Price]])-1</f>
        <v>2.6981696200685246E-3</v>
      </c>
      <c r="AE335" s="1">
        <f>(Table2[[#This Row],[Close Price]]/Table2[[#This Row],[Current Week Low]])-1</f>
        <v>7.1118922085530167E-2</v>
      </c>
      <c r="AF335" s="1">
        <f>(Table2[[#This Row],[Current Week High]]/Table2[[#This Row],[Close Price]])-1</f>
        <v>-1.5569167942827922E-2</v>
      </c>
      <c r="AG335" s="1">
        <f>(Table2[[#This Row],[Close Price]]/Table2[[#This Row],[Current Month Low]])-1</f>
        <v>3.8627584639854495E-2</v>
      </c>
      <c r="AH335" s="1">
        <f>(Table2[[#This Row],[Current Month High]]/Table2[[#This Row],[Close Price]])-1</f>
        <v>2.6981696200685246E-3</v>
      </c>
      <c r="AI335">
        <v>25.246116823452201</v>
      </c>
      <c r="AJ335">
        <v>81.328925619834706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-7.0000000000000007E-2</v>
      </c>
      <c r="AM335" t="s">
        <v>2950</v>
      </c>
      <c r="AN335">
        <v>22.6</v>
      </c>
      <c r="AO335" t="s">
        <v>2951</v>
      </c>
      <c r="AP335">
        <v>7.7194522071957997E-2</v>
      </c>
      <c r="AQ335">
        <f>(Table2[[#This Row],[Sharpe Ratio]]-AVERAGE(Table2[Sharpe Ratio]))/_xlfn.STDEV.P(Table2[Sharpe Ratio])</f>
        <v>0.20138320859257752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280</v>
      </c>
      <c r="AT335">
        <f>_xlfn.RANK.AVG(Table2[[#This Row],[6M Return vs Nifty Z-Score]],Table2[6M Return vs Nifty Z-Score])</f>
        <v>473</v>
      </c>
      <c r="AU335">
        <f>_xlfn.RANK.AVG(Table2[[#This Row],[Sharpe Ratio Z-Score]],Table2[Sharpe Ratio Z-Score])</f>
        <v>284</v>
      </c>
      <c r="AV335">
        <f>(Table2[[#This Row],[Rank 1Y]]+Table2[[#This Row],[Rank 6M]]+Table2[[#This Row],[Rank Sharpe]])/3</f>
        <v>345.66666666666669</v>
      </c>
    </row>
    <row r="336" spans="1:48" x14ac:dyDescent="0.3">
      <c r="A336" t="s">
        <v>1703</v>
      </c>
      <c r="B336" t="s">
        <v>1704</v>
      </c>
      <c r="C336" t="s">
        <v>2920</v>
      </c>
      <c r="D336" t="s">
        <v>401</v>
      </c>
      <c r="E336">
        <v>4042.8765875399999</v>
      </c>
      <c r="F336">
        <v>1820.35</v>
      </c>
      <c r="G336">
        <v>49.5381376836824</v>
      </c>
      <c r="H336">
        <f>(Table2[[#This Row],[1Y Return vs Nifty]]-AVERAGE(Table2[1Y Return vs Nifty]))/_xlfn.STDEV.P(Table2[1Y Return vs Nifty])</f>
        <v>3.9757015572690374E-2</v>
      </c>
      <c r="I336">
        <v>27.763950073807599</v>
      </c>
      <c r="J336">
        <f>(Table2[[#This Row],[1M Return vs Nifty]]-AVERAGE(Table2[1M Return vs Nifty]))/_xlfn.STDEV.P(Table2[1M Return vs Nifty])</f>
        <v>2.2055364503558499</v>
      </c>
      <c r="K336">
        <v>52.077700213300197</v>
      </c>
      <c r="L336">
        <f>(Table2[[#This Row],[6M Return vs Nifty]]-AVERAGE(Table2[6M Return vs Nifty]))/_xlfn.STDEV.P(Table2[6M Return vs Nifty])</f>
        <v>1.1943341199869912</v>
      </c>
      <c r="M336">
        <v>-4.7483485949760498</v>
      </c>
      <c r="N336">
        <f>(Table2[[#This Row],[1W Return vs Nifty]]-AVERAGE(Table2[1W Return vs Nifty]))/_xlfn.STDEV.P(Table2[1W Return vs Nifty])</f>
        <v>-1.0056679904315937</v>
      </c>
      <c r="O336">
        <v>1751.3</v>
      </c>
      <c r="P336">
        <v>1538.2881010624101</v>
      </c>
      <c r="Q336">
        <v>1280.96808926586</v>
      </c>
      <c r="R336">
        <v>82.584846674466704</v>
      </c>
      <c r="S336">
        <f>(Table2[[#This Row],[Close Price]]-Table2[[#This Row],[20D EMA]])/Table2[[#This Row],[20D EMA]]</f>
        <v>3.942785359447265E-2</v>
      </c>
      <c r="T336">
        <f>(Table2[[#This Row],[Close Price]]-Table2[[#This Row],[50D EMA]])/Table2[[#This Row],[50D EMA]]</f>
        <v>0.18336090537447788</v>
      </c>
      <c r="U336">
        <f>(Table2[[#This Row],[Close Price]]-Table2[[#This Row],[200D EMA]])/Table2[[#This Row],[200D EMA]]</f>
        <v>0.4210736514469044</v>
      </c>
      <c r="V336">
        <v>0.42573066198958598</v>
      </c>
      <c r="W336">
        <v>1800</v>
      </c>
      <c r="X336">
        <v>1867.55</v>
      </c>
      <c r="Y336">
        <v>1820.7</v>
      </c>
      <c r="Z336">
        <v>1904</v>
      </c>
      <c r="AA336">
        <v>1800</v>
      </c>
      <c r="AB336">
        <v>1867.55</v>
      </c>
      <c r="AC336" s="1">
        <f>(Table2[[#This Row],[Close Price]]/Table2[[#This Row],[Day Low]])-1</f>
        <v>1.1305555555555458E-2</v>
      </c>
      <c r="AD336" s="1">
        <f>(Table2[[#This Row],[Day High]]/Table2[[#This Row],[Close Price]])-1</f>
        <v>2.5929079572609703E-2</v>
      </c>
      <c r="AE336" s="1">
        <f>(Table2[[#This Row],[Close Price]]/Table2[[#This Row],[Current Week Low]])-1</f>
        <v>-1.922337562476617E-4</v>
      </c>
      <c r="AF336" s="1">
        <f>(Table2[[#This Row],[Current Week High]]/Table2[[#This Row],[Close Price]])-1</f>
        <v>4.5952701403576324E-2</v>
      </c>
      <c r="AG336" s="1">
        <f>(Table2[[#This Row],[Close Price]]/Table2[[#This Row],[Current Month Low]])-1</f>
        <v>1.1305555555555458E-2</v>
      </c>
      <c r="AH336" s="1">
        <f>(Table2[[#This Row],[Current Month High]]/Table2[[#This Row],[Close Price]])-1</f>
        <v>2.5929079572609703E-2</v>
      </c>
      <c r="AI336">
        <v>8.6604224462328592</v>
      </c>
      <c r="AJ336">
        <v>94.067164179104395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0.48</v>
      </c>
      <c r="AM336" t="s">
        <v>2951</v>
      </c>
      <c r="AN336">
        <v>-0.13</v>
      </c>
      <c r="AO336" t="s">
        <v>2950</v>
      </c>
      <c r="AP336">
        <v>-7.9746368219554997E-2</v>
      </c>
      <c r="AQ336">
        <f>(Table2[[#This Row],[Sharpe Ratio]]-AVERAGE(Table2[Sharpe Ratio]))/_xlfn.STDEV.P(Table2[Sharpe Ratio])</f>
        <v>-1.5308599893153705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0.90309960616856721</v>
      </c>
      <c r="AS336">
        <f>_xlfn.RANK.AVG(Table2[[#This Row],[1Y Return vs Nifty Z-Score]],Table2[1Y Return vs Nifty Z-Score])</f>
        <v>272</v>
      </c>
      <c r="AT336">
        <f>_xlfn.RANK.AVG(Table2[[#This Row],[6M Return vs Nifty Z-Score]],Table2[6M Return vs Nifty Z-Score])</f>
        <v>82</v>
      </c>
      <c r="AU336">
        <f>_xlfn.RANK.AVG(Table2[[#This Row],[Sharpe Ratio Z-Score]],Table2[Sharpe Ratio Z-Score])</f>
        <v>683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167</v>
      </c>
      <c r="B337" t="s">
        <v>168</v>
      </c>
      <c r="C337" t="s">
        <v>2914</v>
      </c>
      <c r="D337" t="s">
        <v>169</v>
      </c>
      <c r="E337">
        <v>150601.96112835</v>
      </c>
      <c r="F337">
        <v>685.25</v>
      </c>
      <c r="G337">
        <v>39.136426012157401</v>
      </c>
      <c r="H337">
        <f>(Table2[[#This Row],[1Y Return vs Nifty]]-AVERAGE(Table2[1Y Return vs Nifty]))/_xlfn.STDEV.P(Table2[1Y Return vs Nifty])</f>
        <v>-8.4221526098850197E-2</v>
      </c>
      <c r="I337">
        <v>-2.1337079146128599</v>
      </c>
      <c r="J337">
        <f>(Table2[[#This Row],[1M Return vs Nifty]]-AVERAGE(Table2[1M Return vs Nifty]))/_xlfn.STDEV.P(Table2[1M Return vs Nifty])</f>
        <v>-0.62240128755348756</v>
      </c>
      <c r="K337">
        <v>7.9264754088311697</v>
      </c>
      <c r="L337">
        <f>(Table2[[#This Row],[6M Return vs Nifty]]-AVERAGE(Table2[6M Return vs Nifty]))/_xlfn.STDEV.P(Table2[6M Return vs Nifty])</f>
        <v>-0.16942374369335889</v>
      </c>
      <c r="M337">
        <v>-0.453776438564991</v>
      </c>
      <c r="N337">
        <f>(Table2[[#This Row],[1W Return vs Nifty]]-AVERAGE(Table2[1W Return vs Nifty]))/_xlfn.STDEV.P(Table2[1W Return vs Nifty])</f>
        <v>-0.12575252828593503</v>
      </c>
      <c r="O337">
        <v>675.62</v>
      </c>
      <c r="P337">
        <v>651.53144218399598</v>
      </c>
      <c r="Q337">
        <v>570.47844202492604</v>
      </c>
      <c r="R337">
        <v>62.359307346592999</v>
      </c>
      <c r="S337">
        <f>(Table2[[#This Row],[Close Price]]-Table2[[#This Row],[20D EMA]])/Table2[[#This Row],[20D EMA]]</f>
        <v>1.4253574494538342E-2</v>
      </c>
      <c r="T337">
        <f>(Table2[[#This Row],[Close Price]]-Table2[[#This Row],[50D EMA]])/Table2[[#This Row],[50D EMA]]</f>
        <v>5.1752771444116615E-2</v>
      </c>
      <c r="U337">
        <f>(Table2[[#This Row],[Close Price]]-Table2[[#This Row],[200D EMA]])/Table2[[#This Row],[200D EMA]]</f>
        <v>0.20118474164893899</v>
      </c>
      <c r="V337">
        <v>0.78117411712090901</v>
      </c>
      <c r="W337">
        <v>675.1</v>
      </c>
      <c r="X337">
        <v>687.7</v>
      </c>
      <c r="Y337">
        <v>677</v>
      </c>
      <c r="Z337">
        <v>691.2</v>
      </c>
      <c r="AA337">
        <v>675.1</v>
      </c>
      <c r="AB337">
        <v>687.7</v>
      </c>
      <c r="AC337" s="1">
        <f>(Table2[[#This Row],[Close Price]]/Table2[[#This Row],[Day Low]])-1</f>
        <v>1.503480965782833E-2</v>
      </c>
      <c r="AD337" s="1">
        <f>(Table2[[#This Row],[Day High]]/Table2[[#This Row],[Close Price]])-1</f>
        <v>3.5753374680773664E-3</v>
      </c>
      <c r="AE337" s="1">
        <f>(Table2[[#This Row],[Close Price]]/Table2[[#This Row],[Current Week Low]])-1</f>
        <v>1.2186115214180226E-2</v>
      </c>
      <c r="AF337" s="1">
        <f>(Table2[[#This Row],[Current Week High]]/Table2[[#This Row],[Close Price]])-1</f>
        <v>8.6829624224735724E-3</v>
      </c>
      <c r="AG337" s="1">
        <f>(Table2[[#This Row],[Close Price]]/Table2[[#This Row],[Current Month Low]])-1</f>
        <v>1.503480965782833E-2</v>
      </c>
      <c r="AH337" s="1">
        <f>(Table2[[#This Row],[Current Month High]]/Table2[[#This Row],[Close Price]])-1</f>
        <v>3.5753374680773664E-3</v>
      </c>
      <c r="AI337">
        <v>4.3779642466253099</v>
      </c>
      <c r="AJ337">
        <v>67.871141597256198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0.05</v>
      </c>
      <c r="AM337" t="s">
        <v>2951</v>
      </c>
      <c r="AN337">
        <v>-1.44</v>
      </c>
      <c r="AO337" t="s">
        <v>2950</v>
      </c>
      <c r="AP337">
        <v>4.8505891233967001E-2</v>
      </c>
      <c r="AQ337">
        <f>(Table2[[#This Row],[Sharpe Ratio]]-AVERAGE(Table2[Sharpe Ratio]))/_xlfn.STDEV.P(Table2[Sharpe Ratio])</f>
        <v>-0.11526903884971654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-1.1170681244813483</v>
      </c>
      <c r="AS337">
        <f>_xlfn.RANK.AVG(Table2[[#This Row],[1Y Return vs Nifty Z-Score]],Table2[1Y Return vs Nifty Z-Score])</f>
        <v>307</v>
      </c>
      <c r="AT337">
        <f>_xlfn.RANK.AVG(Table2[[#This Row],[6M Return vs Nifty Z-Score]],Table2[6M Return vs Nifty Z-Score])</f>
        <v>361</v>
      </c>
      <c r="AU337">
        <f>_xlfn.RANK.AVG(Table2[[#This Row],[Sharpe Ratio Z-Score]],Table2[Sharpe Ratio Z-Score])</f>
        <v>373</v>
      </c>
      <c r="AV337">
        <f>(Table2[[#This Row],[Rank 1Y]]+Table2[[#This Row],[Rank 6M]]+Table2[[#This Row],[Rank Sharpe]])/3</f>
        <v>347</v>
      </c>
    </row>
    <row r="338" spans="1:48" x14ac:dyDescent="0.3">
      <c r="A338" t="s">
        <v>954</v>
      </c>
      <c r="B338" t="s">
        <v>955</v>
      </c>
      <c r="C338" t="s">
        <v>622</v>
      </c>
      <c r="D338" t="s">
        <v>622</v>
      </c>
      <c r="E338">
        <v>13083.408456634999</v>
      </c>
      <c r="F338">
        <v>28.32</v>
      </c>
      <c r="G338">
        <v>30.7940004560534</v>
      </c>
      <c r="H338">
        <f>(Table2[[#This Row],[1Y Return vs Nifty]]-AVERAGE(Table2[1Y Return vs Nifty]))/_xlfn.STDEV.P(Table2[1Y Return vs Nifty])</f>
        <v>-0.18365532960260836</v>
      </c>
      <c r="I338">
        <v>3.20061860375721</v>
      </c>
      <c r="J338">
        <f>(Table2[[#This Row],[1M Return vs Nifty]]-AVERAGE(Table2[1M Return vs Nifty]))/_xlfn.STDEV.P(Table2[1M Return vs Nifty])</f>
        <v>-0.11784192462707327</v>
      </c>
      <c r="K338">
        <v>19.360344619463</v>
      </c>
      <c r="L338">
        <f>(Table2[[#This Row],[6M Return vs Nifty]]-AVERAGE(Table2[6M Return vs Nifty]))/_xlfn.STDEV.P(Table2[6M Return vs Nifty])</f>
        <v>0.1837494495158464</v>
      </c>
      <c r="M338">
        <v>2.19754910502468</v>
      </c>
      <c r="N338">
        <f>(Table2[[#This Row],[1W Return vs Nifty]]-AVERAGE(Table2[1W Return vs Nifty]))/_xlfn.STDEV.P(Table2[1W Return vs Nifty])</f>
        <v>0.41747791610271329</v>
      </c>
      <c r="O338">
        <v>27.25</v>
      </c>
      <c r="P338">
        <v>27.070096771116699</v>
      </c>
      <c r="Q338">
        <v>24.9583877554156</v>
      </c>
      <c r="R338">
        <v>41.994557905167902</v>
      </c>
      <c r="S338">
        <f>(Table2[[#This Row],[Close Price]]-Table2[[#This Row],[20D EMA]])/Table2[[#This Row],[20D EMA]]</f>
        <v>3.9266055045871572E-2</v>
      </c>
      <c r="T338">
        <f>(Table2[[#This Row],[Close Price]]-Table2[[#This Row],[50D EMA]])/Table2[[#This Row],[50D EMA]]</f>
        <v>4.6172839330848842E-2</v>
      </c>
      <c r="U338">
        <f>(Table2[[#This Row],[Close Price]]-Table2[[#This Row],[200D EMA]])/Table2[[#This Row],[200D EMA]]</f>
        <v>0.13468867771136298</v>
      </c>
      <c r="V338">
        <v>2.7210817422078599</v>
      </c>
      <c r="W338">
        <v>27.78</v>
      </c>
      <c r="X338">
        <v>29.14</v>
      </c>
      <c r="Y338">
        <v>27.89</v>
      </c>
      <c r="Z338">
        <v>28.8</v>
      </c>
      <c r="AA338">
        <v>27.78</v>
      </c>
      <c r="AB338">
        <v>29.14</v>
      </c>
      <c r="AC338" s="1">
        <f>(Table2[[#This Row],[Close Price]]/Table2[[#This Row],[Day Low]])-1</f>
        <v>1.9438444924406051E-2</v>
      </c>
      <c r="AD338" s="1">
        <f>(Table2[[#This Row],[Day High]]/Table2[[#This Row],[Close Price]])-1</f>
        <v>2.8954802259887114E-2</v>
      </c>
      <c r="AE338" s="1">
        <f>(Table2[[#This Row],[Close Price]]/Table2[[#This Row],[Current Week Low]])-1</f>
        <v>1.5417712441735398E-2</v>
      </c>
      <c r="AF338" s="1">
        <f>(Table2[[#This Row],[Current Week High]]/Table2[[#This Row],[Close Price]])-1</f>
        <v>1.6949152542372836E-2</v>
      </c>
      <c r="AG338" s="1">
        <f>(Table2[[#This Row],[Close Price]]/Table2[[#This Row],[Current Month Low]])-1</f>
        <v>1.9438444924406051E-2</v>
      </c>
      <c r="AH338" s="1">
        <f>(Table2[[#This Row],[Current Month High]]/Table2[[#This Row],[Close Price]])-1</f>
        <v>2.8954802259887114E-2</v>
      </c>
      <c r="AI338">
        <v>37.888418079095999</v>
      </c>
      <c r="AJ338">
        <v>94.639175257731907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-0.09</v>
      </c>
      <c r="AM338" t="s">
        <v>2950</v>
      </c>
      <c r="AN338">
        <v>16.3</v>
      </c>
      <c r="AO338" t="s">
        <v>2951</v>
      </c>
      <c r="AP338">
        <v>2.0702119928878999E-2</v>
      </c>
      <c r="AQ338">
        <f>(Table2[[#This Row],[Sharpe Ratio]]-AVERAGE(Table2[Sharpe Ratio]))/_xlfn.STDEV.P(Table2[Sharpe Ratio])</f>
        <v>-0.42215460340823124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-0.12242449201935329</v>
      </c>
      <c r="AS338">
        <f>_xlfn.RANK.AVG(Table2[[#This Row],[1Y Return vs Nifty Z-Score]],Table2[1Y Return vs Nifty Z-Score])</f>
        <v>339</v>
      </c>
      <c r="AT338">
        <f>_xlfn.RANK.AVG(Table2[[#This Row],[6M Return vs Nifty Z-Score]],Table2[6M Return vs Nifty Z-Score])</f>
        <v>260</v>
      </c>
      <c r="AU338">
        <f>_xlfn.RANK.AVG(Table2[[#This Row],[Sharpe Ratio Z-Score]],Table2[Sharpe Ratio Z-Score])</f>
        <v>443</v>
      </c>
      <c r="AV338">
        <f>(Table2[[#This Row],[Rank 1Y]]+Table2[[#This Row],[Rank 6M]]+Table2[[#This Row],[Rank Sharpe]])/3</f>
        <v>347.33333333333331</v>
      </c>
    </row>
    <row r="339" spans="1:48" x14ac:dyDescent="0.3">
      <c r="A339" t="s">
        <v>935</v>
      </c>
      <c r="B339" t="s">
        <v>936</v>
      </c>
      <c r="C339" t="s">
        <v>2911</v>
      </c>
      <c r="D339" t="s">
        <v>125</v>
      </c>
      <c r="E339">
        <v>13928.7606734</v>
      </c>
      <c r="F339">
        <v>726.25</v>
      </c>
      <c r="G339">
        <v>47.019258727508301</v>
      </c>
      <c r="H339">
        <f>(Table2[[#This Row],[1Y Return vs Nifty]]-AVERAGE(Table2[1Y Return vs Nifty]))/_xlfn.STDEV.P(Table2[1Y Return vs Nifty])</f>
        <v>9.7343664649966778E-3</v>
      </c>
      <c r="I339">
        <v>26.467715380516498</v>
      </c>
      <c r="J339">
        <f>(Table2[[#This Row],[1M Return vs Nifty]]-AVERAGE(Table2[1M Return vs Nifty]))/_xlfn.STDEV.P(Table2[1M Return vs Nifty])</f>
        <v>2.0829291542336934</v>
      </c>
      <c r="K339">
        <v>21.007267740607201</v>
      </c>
      <c r="L339">
        <f>(Table2[[#This Row],[6M Return vs Nifty]]-AVERAGE(Table2[6M Return vs Nifty]))/_xlfn.STDEV.P(Table2[6M Return vs Nifty])</f>
        <v>0.23462016414005427</v>
      </c>
      <c r="M339">
        <v>-1.7945849082568599</v>
      </c>
      <c r="N339">
        <f>(Table2[[#This Row],[1W Return vs Nifty]]-AVERAGE(Table2[1W Return vs Nifty]))/_xlfn.STDEV.P(Table2[1W Return vs Nifty])</f>
        <v>-0.4004709545432511</v>
      </c>
      <c r="O339">
        <v>667.01</v>
      </c>
      <c r="P339">
        <v>605.78392685578797</v>
      </c>
      <c r="Q339">
        <v>534.737901081264</v>
      </c>
      <c r="R339">
        <v>70.206214565564395</v>
      </c>
      <c r="S339">
        <f>(Table2[[#This Row],[Close Price]]-Table2[[#This Row],[20D EMA]])/Table2[[#This Row],[20D EMA]]</f>
        <v>8.8814260655762298E-2</v>
      </c>
      <c r="T339">
        <f>(Table2[[#This Row],[Close Price]]-Table2[[#This Row],[50D EMA]])/Table2[[#This Row],[50D EMA]]</f>
        <v>0.19885980430261566</v>
      </c>
      <c r="U339">
        <f>(Table2[[#This Row],[Close Price]]-Table2[[#This Row],[200D EMA]])/Table2[[#This Row],[200D EMA]]</f>
        <v>0.35814199541773634</v>
      </c>
      <c r="V339">
        <v>1.4715475169274601</v>
      </c>
      <c r="W339">
        <v>713</v>
      </c>
      <c r="X339">
        <v>728.8</v>
      </c>
      <c r="Y339">
        <v>722.5</v>
      </c>
      <c r="Z339">
        <v>747</v>
      </c>
      <c r="AA339">
        <v>713</v>
      </c>
      <c r="AB339">
        <v>728.8</v>
      </c>
      <c r="AC339" s="1">
        <f>(Table2[[#This Row],[Close Price]]/Table2[[#This Row],[Day Low]])-1</f>
        <v>1.8583450210378771E-2</v>
      </c>
      <c r="AD339" s="1">
        <f>(Table2[[#This Row],[Day High]]/Table2[[#This Row],[Close Price]])-1</f>
        <v>3.5111876075730741E-3</v>
      </c>
      <c r="AE339" s="1">
        <f>(Table2[[#This Row],[Close Price]]/Table2[[#This Row],[Current Week Low]])-1</f>
        <v>5.1903114186850896E-3</v>
      </c>
      <c r="AF339" s="1">
        <f>(Table2[[#This Row],[Current Week High]]/Table2[[#This Row],[Close Price]])-1</f>
        <v>2.857142857142847E-2</v>
      </c>
      <c r="AG339" s="1">
        <f>(Table2[[#This Row],[Close Price]]/Table2[[#This Row],[Current Month Low]])-1</f>
        <v>1.8583450210378771E-2</v>
      </c>
      <c r="AH339" s="1">
        <f>(Table2[[#This Row],[Current Month High]]/Table2[[#This Row],[Close Price]])-1</f>
        <v>3.5111876075730741E-3</v>
      </c>
      <c r="AI339">
        <v>2.8571428571428399</v>
      </c>
      <c r="AJ339">
        <v>80.076865856682304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0.32</v>
      </c>
      <c r="AM339" t="s">
        <v>2951</v>
      </c>
      <c r="AN339">
        <v>14.12</v>
      </c>
      <c r="AO339" t="s">
        <v>2951</v>
      </c>
      <c r="AQ339">
        <f>(Table2[[#This Row],[Sharpe Ratio]]-AVERAGE(Table2[Sharpe Ratio]))/_xlfn.STDEV.P(Table2[Sharpe Ratio])</f>
        <v>-0.65065532340838095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1.2761574068871124</v>
      </c>
      <c r="AS339">
        <f>_xlfn.RANK.AVG(Table2[[#This Row],[1Y Return vs Nifty Z-Score]],Table2[1Y Return vs Nifty Z-Score])</f>
        <v>279</v>
      </c>
      <c r="AT339">
        <f>_xlfn.RANK.AVG(Table2[[#This Row],[6M Return vs Nifty Z-Score]],Table2[6M Return vs Nifty Z-Score])</f>
        <v>245</v>
      </c>
      <c r="AU339">
        <f>_xlfn.RANK.AVG(Table2[[#This Row],[Sharpe Ratio Z-Score]],Table2[Sharpe Ratio Z-Score])</f>
        <v>520</v>
      </c>
      <c r="AV339">
        <f>(Table2[[#This Row],[Rank 1Y]]+Table2[[#This Row],[Rank 6M]]+Table2[[#This Row],[Rank Sharpe]])/3</f>
        <v>348</v>
      </c>
    </row>
    <row r="340" spans="1:48" x14ac:dyDescent="0.3">
      <c r="A340" t="s">
        <v>126</v>
      </c>
      <c r="B340" t="s">
        <v>127</v>
      </c>
      <c r="C340" t="s">
        <v>2909</v>
      </c>
      <c r="D340" t="s">
        <v>50</v>
      </c>
      <c r="E340">
        <v>232149.00422952001</v>
      </c>
      <c r="F340">
        <v>355.35</v>
      </c>
      <c r="G340">
        <v>16.6646735228103</v>
      </c>
      <c r="H340">
        <f>(Table2[[#This Row],[1Y Return vs Nifty]]-AVERAGE(Table2[1Y Return vs Nifty]))/_xlfn.STDEV.P(Table2[1Y Return vs Nifty])</f>
        <v>-0.35206351118865664</v>
      </c>
      <c r="I340">
        <v>-4.3389961241939004</v>
      </c>
      <c r="J340">
        <f>(Table2[[#This Row],[1M Return vs Nifty]]-AVERAGE(Table2[1M Return vs Nifty]))/_xlfn.STDEV.P(Table2[1M Return vs Nifty])</f>
        <v>-0.83099347070228602</v>
      </c>
      <c r="K340">
        <v>41.155410914718999</v>
      </c>
      <c r="L340">
        <f>(Table2[[#This Row],[6M Return vs Nifty]]-AVERAGE(Table2[6M Return vs Nifty]))/_xlfn.STDEV.P(Table2[6M Return vs Nifty])</f>
        <v>0.85696277895855111</v>
      </c>
      <c r="M340">
        <v>0.333485638651564</v>
      </c>
      <c r="N340">
        <f>(Table2[[#This Row],[1W Return vs Nifty]]-AVERAGE(Table2[1W Return vs Nifty]))/_xlfn.STDEV.P(Table2[1W Return vs Nifty])</f>
        <v>3.5549703758213556E-2</v>
      </c>
      <c r="O340">
        <v>356.81</v>
      </c>
      <c r="P340">
        <v>353.06697052563999</v>
      </c>
      <c r="Q340">
        <v>286.10501150132302</v>
      </c>
      <c r="R340">
        <v>58.157215236666502</v>
      </c>
      <c r="S340">
        <f>(Table2[[#This Row],[Close Price]]-Table2[[#This Row],[20D EMA]])/Table2[[#This Row],[20D EMA]]</f>
        <v>-4.0918135702474132E-3</v>
      </c>
      <c r="T340">
        <f>(Table2[[#This Row],[Close Price]]-Table2[[#This Row],[50D EMA]])/Table2[[#This Row],[50D EMA]]</f>
        <v>6.4662788222900041E-3</v>
      </c>
      <c r="U340">
        <f>(Table2[[#This Row],[Close Price]]-Table2[[#This Row],[200D EMA]])/Table2[[#This Row],[200D EMA]]</f>
        <v>0.24202647879293368</v>
      </c>
      <c r="V340">
        <v>0.85986605499789803</v>
      </c>
      <c r="W340">
        <v>352.3</v>
      </c>
      <c r="X340">
        <v>356.4</v>
      </c>
      <c r="Y340">
        <v>359.15</v>
      </c>
      <c r="Z340">
        <v>366.8</v>
      </c>
      <c r="AA340">
        <v>352.3</v>
      </c>
      <c r="AB340">
        <v>356.4</v>
      </c>
      <c r="AC340" s="1">
        <f>(Table2[[#This Row],[Close Price]]/Table2[[#This Row],[Day Low]])-1</f>
        <v>8.6573942662504511E-3</v>
      </c>
      <c r="AD340" s="1">
        <f>(Table2[[#This Row],[Day High]]/Table2[[#This Row],[Close Price]])-1</f>
        <v>2.9548332629800722E-3</v>
      </c>
      <c r="AE340" s="1">
        <f>(Table2[[#This Row],[Close Price]]/Table2[[#This Row],[Current Week Low]])-1</f>
        <v>-1.0580537379924704E-2</v>
      </c>
      <c r="AF340" s="1">
        <f>(Table2[[#This Row],[Current Week High]]/Table2[[#This Row],[Close Price]])-1</f>
        <v>3.2221753201069347E-2</v>
      </c>
      <c r="AG340" s="1">
        <f>(Table2[[#This Row],[Close Price]]/Table2[[#This Row],[Current Month Low]])-1</f>
        <v>8.6573942662504511E-3</v>
      </c>
      <c r="AH340" s="1">
        <f>(Table2[[#This Row],[Current Month High]]/Table2[[#This Row],[Close Price]])-1</f>
        <v>2.9548332629800722E-3</v>
      </c>
      <c r="AI340">
        <v>11.073589418882699</v>
      </c>
      <c r="AJ340">
        <v>75.221893491124206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-0.09</v>
      </c>
      <c r="AM340" t="s">
        <v>2950</v>
      </c>
      <c r="AN340">
        <v>2.82</v>
      </c>
      <c r="AO340" t="s">
        <v>2951</v>
      </c>
      <c r="AQ340">
        <f>(Table2[[#This Row],[Sharpe Ratio]]-AVERAGE(Table2[Sharpe Ratio]))/_xlfn.STDEV.P(Table2[Sharpe Ratio])</f>
        <v>-0.65065532340838095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-0.94119982258255874</v>
      </c>
      <c r="AS340">
        <f>_xlfn.RANK.AVG(Table2[[#This Row],[1Y Return vs Nifty Z-Score]],Table2[1Y Return vs Nifty Z-Score])</f>
        <v>410</v>
      </c>
      <c r="AT340">
        <f>_xlfn.RANK.AVG(Table2[[#This Row],[6M Return vs Nifty Z-Score]],Table2[6M Return vs Nifty Z-Score])</f>
        <v>116</v>
      </c>
      <c r="AU340">
        <f>_xlfn.RANK.AVG(Table2[[#This Row],[Sharpe Ratio Z-Score]],Table2[Sharpe Ratio Z-Score])</f>
        <v>520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786</v>
      </c>
      <c r="B341" t="s">
        <v>787</v>
      </c>
      <c r="C341" t="s">
        <v>2916</v>
      </c>
      <c r="D341" t="s">
        <v>66</v>
      </c>
      <c r="E341">
        <v>18272.788937400001</v>
      </c>
      <c r="F341">
        <v>1196.1500000000001</v>
      </c>
      <c r="G341">
        <v>45.893042527897897</v>
      </c>
      <c r="H341">
        <f>(Table2[[#This Row],[1Y Return vs Nifty]]-AVERAGE(Table2[1Y Return vs Nifty]))/_xlfn.STDEV.P(Table2[1Y Return vs Nifty])</f>
        <v>-3.6890629131502563E-3</v>
      </c>
      <c r="I341">
        <v>15.5399048902348</v>
      </c>
      <c r="J341">
        <f>(Table2[[#This Row],[1M Return vs Nifty]]-AVERAGE(Table2[1M Return vs Nifty]))/_xlfn.STDEV.P(Table2[1M Return vs Nifty])</f>
        <v>1.0492974333089926</v>
      </c>
      <c r="K341">
        <v>38.459499259016603</v>
      </c>
      <c r="L341">
        <f>(Table2[[#This Row],[6M Return vs Nifty]]-AVERAGE(Table2[6M Return vs Nifty]))/_xlfn.STDEV.P(Table2[6M Return vs Nifty])</f>
        <v>0.77369055408746423</v>
      </c>
      <c r="M341">
        <v>-3.6410966646411902</v>
      </c>
      <c r="N341">
        <f>(Table2[[#This Row],[1W Return vs Nifty]]-AVERAGE(Table2[1W Return vs Nifty]))/_xlfn.STDEV.P(Table2[1W Return vs Nifty])</f>
        <v>-0.77880299468624892</v>
      </c>
      <c r="O341">
        <v>1121.04</v>
      </c>
      <c r="P341">
        <v>1057.4292822063801</v>
      </c>
      <c r="Q341">
        <v>922.93950930761002</v>
      </c>
      <c r="R341">
        <v>64.730665416695004</v>
      </c>
      <c r="S341">
        <f>(Table2[[#This Row],[Close Price]]-Table2[[#This Row],[20D EMA]])/Table2[[#This Row],[20D EMA]]</f>
        <v>6.700028544922583E-2</v>
      </c>
      <c r="T341">
        <f>(Table2[[#This Row],[Close Price]]-Table2[[#This Row],[50D EMA]])/Table2[[#This Row],[50D EMA]]</f>
        <v>0.13118675653105819</v>
      </c>
      <c r="U341">
        <f>(Table2[[#This Row],[Close Price]]-Table2[[#This Row],[200D EMA]])/Table2[[#This Row],[200D EMA]]</f>
        <v>0.29602209888853148</v>
      </c>
      <c r="V341">
        <v>1.56114763938741</v>
      </c>
      <c r="W341">
        <v>1190</v>
      </c>
      <c r="X341">
        <v>1218.9000000000001</v>
      </c>
      <c r="Y341">
        <v>1170.7</v>
      </c>
      <c r="Z341">
        <v>1215</v>
      </c>
      <c r="AA341">
        <v>1190</v>
      </c>
      <c r="AB341">
        <v>1218.9000000000001</v>
      </c>
      <c r="AC341" s="1">
        <f>(Table2[[#This Row],[Close Price]]/Table2[[#This Row],[Day Low]])-1</f>
        <v>5.1680672268907824E-3</v>
      </c>
      <c r="AD341" s="1">
        <f>(Table2[[#This Row],[Day High]]/Table2[[#This Row],[Close Price]])-1</f>
        <v>1.9019353759979873E-2</v>
      </c>
      <c r="AE341" s="1">
        <f>(Table2[[#This Row],[Close Price]]/Table2[[#This Row],[Current Week Low]])-1</f>
        <v>2.1739130434782705E-2</v>
      </c>
      <c r="AF341" s="1">
        <f>(Table2[[#This Row],[Current Week High]]/Table2[[#This Row],[Close Price]])-1</f>
        <v>1.5758893115411787E-2</v>
      </c>
      <c r="AG341" s="1">
        <f>(Table2[[#This Row],[Close Price]]/Table2[[#This Row],[Current Month Low]])-1</f>
        <v>5.1680672268907824E-3</v>
      </c>
      <c r="AH341" s="1">
        <f>(Table2[[#This Row],[Current Month High]]/Table2[[#This Row],[Close Price]])-1</f>
        <v>1.9019353759979873E-2</v>
      </c>
      <c r="AI341">
        <v>5.2919784307987996</v>
      </c>
      <c r="AJ341">
        <v>79.117999401018295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0.18</v>
      </c>
      <c r="AM341" t="s">
        <v>2951</v>
      </c>
      <c r="AN341">
        <v>17.82</v>
      </c>
      <c r="AO341" t="s">
        <v>2951</v>
      </c>
      <c r="AP341">
        <v>-5.0712997348162002E-2</v>
      </c>
      <c r="AQ341">
        <f>(Table2[[#This Row],[Sharpe Ratio]]-AVERAGE(Table2[Sharpe Ratio]))/_xlfn.STDEV.P(Table2[Sharpe Ratio])</f>
        <v>-1.2104026559149303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-0.16990672611787272</v>
      </c>
      <c r="AS341">
        <f>_xlfn.RANK.AVG(Table2[[#This Row],[1Y Return vs Nifty Z-Score]],Table2[1Y Return vs Nifty Z-Score])</f>
        <v>283</v>
      </c>
      <c r="AT341">
        <f>_xlfn.RANK.AVG(Table2[[#This Row],[6M Return vs Nifty Z-Score]],Table2[6M Return vs Nifty Z-Score])</f>
        <v>128</v>
      </c>
      <c r="AU341">
        <f>_xlfn.RANK.AVG(Table2[[#This Row],[Sharpe Ratio Z-Score]],Table2[Sharpe Ratio Z-Score])</f>
        <v>642</v>
      </c>
      <c r="AV341">
        <f>(Table2[[#This Row],[Rank 1Y]]+Table2[[#This Row],[Rank 6M]]+Table2[[#This Row],[Rank Sharpe]])/3</f>
        <v>351</v>
      </c>
    </row>
    <row r="342" spans="1:48" x14ac:dyDescent="0.3">
      <c r="A342" t="s">
        <v>588</v>
      </c>
      <c r="B342" t="s">
        <v>589</v>
      </c>
      <c r="C342" t="s">
        <v>2916</v>
      </c>
      <c r="D342" t="s">
        <v>66</v>
      </c>
      <c r="E342">
        <v>30505.198423574999</v>
      </c>
      <c r="F342">
        <v>2329.1999999999998</v>
      </c>
      <c r="G342">
        <v>32.130189183019503</v>
      </c>
      <c r="H342">
        <f>(Table2[[#This Row],[1Y Return vs Nifty]]-AVERAGE(Table2[1Y Return vs Nifty]))/_xlfn.STDEV.P(Table2[1Y Return vs Nifty])</f>
        <v>-0.16772922676506236</v>
      </c>
      <c r="I342">
        <v>-4.6615944005499896</v>
      </c>
      <c r="J342">
        <f>(Table2[[#This Row],[1M Return vs Nifty]]-AVERAGE(Table2[1M Return vs Nifty]))/_xlfn.STDEV.P(Table2[1M Return vs Nifty])</f>
        <v>-0.86150715977603309</v>
      </c>
      <c r="K342">
        <v>6.9860537295024097</v>
      </c>
      <c r="L342">
        <f>(Table2[[#This Row],[6M Return vs Nifty]]-AVERAGE(Table2[6M Return vs Nifty]))/_xlfn.STDEV.P(Table2[6M Return vs Nifty])</f>
        <v>-0.19847180444455828</v>
      </c>
      <c r="M342">
        <v>-1.4311851893018801</v>
      </c>
      <c r="N342">
        <f>(Table2[[#This Row],[1W Return vs Nifty]]-AVERAGE(Table2[1W Return vs Nifty]))/_xlfn.STDEV.P(Table2[1W Return vs Nifty])</f>
        <v>-0.32601393763866254</v>
      </c>
      <c r="O342">
        <v>2366.0500000000002</v>
      </c>
      <c r="P342">
        <v>2322.91606848632</v>
      </c>
      <c r="Q342">
        <v>2072.3832813229801</v>
      </c>
      <c r="R342">
        <v>66.242162266132695</v>
      </c>
      <c r="S342">
        <f>(Table2[[#This Row],[Close Price]]-Table2[[#This Row],[20D EMA]])/Table2[[#This Row],[20D EMA]]</f>
        <v>-1.5574480674542111E-2</v>
      </c>
      <c r="T342">
        <f>(Table2[[#This Row],[Close Price]]-Table2[[#This Row],[50D EMA]])/Table2[[#This Row],[50D EMA]]</f>
        <v>2.7051909446623315E-3</v>
      </c>
      <c r="U342">
        <f>(Table2[[#This Row],[Close Price]]-Table2[[#This Row],[200D EMA]])/Table2[[#This Row],[200D EMA]]</f>
        <v>0.1239233692876887</v>
      </c>
      <c r="V342">
        <v>0.33144127440398002</v>
      </c>
      <c r="W342">
        <v>2319</v>
      </c>
      <c r="X342">
        <v>2350</v>
      </c>
      <c r="Y342">
        <v>2341.1</v>
      </c>
      <c r="Z342">
        <v>2385</v>
      </c>
      <c r="AA342">
        <v>2319</v>
      </c>
      <c r="AB342">
        <v>2350</v>
      </c>
      <c r="AC342" s="1">
        <f>(Table2[[#This Row],[Close Price]]/Table2[[#This Row],[Day Low]])-1</f>
        <v>4.3984476067269185E-3</v>
      </c>
      <c r="AD342" s="1">
        <f>(Table2[[#This Row],[Day High]]/Table2[[#This Row],[Close Price]])-1</f>
        <v>8.9301047569982916E-3</v>
      </c>
      <c r="AE342" s="1">
        <f>(Table2[[#This Row],[Close Price]]/Table2[[#This Row],[Current Week Low]])-1</f>
        <v>-5.083080603135337E-3</v>
      </c>
      <c r="AF342" s="1">
        <f>(Table2[[#This Row],[Current Week High]]/Table2[[#This Row],[Close Price]])-1</f>
        <v>2.3956723338485419E-2</v>
      </c>
      <c r="AG342" s="1">
        <f>(Table2[[#This Row],[Close Price]]/Table2[[#This Row],[Current Month Low]])-1</f>
        <v>4.3984476067269185E-3</v>
      </c>
      <c r="AH342" s="1">
        <f>(Table2[[#This Row],[Current Month High]]/Table2[[#This Row],[Close Price]])-1</f>
        <v>8.9301047569982916E-3</v>
      </c>
      <c r="AI342">
        <v>9.0503177056500093</v>
      </c>
      <c r="AJ342">
        <v>67.979229770662002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2951</v>
      </c>
      <c r="AN342">
        <v>0.13</v>
      </c>
      <c r="AO342" t="s">
        <v>2951</v>
      </c>
      <c r="AP342">
        <v>5.2703357421151002E-2</v>
      </c>
      <c r="AQ342">
        <f>(Table2[[#This Row],[Sharpe Ratio]]-AVERAGE(Table2[Sharpe Ratio]))/_xlfn.STDEV.P(Table2[Sharpe Ratio])</f>
        <v>-6.8939288599846202E-2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-1.6226614172241627</v>
      </c>
      <c r="AS342">
        <f>_xlfn.RANK.AVG(Table2[[#This Row],[1Y Return vs Nifty Z-Score]],Table2[1Y Return vs Nifty Z-Score])</f>
        <v>334</v>
      </c>
      <c r="AT342">
        <f>_xlfn.RANK.AVG(Table2[[#This Row],[6M Return vs Nifty Z-Score]],Table2[6M Return vs Nifty Z-Score])</f>
        <v>368</v>
      </c>
      <c r="AU342">
        <f>_xlfn.RANK.AVG(Table2[[#This Row],[Sharpe Ratio Z-Score]],Table2[Sharpe Ratio Z-Score])</f>
        <v>355</v>
      </c>
      <c r="AV342">
        <f>(Table2[[#This Row],[Rank 1Y]]+Table2[[#This Row],[Rank 6M]]+Table2[[#This Row],[Rank Sharpe]])/3</f>
        <v>352.33333333333331</v>
      </c>
    </row>
    <row r="343" spans="1:48" x14ac:dyDescent="0.3">
      <c r="A343" t="s">
        <v>453</v>
      </c>
      <c r="B343" t="s">
        <v>454</v>
      </c>
      <c r="C343" t="s">
        <v>2907</v>
      </c>
      <c r="D343" t="s">
        <v>455</v>
      </c>
      <c r="E343">
        <v>45810.002687519998</v>
      </c>
      <c r="F343">
        <v>324.3</v>
      </c>
      <c r="G343">
        <v>21.0714424757061</v>
      </c>
      <c r="H343">
        <f>(Table2[[#This Row],[1Y Return vs Nifty]]-AVERAGE(Table2[1Y Return vs Nifty]))/_xlfn.STDEV.P(Table2[1Y Return vs Nifty])</f>
        <v>-0.29953900315416859</v>
      </c>
      <c r="I343">
        <v>2.09295385440966</v>
      </c>
      <c r="J343">
        <f>(Table2[[#This Row],[1M Return vs Nifty]]-AVERAGE(Table2[1M Return vs Nifty]))/_xlfn.STDEV.P(Table2[1M Return vs Nifty])</f>
        <v>-0.22261290524518804</v>
      </c>
      <c r="K343">
        <v>40.131924978135999</v>
      </c>
      <c r="L343">
        <f>(Table2[[#This Row],[6M Return vs Nifty]]-AVERAGE(Table2[6M Return vs Nifty]))/_xlfn.STDEV.P(Table2[6M Return vs Nifty])</f>
        <v>0.82534900152513258</v>
      </c>
      <c r="M343">
        <v>-1.6176047599796299</v>
      </c>
      <c r="N343">
        <f>(Table2[[#This Row],[1W Return vs Nifty]]-AVERAGE(Table2[1W Return vs Nifty]))/_xlfn.STDEV.P(Table2[1W Return vs Nifty])</f>
        <v>-0.36420946834852236</v>
      </c>
      <c r="O343">
        <v>311.33</v>
      </c>
      <c r="P343">
        <v>302.60137078539498</v>
      </c>
      <c r="Q343">
        <v>267.57369420794299</v>
      </c>
      <c r="R343">
        <v>46.807116720502599</v>
      </c>
      <c r="S343">
        <f>(Table2[[#This Row],[Close Price]]-Table2[[#This Row],[20D EMA]])/Table2[[#This Row],[20D EMA]]</f>
        <v>4.1659974946198657E-2</v>
      </c>
      <c r="T343">
        <f>(Table2[[#This Row],[Close Price]]-Table2[[#This Row],[50D EMA]])/Table2[[#This Row],[50D EMA]]</f>
        <v>7.1706975940944134E-2</v>
      </c>
      <c r="U343">
        <f>(Table2[[#This Row],[Close Price]]-Table2[[#This Row],[200D EMA]])/Table2[[#This Row],[200D EMA]]</f>
        <v>0.21200255114754507</v>
      </c>
      <c r="V343">
        <v>0.79810950260413704</v>
      </c>
      <c r="W343">
        <v>317.35000000000002</v>
      </c>
      <c r="X343">
        <v>329</v>
      </c>
      <c r="Y343">
        <v>313.60000000000002</v>
      </c>
      <c r="Z343">
        <v>323.2</v>
      </c>
      <c r="AA343">
        <v>317.35000000000002</v>
      </c>
      <c r="AB343">
        <v>329</v>
      </c>
      <c r="AC343" s="1">
        <f>(Table2[[#This Row],[Close Price]]/Table2[[#This Row],[Day Low]])-1</f>
        <v>2.190011028832517E-2</v>
      </c>
      <c r="AD343" s="1">
        <f>(Table2[[#This Row],[Day High]]/Table2[[#This Row],[Close Price]])-1</f>
        <v>1.449275362318847E-2</v>
      </c>
      <c r="AE343" s="1">
        <f>(Table2[[#This Row],[Close Price]]/Table2[[#This Row],[Current Week Low]])-1</f>
        <v>3.4119897959183687E-2</v>
      </c>
      <c r="AF343" s="1">
        <f>(Table2[[#This Row],[Current Week High]]/Table2[[#This Row],[Close Price]])-1</f>
        <v>-3.3919210607462613E-3</v>
      </c>
      <c r="AG343" s="1">
        <f>(Table2[[#This Row],[Close Price]]/Table2[[#This Row],[Current Month Low]])-1</f>
        <v>2.190011028832517E-2</v>
      </c>
      <c r="AH343" s="1">
        <f>(Table2[[#This Row],[Current Month High]]/Table2[[#This Row],[Close Price]])-1</f>
        <v>1.449275362318847E-2</v>
      </c>
      <c r="AI343">
        <v>1.4492753623188399</v>
      </c>
      <c r="AJ343">
        <v>69.170579029733901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0.17</v>
      </c>
      <c r="AM343" t="s">
        <v>2951</v>
      </c>
      <c r="AN343">
        <v>12.7</v>
      </c>
      <c r="AO343" t="s">
        <v>2951</v>
      </c>
      <c r="AP343">
        <v>-3.600418020985E-3</v>
      </c>
      <c r="AQ343">
        <f>(Table2[[#This Row],[Sharpe Ratio]]-AVERAGE(Table2[Sharpe Ratio]))/_xlfn.STDEV.P(Table2[Sharpe Ratio])</f>
        <v>-0.69039512362801647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-0.75140749885076286</v>
      </c>
      <c r="AS343">
        <f>_xlfn.RANK.AVG(Table2[[#This Row],[1Y Return vs Nifty Z-Score]],Table2[1Y Return vs Nifty Z-Score])</f>
        <v>386</v>
      </c>
      <c r="AT343">
        <f>_xlfn.RANK.AVG(Table2[[#This Row],[6M Return vs Nifty Z-Score]],Table2[6M Return vs Nifty Z-Score])</f>
        <v>121</v>
      </c>
      <c r="AU343">
        <f>_xlfn.RANK.AVG(Table2[[#This Row],[Sharpe Ratio Z-Score]],Table2[Sharpe Ratio Z-Score])</f>
        <v>551</v>
      </c>
      <c r="AV343">
        <f>(Table2[[#This Row],[Rank 1Y]]+Table2[[#This Row],[Rank 6M]]+Table2[[#This Row],[Rank Sharpe]])/3</f>
        <v>352.66666666666669</v>
      </c>
    </row>
    <row r="344" spans="1:48" x14ac:dyDescent="0.3">
      <c r="A344" t="s">
        <v>1679</v>
      </c>
      <c r="B344" t="s">
        <v>1680</v>
      </c>
      <c r="C344" t="s">
        <v>2923</v>
      </c>
      <c r="D344" t="s">
        <v>524</v>
      </c>
      <c r="E344">
        <v>4188.5780590349996</v>
      </c>
      <c r="F344">
        <v>392.65</v>
      </c>
      <c r="G344">
        <v>9.3864866295344207</v>
      </c>
      <c r="H344">
        <f>(Table2[[#This Row],[1Y Return vs Nifty]]-AVERAGE(Table2[1Y Return vs Nifty]))/_xlfn.STDEV.P(Table2[1Y Return vs Nifty])</f>
        <v>-0.43881259879425188</v>
      </c>
      <c r="I344">
        <v>1.1784154963973801</v>
      </c>
      <c r="J344">
        <f>(Table2[[#This Row],[1M Return vs Nifty]]-AVERAGE(Table2[1M Return vs Nifty]))/_xlfn.STDEV.P(Table2[1M Return vs Nifty])</f>
        <v>-0.30911658845643619</v>
      </c>
      <c r="K344">
        <v>-3.9566491077635999</v>
      </c>
      <c r="L344">
        <f>(Table2[[#This Row],[6M Return vs Nifty]]-AVERAGE(Table2[6M Return vs Nifty]))/_xlfn.STDEV.P(Table2[6M Return vs Nifty])</f>
        <v>-0.53647368571350695</v>
      </c>
      <c r="M344">
        <v>7.93180285646282</v>
      </c>
      <c r="N344">
        <f>(Table2[[#This Row],[1W Return vs Nifty]]-AVERAGE(Table2[1W Return vs Nifty]))/_xlfn.STDEV.P(Table2[1W Return vs Nifty])</f>
        <v>1.5923699323481186</v>
      </c>
      <c r="O344">
        <v>366.11</v>
      </c>
      <c r="P344">
        <v>366.12235293492603</v>
      </c>
      <c r="Q344">
        <v>350.38239842662</v>
      </c>
      <c r="R344">
        <v>67.322401207866804</v>
      </c>
      <c r="S344">
        <f>(Table2[[#This Row],[Close Price]]-Table2[[#This Row],[20D EMA]])/Table2[[#This Row],[20D EMA]]</f>
        <v>7.2491874026931691E-2</v>
      </c>
      <c r="T344">
        <f>(Table2[[#This Row],[Close Price]]-Table2[[#This Row],[50D EMA]])/Table2[[#This Row],[50D EMA]]</f>
        <v>7.2455688248537306E-2</v>
      </c>
      <c r="U344">
        <f>(Table2[[#This Row],[Close Price]]-Table2[[#This Row],[200D EMA]])/Table2[[#This Row],[200D EMA]]</f>
        <v>0.12063277654123374</v>
      </c>
      <c r="V344">
        <v>1.1560239443872999</v>
      </c>
      <c r="W344">
        <v>378.45</v>
      </c>
      <c r="X344">
        <v>396.45</v>
      </c>
      <c r="Y344">
        <v>387.25</v>
      </c>
      <c r="Z344">
        <v>404</v>
      </c>
      <c r="AA344">
        <v>378.45</v>
      </c>
      <c r="AB344">
        <v>396.45</v>
      </c>
      <c r="AC344" s="1">
        <f>(Table2[[#This Row],[Close Price]]/Table2[[#This Row],[Day Low]])-1</f>
        <v>3.7521469150482156E-2</v>
      </c>
      <c r="AD344" s="1">
        <f>(Table2[[#This Row],[Day High]]/Table2[[#This Row],[Close Price]])-1</f>
        <v>9.6778301286133406E-3</v>
      </c>
      <c r="AE344" s="1">
        <f>(Table2[[#This Row],[Close Price]]/Table2[[#This Row],[Current Week Low]])-1</f>
        <v>1.3944480309877383E-2</v>
      </c>
      <c r="AF344" s="1">
        <f>(Table2[[#This Row],[Current Week High]]/Table2[[#This Row],[Close Price]])-1</f>
        <v>2.8906150515726425E-2</v>
      </c>
      <c r="AG344" s="1">
        <f>(Table2[[#This Row],[Close Price]]/Table2[[#This Row],[Current Month Low]])-1</f>
        <v>3.7521469150482156E-2</v>
      </c>
      <c r="AH344" s="1">
        <f>(Table2[[#This Row],[Current Month High]]/Table2[[#This Row],[Close Price]])-1</f>
        <v>9.6778301286133406E-3</v>
      </c>
      <c r="AI344">
        <v>16.859798803005202</v>
      </c>
      <c r="AJ344">
        <v>47.612781954887197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-0.03</v>
      </c>
      <c r="AM344" t="s">
        <v>2950</v>
      </c>
      <c r="AN344">
        <v>13.43</v>
      </c>
      <c r="AO344" t="s">
        <v>2951</v>
      </c>
      <c r="AP344">
        <v>0.14343856798965199</v>
      </c>
      <c r="AQ344">
        <f>(Table2[[#This Row],[Sharpe Ratio]]-AVERAGE(Table2[Sharpe Ratio]))/_xlfn.STDEV.P(Table2[Sharpe Ratio])</f>
        <v>0.93255529337992038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446</v>
      </c>
      <c r="AT344">
        <f>_xlfn.RANK.AVG(Table2[[#This Row],[6M Return vs Nifty Z-Score]],Table2[6M Return vs Nifty Z-Score])</f>
        <v>485</v>
      </c>
      <c r="AU344">
        <f>_xlfn.RANK.AVG(Table2[[#This Row],[Sharpe Ratio Z-Score]],Table2[Sharpe Ratio Z-Score])</f>
        <v>130</v>
      </c>
      <c r="AV344">
        <f>(Table2[[#This Row],[Rank 1Y]]+Table2[[#This Row],[Rank 6M]]+Table2[[#This Row],[Rank Sharpe]])/3</f>
        <v>353.66666666666669</v>
      </c>
    </row>
    <row r="345" spans="1:48" x14ac:dyDescent="0.3">
      <c r="A345" t="s">
        <v>698</v>
      </c>
      <c r="B345" t="s">
        <v>699</v>
      </c>
      <c r="C345" t="s">
        <v>2909</v>
      </c>
      <c r="D345" t="s">
        <v>372</v>
      </c>
      <c r="E345">
        <v>21004.786899319999</v>
      </c>
      <c r="F345">
        <v>1287.75</v>
      </c>
      <c r="G345">
        <v>19.841980015800601</v>
      </c>
      <c r="H345">
        <f>(Table2[[#This Row],[1Y Return vs Nifty]]-AVERAGE(Table2[1Y Return vs Nifty]))/_xlfn.STDEV.P(Table2[1Y Return vs Nifty])</f>
        <v>-0.31419303007132127</v>
      </c>
      <c r="I345">
        <v>12.881934898094499</v>
      </c>
      <c r="J345">
        <f>(Table2[[#This Row],[1M Return vs Nifty]]-AVERAGE(Table2[1M Return vs Nifty]))/_xlfn.STDEV.P(Table2[1M Return vs Nifty])</f>
        <v>0.79788731784391664</v>
      </c>
      <c r="K345">
        <v>17.325148234361698</v>
      </c>
      <c r="L345">
        <f>(Table2[[#This Row],[6M Return vs Nifty]]-AVERAGE(Table2[6M Return vs Nifty]))/_xlfn.STDEV.P(Table2[6M Return vs Nifty])</f>
        <v>0.12088561988014439</v>
      </c>
      <c r="M345">
        <v>-1.80783982798016</v>
      </c>
      <c r="N345">
        <f>(Table2[[#This Row],[1W Return vs Nifty]]-AVERAGE(Table2[1W Return vs Nifty]))/_xlfn.STDEV.P(Table2[1W Return vs Nifty])</f>
        <v>-0.40318675681394295</v>
      </c>
      <c r="O345">
        <v>1220.03</v>
      </c>
      <c r="P345">
        <v>1161.8227424946399</v>
      </c>
      <c r="Q345">
        <v>1064.49029514935</v>
      </c>
      <c r="R345">
        <v>56.9159932152048</v>
      </c>
      <c r="S345">
        <f>(Table2[[#This Row],[Close Price]]-Table2[[#This Row],[20D EMA]])/Table2[[#This Row],[20D EMA]]</f>
        <v>5.5506831799218073E-2</v>
      </c>
      <c r="T345">
        <f>(Table2[[#This Row],[Close Price]]-Table2[[#This Row],[50D EMA]])/Table2[[#This Row],[50D EMA]]</f>
        <v>0.10838766784249024</v>
      </c>
      <c r="U345">
        <f>(Table2[[#This Row],[Close Price]]-Table2[[#This Row],[200D EMA]])/Table2[[#This Row],[200D EMA]]</f>
        <v>0.20973390351043664</v>
      </c>
      <c r="V345">
        <v>1.84118779361148</v>
      </c>
      <c r="W345">
        <v>1273.0999999999999</v>
      </c>
      <c r="X345">
        <v>1307</v>
      </c>
      <c r="Y345">
        <v>1270</v>
      </c>
      <c r="Z345">
        <v>1297.95</v>
      </c>
      <c r="AA345">
        <v>1273.0999999999999</v>
      </c>
      <c r="AB345">
        <v>1307</v>
      </c>
      <c r="AC345" s="1">
        <f>(Table2[[#This Row],[Close Price]]/Table2[[#This Row],[Day Low]])-1</f>
        <v>1.1507344277747356E-2</v>
      </c>
      <c r="AD345" s="1">
        <f>(Table2[[#This Row],[Day High]]/Table2[[#This Row],[Close Price]])-1</f>
        <v>1.4948553678897358E-2</v>
      </c>
      <c r="AE345" s="1">
        <f>(Table2[[#This Row],[Close Price]]/Table2[[#This Row],[Current Week Low]])-1</f>
        <v>1.397637795275597E-2</v>
      </c>
      <c r="AF345" s="1">
        <f>(Table2[[#This Row],[Current Week High]]/Table2[[#This Row],[Close Price]])-1</f>
        <v>7.9207920792079278E-3</v>
      </c>
      <c r="AG345" s="1">
        <f>(Table2[[#This Row],[Close Price]]/Table2[[#This Row],[Current Month Low]])-1</f>
        <v>1.1507344277747356E-2</v>
      </c>
      <c r="AH345" s="1">
        <f>(Table2[[#This Row],[Current Month High]]/Table2[[#This Row],[Close Price]])-1</f>
        <v>1.4948553678897358E-2</v>
      </c>
      <c r="AI345">
        <v>2.1160939623374002</v>
      </c>
      <c r="AJ345">
        <v>48.950320976230401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0.02</v>
      </c>
      <c r="AM345" t="s">
        <v>2951</v>
      </c>
      <c r="AN345">
        <v>13.85</v>
      </c>
      <c r="AO345" t="s">
        <v>2951</v>
      </c>
      <c r="AP345">
        <v>4.3290854889187998E-2</v>
      </c>
      <c r="AQ345">
        <f>(Table2[[#This Row],[Sharpe Ratio]]-AVERAGE(Table2[Sharpe Ratio]))/_xlfn.STDEV.P(Table2[Sharpe Ratio])</f>
        <v>-0.1728302723708614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2.8562878467935426E-2</v>
      </c>
      <c r="AS345">
        <f>_xlfn.RANK.AVG(Table2[[#This Row],[1Y Return vs Nifty Z-Score]],Table2[1Y Return vs Nifty Z-Score])</f>
        <v>400</v>
      </c>
      <c r="AT345">
        <f>_xlfn.RANK.AVG(Table2[[#This Row],[6M Return vs Nifty Z-Score]],Table2[6M Return vs Nifty Z-Score])</f>
        <v>274</v>
      </c>
      <c r="AU345">
        <f>_xlfn.RANK.AVG(Table2[[#This Row],[Sharpe Ratio Z-Score]],Table2[Sharpe Ratio Z-Score])</f>
        <v>388</v>
      </c>
      <c r="AV345">
        <f>(Table2[[#This Row],[Rank 1Y]]+Table2[[#This Row],[Rank 6M]]+Table2[[#This Row],[Rank Sharpe]])/3</f>
        <v>354</v>
      </c>
    </row>
    <row r="346" spans="1:48" x14ac:dyDescent="0.3">
      <c r="A346" t="s">
        <v>293</v>
      </c>
      <c r="B346" t="s">
        <v>294</v>
      </c>
      <c r="C346" t="s">
        <v>2909</v>
      </c>
      <c r="D346" t="s">
        <v>274</v>
      </c>
      <c r="E346">
        <v>81471.439799999993</v>
      </c>
      <c r="F346">
        <v>3968.9</v>
      </c>
      <c r="G346">
        <v>71.698636565981502</v>
      </c>
      <c r="H346">
        <f>(Table2[[#This Row],[1Y Return vs Nifty]]-AVERAGE(Table2[1Y Return vs Nifty]))/_xlfn.STDEV.P(Table2[1Y Return vs Nifty])</f>
        <v>0.30388915275376699</v>
      </c>
      <c r="I346">
        <v>-0.31713259678261302</v>
      </c>
      <c r="J346">
        <f>(Table2[[#This Row],[1M Return vs Nifty]]-AVERAGE(Table2[1M Return vs Nifty]))/_xlfn.STDEV.P(Table2[1M Return vs Nifty])</f>
        <v>-0.45057639421112416</v>
      </c>
      <c r="K346">
        <v>13.954089236245601</v>
      </c>
      <c r="L346">
        <f>(Table2[[#This Row],[6M Return vs Nifty]]-AVERAGE(Table2[6M Return vs Nifty]))/_xlfn.STDEV.P(Table2[6M Return vs Nifty])</f>
        <v>1.6759217091293837E-2</v>
      </c>
      <c r="M346">
        <v>-0.97556272078027495</v>
      </c>
      <c r="N346">
        <f>(Table2[[#This Row],[1W Return vs Nifty]]-AVERAGE(Table2[1W Return vs Nifty]))/_xlfn.STDEV.P(Table2[1W Return vs Nifty])</f>
        <v>-0.23266138927021904</v>
      </c>
      <c r="O346">
        <v>3881.4</v>
      </c>
      <c r="P346">
        <v>3815.7656571047</v>
      </c>
      <c r="Q346">
        <v>3377.4970859842001</v>
      </c>
      <c r="R346">
        <v>58.032926444628401</v>
      </c>
      <c r="S346">
        <f>(Table2[[#This Row],[Close Price]]-Table2[[#This Row],[20D EMA]])/Table2[[#This Row],[20D EMA]]</f>
        <v>2.2543412170866181E-2</v>
      </c>
      <c r="T346">
        <f>(Table2[[#This Row],[Close Price]]-Table2[[#This Row],[50D EMA]])/Table2[[#This Row],[50D EMA]]</f>
        <v>4.0132009315135525E-2</v>
      </c>
      <c r="U346">
        <f>(Table2[[#This Row],[Close Price]]-Table2[[#This Row],[200D EMA]])/Table2[[#This Row],[200D EMA]]</f>
        <v>0.17510093982611552</v>
      </c>
      <c r="V346">
        <v>0.914961064672972</v>
      </c>
      <c r="W346">
        <v>3806.05</v>
      </c>
      <c r="X346">
        <v>3995</v>
      </c>
      <c r="Y346">
        <v>3885</v>
      </c>
      <c r="Z346">
        <v>3948.35</v>
      </c>
      <c r="AA346">
        <v>3806.05</v>
      </c>
      <c r="AB346">
        <v>3995</v>
      </c>
      <c r="AC346" s="1">
        <f>(Table2[[#This Row],[Close Price]]/Table2[[#This Row],[Day Low]])-1</f>
        <v>4.2787141524677885E-2</v>
      </c>
      <c r="AD346" s="1">
        <f>(Table2[[#This Row],[Day High]]/Table2[[#This Row],[Close Price]])-1</f>
        <v>6.5761294061326137E-3</v>
      </c>
      <c r="AE346" s="1">
        <f>(Table2[[#This Row],[Close Price]]/Table2[[#This Row],[Current Week Low]])-1</f>
        <v>2.1595881595881661E-2</v>
      </c>
      <c r="AF346" s="1">
        <f>(Table2[[#This Row],[Current Week High]]/Table2[[#This Row],[Close Price]])-1</f>
        <v>-5.1777570611505341E-3</v>
      </c>
      <c r="AG346" s="1">
        <f>(Table2[[#This Row],[Close Price]]/Table2[[#This Row],[Current Month Low]])-1</f>
        <v>4.2787141524677885E-2</v>
      </c>
      <c r="AH346" s="1">
        <f>(Table2[[#This Row],[Current Month High]]/Table2[[#This Row],[Close Price]])-1</f>
        <v>6.5761294061326137E-3</v>
      </c>
      <c r="AI346">
        <v>5.4939655824031801</v>
      </c>
      <c r="AJ346">
        <v>98.932384341637004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-0.03</v>
      </c>
      <c r="AM346" t="s">
        <v>2950</v>
      </c>
      <c r="AN346">
        <v>7.11</v>
      </c>
      <c r="AO346" t="s">
        <v>2951</v>
      </c>
      <c r="AP346">
        <v>-8.5570453712659998E-3</v>
      </c>
      <c r="AQ346">
        <f>(Table2[[#This Row],[Sharpe Ratio]]-AVERAGE(Table2[Sharpe Ratio]))/_xlfn.STDEV.P(Table2[Sharpe Ratio])</f>
        <v>-0.74510415450034273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-1.1076935681366251</v>
      </c>
      <c r="AS346">
        <f>_xlfn.RANK.AVG(Table2[[#This Row],[1Y Return vs Nifty Z-Score]],Table2[1Y Return vs Nifty Z-Score])</f>
        <v>194</v>
      </c>
      <c r="AT346">
        <f>_xlfn.RANK.AVG(Table2[[#This Row],[6M Return vs Nifty Z-Score]],Table2[6M Return vs Nifty Z-Score])</f>
        <v>300</v>
      </c>
      <c r="AU346">
        <f>_xlfn.RANK.AVG(Table2[[#This Row],[Sharpe Ratio Z-Score]],Table2[Sharpe Ratio Z-Score])</f>
        <v>569</v>
      </c>
      <c r="AV346">
        <f>(Table2[[#This Row],[Rank 1Y]]+Table2[[#This Row],[Rank 6M]]+Table2[[#This Row],[Rank Sharpe]])/3</f>
        <v>354.33333333333331</v>
      </c>
    </row>
    <row r="347" spans="1:48" x14ac:dyDescent="0.3">
      <c r="A347" t="s">
        <v>614</v>
      </c>
      <c r="B347" t="s">
        <v>615</v>
      </c>
      <c r="C347" t="s">
        <v>2924</v>
      </c>
      <c r="D347" t="s">
        <v>166</v>
      </c>
      <c r="E347">
        <v>27733.21633617</v>
      </c>
      <c r="F347">
        <v>832.25</v>
      </c>
      <c r="G347">
        <v>47.354184235305802</v>
      </c>
      <c r="H347">
        <f>(Table2[[#This Row],[1Y Return vs Nifty]]-AVERAGE(Table2[1Y Return vs Nifty]))/_xlfn.STDEV.P(Table2[1Y Return vs Nifty])</f>
        <v>1.3726360988264064E-2</v>
      </c>
      <c r="I347">
        <v>-7.7301454198660098</v>
      </c>
      <c r="J347">
        <f>(Table2[[#This Row],[1M Return vs Nifty]]-AVERAGE(Table2[1M Return vs Nifty]))/_xlfn.STDEV.P(Table2[1M Return vs Nifty])</f>
        <v>-1.1517530121964754</v>
      </c>
      <c r="K347">
        <v>7.5567072298851903</v>
      </c>
      <c r="L347">
        <f>(Table2[[#This Row],[6M Return vs Nifty]]-AVERAGE(Table2[6M Return vs Nifty]))/_xlfn.STDEV.P(Table2[6M Return vs Nifty])</f>
        <v>-0.18084526742253298</v>
      </c>
      <c r="M347">
        <v>-4.2148518968632498</v>
      </c>
      <c r="N347">
        <f>(Table2[[#This Row],[1W Return vs Nifty]]-AVERAGE(Table2[1W Return vs Nifty]))/_xlfn.STDEV.P(Table2[1W Return vs Nifty])</f>
        <v>-0.89635978077156375</v>
      </c>
      <c r="O347">
        <v>816.47</v>
      </c>
      <c r="P347">
        <v>819.09697676151598</v>
      </c>
      <c r="Q347">
        <v>744.83353989532202</v>
      </c>
      <c r="R347">
        <v>47.824375812500698</v>
      </c>
      <c r="S347">
        <f>(Table2[[#This Row],[Close Price]]-Table2[[#This Row],[20D EMA]])/Table2[[#This Row],[20D EMA]]</f>
        <v>1.9327103261601739E-2</v>
      </c>
      <c r="T347">
        <f>(Table2[[#This Row],[Close Price]]-Table2[[#This Row],[50D EMA]])/Table2[[#This Row],[50D EMA]]</f>
        <v>1.6057956031637986E-2</v>
      </c>
      <c r="U347">
        <f>(Table2[[#This Row],[Close Price]]-Table2[[#This Row],[200D EMA]])/Table2[[#This Row],[200D EMA]]</f>
        <v>0.11736375367436244</v>
      </c>
      <c r="V347">
        <v>1.10267271356209</v>
      </c>
      <c r="W347">
        <v>796.3</v>
      </c>
      <c r="X347">
        <v>849</v>
      </c>
      <c r="Y347">
        <v>795</v>
      </c>
      <c r="Z347">
        <v>832</v>
      </c>
      <c r="AA347">
        <v>796.3</v>
      </c>
      <c r="AB347">
        <v>849</v>
      </c>
      <c r="AC347" s="1">
        <f>(Table2[[#This Row],[Close Price]]/Table2[[#This Row],[Day Low]])-1</f>
        <v>4.5146301645108577E-2</v>
      </c>
      <c r="AD347" s="1">
        <f>(Table2[[#This Row],[Day High]]/Table2[[#This Row],[Close Price]])-1</f>
        <v>2.0126164013217096E-2</v>
      </c>
      <c r="AE347" s="1">
        <f>(Table2[[#This Row],[Close Price]]/Table2[[#This Row],[Current Week Low]])-1</f>
        <v>4.685534591194962E-2</v>
      </c>
      <c r="AF347" s="1">
        <f>(Table2[[#This Row],[Current Week High]]/Table2[[#This Row],[Close Price]])-1</f>
        <v>-3.0039050765995334E-4</v>
      </c>
      <c r="AG347" s="1">
        <f>(Table2[[#This Row],[Close Price]]/Table2[[#This Row],[Current Month Low]])-1</f>
        <v>4.5146301645108577E-2</v>
      </c>
      <c r="AH347" s="1">
        <f>(Table2[[#This Row],[Current Month High]]/Table2[[#This Row],[Close Price]])-1</f>
        <v>2.0126164013217096E-2</v>
      </c>
      <c r="AI347">
        <v>18.9546410333433</v>
      </c>
      <c r="AJ347">
        <v>77.641408751333998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-0.01</v>
      </c>
      <c r="AM347" t="s">
        <v>2950</v>
      </c>
      <c r="AN347">
        <v>5.01</v>
      </c>
      <c r="AO347" t="s">
        <v>2951</v>
      </c>
      <c r="AP347">
        <v>2.7617941573514E-2</v>
      </c>
      <c r="AQ347">
        <f>(Table2[[#This Row],[Sharpe Ratio]]-AVERAGE(Table2[Sharpe Ratio]))/_xlfn.STDEV.P(Table2[Sharpe Ratio])</f>
        <v>-0.345820864128358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278</v>
      </c>
      <c r="AT347">
        <f>_xlfn.RANK.AVG(Table2[[#This Row],[6M Return vs Nifty Z-Score]],Table2[6M Return vs Nifty Z-Score])</f>
        <v>363</v>
      </c>
      <c r="AU347">
        <f>_xlfn.RANK.AVG(Table2[[#This Row],[Sharpe Ratio Z-Score]],Table2[Sharpe Ratio Z-Score])</f>
        <v>423</v>
      </c>
      <c r="AV347">
        <f>(Table2[[#This Row],[Rank 1Y]]+Table2[[#This Row],[Rank 6M]]+Table2[[#This Row],[Rank Sharpe]])/3</f>
        <v>354.66666666666669</v>
      </c>
    </row>
    <row r="348" spans="1:48" x14ac:dyDescent="0.3">
      <c r="A348" t="s">
        <v>653</v>
      </c>
      <c r="B348" t="s">
        <v>654</v>
      </c>
      <c r="C348" t="s">
        <v>2911</v>
      </c>
      <c r="D348" t="s">
        <v>189</v>
      </c>
      <c r="E348">
        <v>23780.52</v>
      </c>
      <c r="F348">
        <v>720.65</v>
      </c>
      <c r="G348">
        <v>45.827783045339302</v>
      </c>
      <c r="H348">
        <f>(Table2[[#This Row],[1Y Return vs Nifty]]-AVERAGE(Table2[1Y Return vs Nifty]))/_xlfn.STDEV.P(Table2[1Y Return vs Nifty])</f>
        <v>-4.4668940753043365E-3</v>
      </c>
      <c r="I348">
        <v>28.581184835372898</v>
      </c>
      <c r="J348">
        <f>(Table2[[#This Row],[1M Return vs Nifty]]-AVERAGE(Table2[1M Return vs Nifty]))/_xlfn.STDEV.P(Table2[1M Return vs Nifty])</f>
        <v>2.2828364523779801</v>
      </c>
      <c r="K348">
        <v>33.133761751975797</v>
      </c>
      <c r="L348">
        <f>(Table2[[#This Row],[6M Return vs Nifty]]-AVERAGE(Table2[6M Return vs Nifty]))/_xlfn.STDEV.P(Table2[6M Return vs Nifty])</f>
        <v>0.60918738487098723</v>
      </c>
      <c r="M348">
        <v>-1.9632247257564599</v>
      </c>
      <c r="N348">
        <f>(Table2[[#This Row],[1W Return vs Nifty]]-AVERAGE(Table2[1W Return vs Nifty]))/_xlfn.STDEV.P(Table2[1W Return vs Nifty])</f>
        <v>-0.43502358925211287</v>
      </c>
      <c r="O348">
        <v>671.09</v>
      </c>
      <c r="P348">
        <v>595.511737528803</v>
      </c>
      <c r="Q348">
        <v>514.98135868885697</v>
      </c>
      <c r="R348">
        <v>74.935180431994993</v>
      </c>
      <c r="S348">
        <f>(Table2[[#This Row],[Close Price]]-Table2[[#This Row],[20D EMA]])/Table2[[#This Row],[20D EMA]]</f>
        <v>7.3850005215395767E-2</v>
      </c>
      <c r="T348">
        <f>(Table2[[#This Row],[Close Price]]-Table2[[#This Row],[50D EMA]])/Table2[[#This Row],[50D EMA]]</f>
        <v>0.21013567757788224</v>
      </c>
      <c r="U348">
        <f>(Table2[[#This Row],[Close Price]]-Table2[[#This Row],[200D EMA]])/Table2[[#This Row],[200D EMA]]</f>
        <v>0.3993710409921935</v>
      </c>
      <c r="V348">
        <v>0.38432632834783098</v>
      </c>
      <c r="W348">
        <v>703.05</v>
      </c>
      <c r="X348">
        <v>732.6</v>
      </c>
      <c r="Y348">
        <v>696.05</v>
      </c>
      <c r="Z348">
        <v>721.3</v>
      </c>
      <c r="AA348">
        <v>703.05</v>
      </c>
      <c r="AB348">
        <v>732.6</v>
      </c>
      <c r="AC348" s="1">
        <f>(Table2[[#This Row],[Close Price]]/Table2[[#This Row],[Day Low]])-1</f>
        <v>2.503378138112522E-2</v>
      </c>
      <c r="AD348" s="1">
        <f>(Table2[[#This Row],[Day High]]/Table2[[#This Row],[Close Price]])-1</f>
        <v>1.6582252133490627E-2</v>
      </c>
      <c r="AE348" s="1">
        <f>(Table2[[#This Row],[Close Price]]/Table2[[#This Row],[Current Week Low]])-1</f>
        <v>3.5342288628690488E-2</v>
      </c>
      <c r="AF348" s="1">
        <f>(Table2[[#This Row],[Current Week High]]/Table2[[#This Row],[Close Price]])-1</f>
        <v>9.0196350516902335E-4</v>
      </c>
      <c r="AG348" s="1">
        <f>(Table2[[#This Row],[Close Price]]/Table2[[#This Row],[Current Month Low]])-1</f>
        <v>2.503378138112522E-2</v>
      </c>
      <c r="AH348" s="1">
        <f>(Table2[[#This Row],[Current Month High]]/Table2[[#This Row],[Close Price]])-1</f>
        <v>1.6582252133490627E-2</v>
      </c>
      <c r="AI348">
        <v>5.7378755290362804</v>
      </c>
      <c r="AJ348">
        <v>76.133447390932403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0.56000000000000005</v>
      </c>
      <c r="AM348" t="s">
        <v>2951</v>
      </c>
      <c r="AN348">
        <v>3.1</v>
      </c>
      <c r="AO348" t="s">
        <v>2951</v>
      </c>
      <c r="AP348">
        <v>-3.7084270552864E-2</v>
      </c>
      <c r="AQ348">
        <f>(Table2[[#This Row],[Sharpe Ratio]]-AVERAGE(Table2[Sharpe Ratio]))/_xlfn.STDEV.P(Table2[Sharpe Ratio])</f>
        <v>-1.0599748786578427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1.3925584752637075</v>
      </c>
      <c r="AS348">
        <f>_xlfn.RANK.AVG(Table2[[#This Row],[1Y Return vs Nifty Z-Score]],Table2[1Y Return vs Nifty Z-Score])</f>
        <v>284</v>
      </c>
      <c r="AT348">
        <f>_xlfn.RANK.AVG(Table2[[#This Row],[6M Return vs Nifty Z-Score]],Table2[6M Return vs Nifty Z-Score])</f>
        <v>163</v>
      </c>
      <c r="AU348">
        <f>_xlfn.RANK.AVG(Table2[[#This Row],[Sharpe Ratio Z-Score]],Table2[Sharpe Ratio Z-Score])</f>
        <v>617</v>
      </c>
      <c r="AV348">
        <f>(Table2[[#This Row],[Rank 1Y]]+Table2[[#This Row],[Rank 6M]]+Table2[[#This Row],[Rank Sharpe]])/3</f>
        <v>354.66666666666669</v>
      </c>
    </row>
    <row r="349" spans="1:48" x14ac:dyDescent="0.3">
      <c r="A349" t="s">
        <v>872</v>
      </c>
      <c r="B349" t="s">
        <v>873</v>
      </c>
      <c r="C349" t="s">
        <v>2911</v>
      </c>
      <c r="D349" t="s">
        <v>41</v>
      </c>
      <c r="E349">
        <v>15312.6004548</v>
      </c>
      <c r="F349">
        <v>429.05</v>
      </c>
      <c r="G349">
        <v>72.622755689252301</v>
      </c>
      <c r="H349">
        <f>(Table2[[#This Row],[1Y Return vs Nifty]]-AVERAGE(Table2[1Y Return vs Nifty]))/_xlfn.STDEV.P(Table2[1Y Return vs Nifty])</f>
        <v>0.31490377658222185</v>
      </c>
      <c r="I349">
        <v>3.4226624774864698</v>
      </c>
      <c r="J349">
        <f>(Table2[[#This Row],[1M Return vs Nifty]]-AVERAGE(Table2[1M Return vs Nifty]))/_xlfn.STDEV.P(Table2[1M Return vs Nifty])</f>
        <v>-9.6839401612268922E-2</v>
      </c>
      <c r="K349">
        <v>-20.5006132143378</v>
      </c>
      <c r="L349">
        <f>(Table2[[#This Row],[6M Return vs Nifty]]-AVERAGE(Table2[6M Return vs Nifty]))/_xlfn.STDEV.P(Table2[6M Return vs Nifty])</f>
        <v>-1.0474892067257866</v>
      </c>
      <c r="M349">
        <v>-2.5056997158712</v>
      </c>
      <c r="N349">
        <f>(Table2[[#This Row],[1W Return vs Nifty]]-AVERAGE(Table2[1W Return vs Nifty]))/_xlfn.STDEV.P(Table2[1W Return vs Nifty])</f>
        <v>-0.54617136235838093</v>
      </c>
      <c r="O349">
        <v>437.07</v>
      </c>
      <c r="P349">
        <v>436.63861414772498</v>
      </c>
      <c r="Q349">
        <v>412.03673358463402</v>
      </c>
      <c r="R349">
        <v>30.927463119846699</v>
      </c>
      <c r="S349">
        <f>(Table2[[#This Row],[Close Price]]-Table2[[#This Row],[20D EMA]])/Table2[[#This Row],[20D EMA]]</f>
        <v>-1.834946347267024E-2</v>
      </c>
      <c r="T349">
        <f>(Table2[[#This Row],[Close Price]]-Table2[[#This Row],[50D EMA]])/Table2[[#This Row],[50D EMA]]</f>
        <v>-1.737962219062367E-2</v>
      </c>
      <c r="U349">
        <f>(Table2[[#This Row],[Close Price]]-Table2[[#This Row],[200D EMA]])/Table2[[#This Row],[200D EMA]]</f>
        <v>4.1290654518479714E-2</v>
      </c>
      <c r="V349">
        <v>0.52928700049718302</v>
      </c>
      <c r="W349">
        <v>428</v>
      </c>
      <c r="X349">
        <v>446.95</v>
      </c>
      <c r="Y349">
        <v>439.65</v>
      </c>
      <c r="Z349">
        <v>451.8</v>
      </c>
      <c r="AA349">
        <v>428</v>
      </c>
      <c r="AB349">
        <v>446.95</v>
      </c>
      <c r="AC349" s="1">
        <f>(Table2[[#This Row],[Close Price]]/Table2[[#This Row],[Day Low]])-1</f>
        <v>2.4532710280373848E-3</v>
      </c>
      <c r="AD349" s="1">
        <f>(Table2[[#This Row],[Day High]]/Table2[[#This Row],[Close Price]])-1</f>
        <v>4.1720079244843111E-2</v>
      </c>
      <c r="AE349" s="1">
        <f>(Table2[[#This Row],[Close Price]]/Table2[[#This Row],[Current Week Low]])-1</f>
        <v>-2.4110087569657601E-2</v>
      </c>
      <c r="AF349" s="1">
        <f>(Table2[[#This Row],[Current Week High]]/Table2[[#This Row],[Close Price]])-1</f>
        <v>5.3024123062580086E-2</v>
      </c>
      <c r="AG349" s="1">
        <f>(Table2[[#This Row],[Close Price]]/Table2[[#This Row],[Current Month Low]])-1</f>
        <v>2.4532710280373848E-3</v>
      </c>
      <c r="AH349" s="1">
        <f>(Table2[[#This Row],[Current Month High]]/Table2[[#This Row],[Close Price]])-1</f>
        <v>4.1720079244843111E-2</v>
      </c>
      <c r="AI349">
        <v>29.1224798974478</v>
      </c>
      <c r="AJ349">
        <v>103.582443653618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-0.08</v>
      </c>
      <c r="AM349" t="s">
        <v>2950</v>
      </c>
      <c r="AN349">
        <v>-4.0199999999999996</v>
      </c>
      <c r="AO349" t="s">
        <v>2950</v>
      </c>
      <c r="AP349">
        <v>0.101985106426806</v>
      </c>
      <c r="AQ349">
        <f>(Table2[[#This Row],[Sharpe Ratio]]-AVERAGE(Table2[Sharpe Ratio]))/_xlfn.STDEV.P(Table2[Sharpe Ratio])</f>
        <v>0.47501056626260679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-0.90058562785160778</v>
      </c>
      <c r="AS349">
        <f>_xlfn.RANK.AVG(Table2[[#This Row],[1Y Return vs Nifty Z-Score]],Table2[1Y Return vs Nifty Z-Score])</f>
        <v>190</v>
      </c>
      <c r="AT349">
        <f>_xlfn.RANK.AVG(Table2[[#This Row],[6M Return vs Nifty Z-Score]],Table2[6M Return vs Nifty Z-Score])</f>
        <v>655</v>
      </c>
      <c r="AU349">
        <f>_xlfn.RANK.AVG(Table2[[#This Row],[Sharpe Ratio Z-Score]],Table2[Sharpe Ratio Z-Score])</f>
        <v>226</v>
      </c>
      <c r="AV349">
        <f>(Table2[[#This Row],[Rank 1Y]]+Table2[[#This Row],[Rank 6M]]+Table2[[#This Row],[Rank Sharpe]])/3</f>
        <v>357</v>
      </c>
    </row>
    <row r="350" spans="1:48" x14ac:dyDescent="0.3">
      <c r="A350" t="s">
        <v>291</v>
      </c>
      <c r="B350" t="s">
        <v>292</v>
      </c>
      <c r="C350" t="s">
        <v>2919</v>
      </c>
      <c r="D350" t="s">
        <v>160</v>
      </c>
      <c r="E350">
        <v>81816.605783505001</v>
      </c>
      <c r="F350">
        <v>6594.1</v>
      </c>
      <c r="G350">
        <v>23.503989673871299</v>
      </c>
      <c r="H350">
        <f>(Table2[[#This Row],[1Y Return vs Nifty]]-AVERAGE(Table2[1Y Return vs Nifty]))/_xlfn.STDEV.P(Table2[1Y Return vs Nifty])</f>
        <v>-0.27054534675420244</v>
      </c>
      <c r="I350">
        <v>-3.6172643702607798</v>
      </c>
      <c r="J350">
        <f>(Table2[[#This Row],[1M Return vs Nifty]]-AVERAGE(Table2[1M Return vs Nifty]))/_xlfn.STDEV.P(Table2[1M Return vs Nifty])</f>
        <v>-0.76272683709555122</v>
      </c>
      <c r="K350">
        <v>19.582592243038501</v>
      </c>
      <c r="L350">
        <f>(Table2[[#This Row],[6M Return vs Nifty]]-AVERAGE(Table2[6M Return vs Nifty]))/_xlfn.STDEV.P(Table2[6M Return vs Nifty])</f>
        <v>0.19061430877349222</v>
      </c>
      <c r="M350">
        <v>2.17524854934672</v>
      </c>
      <c r="N350">
        <f>(Table2[[#This Row],[1W Return vs Nifty]]-AVERAGE(Table2[1W Return vs Nifty]))/_xlfn.STDEV.P(Table2[1W Return vs Nifty])</f>
        <v>0.41290875227432494</v>
      </c>
      <c r="O350">
        <v>6202.01</v>
      </c>
      <c r="P350">
        <v>6017.0796467970404</v>
      </c>
      <c r="Q350">
        <v>5321.8692486326599</v>
      </c>
      <c r="R350">
        <v>63.441649251413899</v>
      </c>
      <c r="S350">
        <f>(Table2[[#This Row],[Close Price]]-Table2[[#This Row],[20D EMA]])/Table2[[#This Row],[20D EMA]]</f>
        <v>6.3219827120562552E-2</v>
      </c>
      <c r="T350">
        <f>(Table2[[#This Row],[Close Price]]-Table2[[#This Row],[50D EMA]])/Table2[[#This Row],[50D EMA]]</f>
        <v>9.5897077498403149E-2</v>
      </c>
      <c r="U350">
        <f>(Table2[[#This Row],[Close Price]]-Table2[[#This Row],[200D EMA]])/Table2[[#This Row],[200D EMA]]</f>
        <v>0.23905712296374301</v>
      </c>
      <c r="V350">
        <v>0.79823537917380305</v>
      </c>
      <c r="W350">
        <v>6293.75</v>
      </c>
      <c r="X350">
        <v>6610</v>
      </c>
      <c r="Y350">
        <v>6332.95</v>
      </c>
      <c r="Z350">
        <v>6495</v>
      </c>
      <c r="AA350">
        <v>6293.75</v>
      </c>
      <c r="AB350">
        <v>6610</v>
      </c>
      <c r="AC350" s="1">
        <f>(Table2[[#This Row],[Close Price]]/Table2[[#This Row],[Day Low]])-1</f>
        <v>4.7721946375372415E-2</v>
      </c>
      <c r="AD350" s="1">
        <f>(Table2[[#This Row],[Day High]]/Table2[[#This Row],[Close Price]])-1</f>
        <v>2.4112464172516557E-3</v>
      </c>
      <c r="AE350" s="1">
        <f>(Table2[[#This Row],[Close Price]]/Table2[[#This Row],[Current Week Low]])-1</f>
        <v>4.1236706432231429E-2</v>
      </c>
      <c r="AF350" s="1">
        <f>(Table2[[#This Row],[Current Week High]]/Table2[[#This Row],[Close Price]])-1</f>
        <v>-1.5028586160355517E-2</v>
      </c>
      <c r="AG350" s="1">
        <f>(Table2[[#This Row],[Close Price]]/Table2[[#This Row],[Current Month Low]])-1</f>
        <v>4.7721946375372415E-2</v>
      </c>
      <c r="AH350" s="1">
        <f>(Table2[[#This Row],[Current Month High]]/Table2[[#This Row],[Close Price]])-1</f>
        <v>2.4112464172516557E-3</v>
      </c>
      <c r="AI350">
        <v>0.24112464172516501</v>
      </c>
      <c r="AJ350">
        <v>66.012512430608794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0.15</v>
      </c>
      <c r="AM350" t="s">
        <v>2951</v>
      </c>
      <c r="AN350">
        <v>9.98</v>
      </c>
      <c r="AO350" t="s">
        <v>2951</v>
      </c>
      <c r="AP350">
        <v>1.8694532604325999E-2</v>
      </c>
      <c r="AQ350">
        <f>(Table2[[#This Row],[Sharpe Ratio]]-AVERAGE(Table2[Sharpe Ratio]))/_xlfn.STDEV.P(Table2[Sharpe Ratio])</f>
        <v>-0.44431345239082309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-0.87406257519275954</v>
      </c>
      <c r="AS350">
        <f>_xlfn.RANK.AVG(Table2[[#This Row],[1Y Return vs Nifty Z-Score]],Table2[1Y Return vs Nifty Z-Score])</f>
        <v>368</v>
      </c>
      <c r="AT350">
        <f>_xlfn.RANK.AVG(Table2[[#This Row],[6M Return vs Nifty Z-Score]],Table2[6M Return vs Nifty Z-Score])</f>
        <v>257</v>
      </c>
      <c r="AU350">
        <f>_xlfn.RANK.AVG(Table2[[#This Row],[Sharpe Ratio Z-Score]],Table2[Sharpe Ratio Z-Score])</f>
        <v>449</v>
      </c>
      <c r="AV350">
        <f>(Table2[[#This Row],[Rank 1Y]]+Table2[[#This Row],[Rank 6M]]+Table2[[#This Row],[Rank Sharpe]])/3</f>
        <v>358</v>
      </c>
    </row>
    <row r="351" spans="1:48" x14ac:dyDescent="0.3">
      <c r="A351" t="s">
        <v>1380</v>
      </c>
      <c r="B351" t="s">
        <v>1381</v>
      </c>
      <c r="C351" t="s">
        <v>2915</v>
      </c>
      <c r="D351" t="s">
        <v>203</v>
      </c>
      <c r="E351">
        <v>6772.0836353099903</v>
      </c>
      <c r="F351">
        <v>213.37</v>
      </c>
      <c r="G351">
        <v>26.086222489476199</v>
      </c>
      <c r="H351">
        <f>(Table2[[#This Row],[1Y Return vs Nifty]]-AVERAGE(Table2[1Y Return vs Nifty]))/_xlfn.STDEV.P(Table2[1Y Return vs Nifty])</f>
        <v>-0.23976757970539175</v>
      </c>
      <c r="I351">
        <v>26.945869228541302</v>
      </c>
      <c r="J351">
        <f>(Table2[[#This Row],[1M Return vs Nifty]]-AVERAGE(Table2[1M Return vs Nifty]))/_xlfn.STDEV.P(Table2[1M Return vs Nifty])</f>
        <v>2.1281564195893816</v>
      </c>
      <c r="K351">
        <v>-1.8033712554958601</v>
      </c>
      <c r="L351">
        <f>(Table2[[#This Row],[6M Return vs Nifty]]-AVERAGE(Table2[6M Return vs Nifty]))/_xlfn.STDEV.P(Table2[6M Return vs Nifty])</f>
        <v>-0.46996251605232853</v>
      </c>
      <c r="M351">
        <v>1.7348578263490499</v>
      </c>
      <c r="N351">
        <f>(Table2[[#This Row],[1W Return vs Nifty]]-AVERAGE(Table2[1W Return vs Nifty]))/_xlfn.STDEV.P(Table2[1W Return vs Nifty])</f>
        <v>0.32267703827863042</v>
      </c>
      <c r="O351">
        <v>192.61</v>
      </c>
      <c r="P351">
        <v>192.38832872859999</v>
      </c>
      <c r="Q351">
        <v>194.90010506009199</v>
      </c>
      <c r="R351">
        <v>47.904572718129899</v>
      </c>
      <c r="S351">
        <f>(Table2[[#This Row],[Close Price]]-Table2[[#This Row],[20D EMA]])/Table2[[#This Row],[20D EMA]]</f>
        <v>0.10778256580655204</v>
      </c>
      <c r="T351">
        <f>(Table2[[#This Row],[Close Price]]-Table2[[#This Row],[50D EMA]])/Table2[[#This Row],[50D EMA]]</f>
        <v>0.10905896116493959</v>
      </c>
      <c r="U351">
        <f>(Table2[[#This Row],[Close Price]]-Table2[[#This Row],[200D EMA]])/Table2[[#This Row],[200D EMA]]</f>
        <v>9.4765956817793109E-2</v>
      </c>
      <c r="V351">
        <v>1.66764540167613</v>
      </c>
      <c r="W351">
        <v>212.25</v>
      </c>
      <c r="X351">
        <v>219.4</v>
      </c>
      <c r="Y351">
        <v>209.98</v>
      </c>
      <c r="Z351">
        <v>218.9</v>
      </c>
      <c r="AA351">
        <v>212.25</v>
      </c>
      <c r="AB351">
        <v>219.4</v>
      </c>
      <c r="AC351" s="1">
        <f>(Table2[[#This Row],[Close Price]]/Table2[[#This Row],[Day Low]])-1</f>
        <v>5.2767962308597482E-3</v>
      </c>
      <c r="AD351" s="1">
        <f>(Table2[[#This Row],[Day High]]/Table2[[#This Row],[Close Price]])-1</f>
        <v>2.8260767680554855E-2</v>
      </c>
      <c r="AE351" s="1">
        <f>(Table2[[#This Row],[Close Price]]/Table2[[#This Row],[Current Week Low]])-1</f>
        <v>1.6144394704257659E-2</v>
      </c>
      <c r="AF351" s="1">
        <f>(Table2[[#This Row],[Current Week High]]/Table2[[#This Row],[Close Price]])-1</f>
        <v>2.5917420443361205E-2</v>
      </c>
      <c r="AG351" s="1">
        <f>(Table2[[#This Row],[Close Price]]/Table2[[#This Row],[Current Month Low]])-1</f>
        <v>5.2767962308597482E-3</v>
      </c>
      <c r="AH351" s="1">
        <f>(Table2[[#This Row],[Current Month High]]/Table2[[#This Row],[Close Price]])-1</f>
        <v>2.8260767680554855E-2</v>
      </c>
      <c r="AI351">
        <v>44.350189811126199</v>
      </c>
      <c r="AJ351">
        <v>58.345083487940599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-0.28000000000000003</v>
      </c>
      <c r="AM351" t="s">
        <v>2950</v>
      </c>
      <c r="AN351">
        <v>42.29</v>
      </c>
      <c r="AO351" t="s">
        <v>2951</v>
      </c>
      <c r="AP351">
        <v>8.8743812750634005E-2</v>
      </c>
      <c r="AQ351">
        <f>(Table2[[#This Row],[Sharpe Ratio]]-AVERAGE(Table2[Sharpe Ratio]))/_xlfn.STDEV.P(Table2[Sharpe Ratio])</f>
        <v>0.32885910210660885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357</v>
      </c>
      <c r="AT351">
        <f>_xlfn.RANK.AVG(Table2[[#This Row],[6M Return vs Nifty Z-Score]],Table2[6M Return vs Nifty Z-Score])</f>
        <v>458</v>
      </c>
      <c r="AU351">
        <f>_xlfn.RANK.AVG(Table2[[#This Row],[Sharpe Ratio Z-Score]],Table2[Sharpe Ratio Z-Score])</f>
        <v>262</v>
      </c>
      <c r="AV351">
        <f>(Table2[[#This Row],[Rank 1Y]]+Table2[[#This Row],[Rank 6M]]+Table2[[#This Row],[Rank Sharpe]])/3</f>
        <v>359</v>
      </c>
    </row>
    <row r="352" spans="1:48" x14ac:dyDescent="0.3">
      <c r="A352" t="s">
        <v>1237</v>
      </c>
      <c r="B352" t="s">
        <v>1238</v>
      </c>
      <c r="C352" t="s">
        <v>2920</v>
      </c>
      <c r="D352" t="s">
        <v>1239</v>
      </c>
      <c r="E352">
        <v>8363.5100252800003</v>
      </c>
      <c r="F352">
        <v>311.39999999999998</v>
      </c>
      <c r="G352">
        <v>59.696016203876702</v>
      </c>
      <c r="H352">
        <f>(Table2[[#This Row],[1Y Return vs Nifty]]-AVERAGE(Table2[1Y Return vs Nifty]))/_xlfn.STDEV.P(Table2[1Y Return vs Nifty])</f>
        <v>0.16082929724897346</v>
      </c>
      <c r="I352">
        <v>-2.2908649717097598</v>
      </c>
      <c r="J352">
        <f>(Table2[[#This Row],[1M Return vs Nifty]]-AVERAGE(Table2[1M Return vs Nifty]))/_xlfn.STDEV.P(Table2[1M Return vs Nifty])</f>
        <v>-0.63726634396410098</v>
      </c>
      <c r="K352">
        <v>-8.4693025424885207</v>
      </c>
      <c r="L352">
        <f>(Table2[[#This Row],[6M Return vs Nifty]]-AVERAGE(Table2[6M Return vs Nifty]))/_xlfn.STDEV.P(Table2[6M Return vs Nifty])</f>
        <v>-0.67586204096129443</v>
      </c>
      <c r="M352">
        <v>-1.2520359917118</v>
      </c>
      <c r="N352">
        <f>(Table2[[#This Row],[1W Return vs Nifty]]-AVERAGE(Table2[1W Return vs Nifty]))/_xlfn.STDEV.P(Table2[1W Return vs Nifty])</f>
        <v>-0.28930803464081079</v>
      </c>
      <c r="O352">
        <v>312.25</v>
      </c>
      <c r="P352">
        <v>305.37697725865303</v>
      </c>
      <c r="Q352">
        <v>285.16944413817703</v>
      </c>
      <c r="R352">
        <v>74.285354721491899</v>
      </c>
      <c r="S352">
        <f>(Table2[[#This Row],[Close Price]]-Table2[[#This Row],[20D EMA]])/Table2[[#This Row],[20D EMA]]</f>
        <v>-2.7221777421938278E-3</v>
      </c>
      <c r="T352">
        <f>(Table2[[#This Row],[Close Price]]-Table2[[#This Row],[50D EMA]])/Table2[[#This Row],[50D EMA]]</f>
        <v>1.9723237800751019E-2</v>
      </c>
      <c r="U352">
        <f>(Table2[[#This Row],[Close Price]]-Table2[[#This Row],[200D EMA]])/Table2[[#This Row],[200D EMA]]</f>
        <v>9.1982350847915881E-2</v>
      </c>
      <c r="V352">
        <v>1.1936180647347101</v>
      </c>
      <c r="W352">
        <v>310.05</v>
      </c>
      <c r="X352">
        <v>316.10000000000002</v>
      </c>
      <c r="Y352">
        <v>312.8</v>
      </c>
      <c r="Z352">
        <v>320.8</v>
      </c>
      <c r="AA352">
        <v>310.05</v>
      </c>
      <c r="AB352">
        <v>316.10000000000002</v>
      </c>
      <c r="AC352" s="1">
        <f>(Table2[[#This Row],[Close Price]]/Table2[[#This Row],[Day Low]])-1</f>
        <v>4.3541364296080243E-3</v>
      </c>
      <c r="AD352" s="1">
        <f>(Table2[[#This Row],[Day High]]/Table2[[#This Row],[Close Price]])-1</f>
        <v>1.5093127809890916E-2</v>
      </c>
      <c r="AE352" s="1">
        <f>(Table2[[#This Row],[Close Price]]/Table2[[#This Row],[Current Week Low]])-1</f>
        <v>-4.4757033248082889E-3</v>
      </c>
      <c r="AF352" s="1">
        <f>(Table2[[#This Row],[Current Week High]]/Table2[[#This Row],[Close Price]])-1</f>
        <v>3.0186255619781832E-2</v>
      </c>
      <c r="AG352" s="1">
        <f>(Table2[[#This Row],[Close Price]]/Table2[[#This Row],[Current Month Low]])-1</f>
        <v>4.3541364296080243E-3</v>
      </c>
      <c r="AH352" s="1">
        <f>(Table2[[#This Row],[Current Month High]]/Table2[[#This Row],[Close Price]])-1</f>
        <v>1.5093127809890916E-2</v>
      </c>
      <c r="AI352">
        <v>17.1965317919075</v>
      </c>
      <c r="AJ352">
        <v>103.462920614178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-0.06</v>
      </c>
      <c r="AM352" t="s">
        <v>2950</v>
      </c>
      <c r="AN352">
        <v>3.47</v>
      </c>
      <c r="AO352" t="s">
        <v>2951</v>
      </c>
      <c r="AP352">
        <v>6.3508353386861005E-2</v>
      </c>
      <c r="AQ352">
        <f>(Table2[[#This Row],[Sharpe Ratio]]-AVERAGE(Table2[Sharpe Ratio]))/_xlfn.STDEV.P(Table2[Sharpe Ratio])</f>
        <v>5.0321413504353214E-2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-1.3912857088128794</v>
      </c>
      <c r="AS352">
        <f>_xlfn.RANK.AVG(Table2[[#This Row],[1Y Return vs Nifty Z-Score]],Table2[1Y Return vs Nifty Z-Score])</f>
        <v>236</v>
      </c>
      <c r="AT352">
        <f>_xlfn.RANK.AVG(Table2[[#This Row],[6M Return vs Nifty Z-Score]],Table2[6M Return vs Nifty Z-Score])</f>
        <v>523</v>
      </c>
      <c r="AU352">
        <f>_xlfn.RANK.AVG(Table2[[#This Row],[Sharpe Ratio Z-Score]],Table2[Sharpe Ratio Z-Score])</f>
        <v>319</v>
      </c>
      <c r="AV352">
        <f>(Table2[[#This Row],[Rank 1Y]]+Table2[[#This Row],[Rank 6M]]+Table2[[#This Row],[Rank Sharpe]])/3</f>
        <v>359.33333333333331</v>
      </c>
    </row>
    <row r="353" spans="1:48" x14ac:dyDescent="0.3">
      <c r="A353" t="s">
        <v>1368</v>
      </c>
      <c r="B353" t="s">
        <v>1369</v>
      </c>
      <c r="C353" t="s">
        <v>622</v>
      </c>
      <c r="D353" t="s">
        <v>622</v>
      </c>
      <c r="E353">
        <v>6855.7924759999996</v>
      </c>
      <c r="F353">
        <v>353.35</v>
      </c>
      <c r="G353">
        <v>-15.248604508369899</v>
      </c>
      <c r="H353">
        <f>(Table2[[#This Row],[1Y Return vs Nifty]]-AVERAGE(Table2[1Y Return vs Nifty]))/_xlfn.STDEV.P(Table2[1Y Return vs Nifty])</f>
        <v>-0.73243952959871717</v>
      </c>
      <c r="I353">
        <v>-1.23735776266012</v>
      </c>
      <c r="J353">
        <f>(Table2[[#This Row],[1M Return vs Nifty]]-AVERAGE(Table2[1M Return vs Nifty]))/_xlfn.STDEV.P(Table2[1M Return vs Nifty])</f>
        <v>-0.53761797703231984</v>
      </c>
      <c r="K353">
        <v>5.8301753552467099</v>
      </c>
      <c r="L353">
        <f>(Table2[[#This Row],[6M Return vs Nifty]]-AVERAGE(Table2[6M Return vs Nifty]))/_xlfn.STDEV.P(Table2[6M Return vs Nifty])</f>
        <v>-0.23417496396799942</v>
      </c>
      <c r="M353">
        <v>-5.4960695610797501</v>
      </c>
      <c r="N353">
        <f>(Table2[[#This Row],[1W Return vs Nifty]]-AVERAGE(Table2[1W Return vs Nifty]))/_xlfn.STDEV.P(Table2[1W Return vs Nifty])</f>
        <v>-1.1588686389439158</v>
      </c>
      <c r="O353">
        <v>349.69</v>
      </c>
      <c r="P353">
        <v>345.16309774081299</v>
      </c>
      <c r="Q353">
        <v>340.195822019964</v>
      </c>
      <c r="R353">
        <v>43.1098302380652</v>
      </c>
      <c r="S353">
        <f>(Table2[[#This Row],[Close Price]]-Table2[[#This Row],[20D EMA]])/Table2[[#This Row],[20D EMA]]</f>
        <v>1.0466413108753538E-2</v>
      </c>
      <c r="T353">
        <f>(Table2[[#This Row],[Close Price]]-Table2[[#This Row],[50D EMA]])/Table2[[#This Row],[50D EMA]]</f>
        <v>2.3718938417149903E-2</v>
      </c>
      <c r="U353">
        <f>(Table2[[#This Row],[Close Price]]-Table2[[#This Row],[200D EMA]])/Table2[[#This Row],[200D EMA]]</f>
        <v>3.8666488911977548E-2</v>
      </c>
      <c r="V353">
        <v>0.96510485487061903</v>
      </c>
      <c r="W353">
        <v>350</v>
      </c>
      <c r="X353">
        <v>358.4</v>
      </c>
      <c r="Y353">
        <v>351.5</v>
      </c>
      <c r="Z353">
        <v>365.85</v>
      </c>
      <c r="AA353">
        <v>350</v>
      </c>
      <c r="AB353">
        <v>358.4</v>
      </c>
      <c r="AC353" s="1">
        <f>(Table2[[#This Row],[Close Price]]/Table2[[#This Row],[Day Low]])-1</f>
        <v>9.5714285714285641E-3</v>
      </c>
      <c r="AD353" s="1">
        <f>(Table2[[#This Row],[Day High]]/Table2[[#This Row],[Close Price]])-1</f>
        <v>1.4291778689684342E-2</v>
      </c>
      <c r="AE353" s="1">
        <f>(Table2[[#This Row],[Close Price]]/Table2[[#This Row],[Current Week Low]])-1</f>
        <v>5.2631578947368585E-3</v>
      </c>
      <c r="AF353" s="1">
        <f>(Table2[[#This Row],[Current Week High]]/Table2[[#This Row],[Close Price]])-1</f>
        <v>3.5375689825951628E-2</v>
      </c>
      <c r="AG353" s="1">
        <f>(Table2[[#This Row],[Close Price]]/Table2[[#This Row],[Current Month Low]])-1</f>
        <v>9.5714285714285641E-3</v>
      </c>
      <c r="AH353" s="1">
        <f>(Table2[[#This Row],[Current Month High]]/Table2[[#This Row],[Close Price]])-1</f>
        <v>1.4291778689684342E-2</v>
      </c>
      <c r="AI353">
        <v>23.659261355596399</v>
      </c>
      <c r="AJ353">
        <v>31.970121381885999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-0.03</v>
      </c>
      <c r="AM353" t="s">
        <v>2950</v>
      </c>
      <c r="AN353">
        <v>9.5500000000000007</v>
      </c>
      <c r="AO353" t="s">
        <v>2951</v>
      </c>
      <c r="AP353">
        <v>0.15709915953175799</v>
      </c>
      <c r="AQ353">
        <f>(Table2[[#This Row],[Sharpe Ratio]]-AVERAGE(Table2[Sharpe Ratio]))/_xlfn.STDEV.P(Table2[Sharpe Ratio])</f>
        <v>1.0833347794288257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-1.5797663301141265</v>
      </c>
      <c r="AS353">
        <f>_xlfn.RANK.AVG(Table2[[#This Row],[1Y Return vs Nifty Z-Score]],Table2[1Y Return vs Nifty Z-Score])</f>
        <v>594</v>
      </c>
      <c r="AT353">
        <f>_xlfn.RANK.AVG(Table2[[#This Row],[6M Return vs Nifty Z-Score]],Table2[6M Return vs Nifty Z-Score])</f>
        <v>380</v>
      </c>
      <c r="AU353">
        <f>_xlfn.RANK.AVG(Table2[[#This Row],[Sharpe Ratio Z-Score]],Table2[Sharpe Ratio Z-Score])</f>
        <v>106</v>
      </c>
      <c r="AV353">
        <f>(Table2[[#This Row],[Rank 1Y]]+Table2[[#This Row],[Rank 6M]]+Table2[[#This Row],[Rank Sharpe]])/3</f>
        <v>360</v>
      </c>
    </row>
    <row r="354" spans="1:48" x14ac:dyDescent="0.3">
      <c r="A354" t="s">
        <v>1340</v>
      </c>
      <c r="B354" t="s">
        <v>1341</v>
      </c>
      <c r="C354" t="s">
        <v>2911</v>
      </c>
      <c r="D354" t="s">
        <v>418</v>
      </c>
      <c r="E354">
        <v>7096.3536385500001</v>
      </c>
      <c r="F354">
        <v>617.04999999999995</v>
      </c>
      <c r="G354">
        <v>32.256560257395101</v>
      </c>
      <c r="H354">
        <f>(Table2[[#This Row],[1Y Return vs Nifty]]-AVERAGE(Table2[1Y Return vs Nifty]))/_xlfn.STDEV.P(Table2[1Y Return vs Nifty])</f>
        <v>-0.16622300336594217</v>
      </c>
      <c r="I354">
        <v>12.916902576750401</v>
      </c>
      <c r="J354">
        <f>(Table2[[#This Row],[1M Return vs Nifty]]-AVERAGE(Table2[1M Return vs Nifty]))/_xlfn.STDEV.P(Table2[1M Return vs Nifty])</f>
        <v>0.80119481497684952</v>
      </c>
      <c r="K354">
        <v>43.857752246161297</v>
      </c>
      <c r="L354">
        <f>(Table2[[#This Row],[6M Return vs Nifty]]-AVERAGE(Table2[6M Return vs Nifty]))/_xlfn.STDEV.P(Table2[6M Return vs Nifty])</f>
        <v>0.94043360581384217</v>
      </c>
      <c r="M354">
        <v>2.50512418476906</v>
      </c>
      <c r="N354">
        <f>(Table2[[#This Row],[1W Return vs Nifty]]-AVERAGE(Table2[1W Return vs Nifty]))/_xlfn.STDEV.P(Table2[1W Return vs Nifty])</f>
        <v>0.4804970152308406</v>
      </c>
      <c r="O354">
        <v>588.6</v>
      </c>
      <c r="P354">
        <v>555.59368245426401</v>
      </c>
      <c r="Q354">
        <v>493.87055408272801</v>
      </c>
      <c r="R354">
        <v>41.524228805897103</v>
      </c>
      <c r="S354">
        <f>(Table2[[#This Row],[Close Price]]-Table2[[#This Row],[20D EMA]])/Table2[[#This Row],[20D EMA]]</f>
        <v>4.8335032279986291E-2</v>
      </c>
      <c r="T354">
        <f>(Table2[[#This Row],[Close Price]]-Table2[[#This Row],[50D EMA]])/Table2[[#This Row],[50D EMA]]</f>
        <v>0.11061378033360733</v>
      </c>
      <c r="U354">
        <f>(Table2[[#This Row],[Close Price]]-Table2[[#This Row],[200D EMA]])/Table2[[#This Row],[200D EMA]]</f>
        <v>0.24941646125482148</v>
      </c>
      <c r="V354">
        <v>1.99624636129846</v>
      </c>
      <c r="W354">
        <v>608.79999999999995</v>
      </c>
      <c r="X354">
        <v>632.5</v>
      </c>
      <c r="Y354">
        <v>613.35</v>
      </c>
      <c r="Z354">
        <v>637.79999999999995</v>
      </c>
      <c r="AA354">
        <v>608.79999999999995</v>
      </c>
      <c r="AB354">
        <v>632.5</v>
      </c>
      <c r="AC354" s="1">
        <f>(Table2[[#This Row],[Close Price]]/Table2[[#This Row],[Day Low]])-1</f>
        <v>1.3551248357424495E-2</v>
      </c>
      <c r="AD354" s="1">
        <f>(Table2[[#This Row],[Day High]]/Table2[[#This Row],[Close Price]])-1</f>
        <v>2.5038489587553725E-2</v>
      </c>
      <c r="AE354" s="1">
        <f>(Table2[[#This Row],[Close Price]]/Table2[[#This Row],[Current Week Low]])-1</f>
        <v>6.0324447705224493E-3</v>
      </c>
      <c r="AF354" s="1">
        <f>(Table2[[#This Row],[Current Week High]]/Table2[[#This Row],[Close Price]])-1</f>
        <v>3.3627744915322832E-2</v>
      </c>
      <c r="AG354" s="1">
        <f>(Table2[[#This Row],[Close Price]]/Table2[[#This Row],[Current Month Low]])-1</f>
        <v>1.3551248357424495E-2</v>
      </c>
      <c r="AH354" s="1">
        <f>(Table2[[#This Row],[Current Month High]]/Table2[[#This Row],[Close Price]])-1</f>
        <v>2.5038489587553725E-2</v>
      </c>
      <c r="AI354">
        <v>8.9052750992626208</v>
      </c>
      <c r="AJ354">
        <v>60.085614217148702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0.15</v>
      </c>
      <c r="AM354" t="s">
        <v>2951</v>
      </c>
      <c r="AN354">
        <v>17.95</v>
      </c>
      <c r="AO354" t="s">
        <v>2951</v>
      </c>
      <c r="AP354">
        <v>-5.1907834184949E-2</v>
      </c>
      <c r="AQ354">
        <f>(Table2[[#This Row],[Sharpe Ratio]]-AVERAGE(Table2[Sharpe Ratio]))/_xlfn.STDEV.P(Table2[Sharpe Ratio])</f>
        <v>-1.223590729330913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0.83231170332467719</v>
      </c>
      <c r="AS354">
        <f>_xlfn.RANK.AVG(Table2[[#This Row],[1Y Return vs Nifty Z-Score]],Table2[1Y Return vs Nifty Z-Score])</f>
        <v>333</v>
      </c>
      <c r="AT354">
        <f>_xlfn.RANK.AVG(Table2[[#This Row],[6M Return vs Nifty Z-Score]],Table2[6M Return vs Nifty Z-Score])</f>
        <v>104</v>
      </c>
      <c r="AU354">
        <f>_xlfn.RANK.AVG(Table2[[#This Row],[Sharpe Ratio Z-Score]],Table2[Sharpe Ratio Z-Score])</f>
        <v>644</v>
      </c>
      <c r="AV354">
        <f>(Table2[[#This Row],[Rank 1Y]]+Table2[[#This Row],[Rank 6M]]+Table2[[#This Row],[Rank Sharpe]])/3</f>
        <v>360.33333333333331</v>
      </c>
    </row>
    <row r="355" spans="1:48" x14ac:dyDescent="0.3">
      <c r="A355" t="s">
        <v>993</v>
      </c>
      <c r="B355" t="s">
        <v>994</v>
      </c>
      <c r="C355" t="s">
        <v>2908</v>
      </c>
      <c r="D355" t="s">
        <v>355</v>
      </c>
      <c r="E355">
        <v>12269.054420805</v>
      </c>
      <c r="F355">
        <v>1066</v>
      </c>
      <c r="G355">
        <v>48.736578818692102</v>
      </c>
      <c r="H355">
        <f>(Table2[[#This Row],[1Y Return vs Nifty]]-AVERAGE(Table2[1Y Return vs Nifty]))/_xlfn.STDEV.P(Table2[1Y Return vs Nifty])</f>
        <v>3.0203193828386741E-2</v>
      </c>
      <c r="I355">
        <v>13.1125849581066</v>
      </c>
      <c r="J355">
        <f>(Table2[[#This Row],[1M Return vs Nifty]]-AVERAGE(Table2[1M Return vs Nifty]))/_xlfn.STDEV.P(Table2[1M Return vs Nifty])</f>
        <v>0.81970387649248699</v>
      </c>
      <c r="K355">
        <v>19.141847134097901</v>
      </c>
      <c r="L355">
        <f>(Table2[[#This Row],[6M Return vs Nifty]]-AVERAGE(Table2[6M Return vs Nifty]))/_xlfn.STDEV.P(Table2[6M Return vs Nifty])</f>
        <v>0.17700042578704434</v>
      </c>
      <c r="M355">
        <v>-3.1638443062917099</v>
      </c>
      <c r="N355">
        <f>(Table2[[#This Row],[1W Return vs Nifty]]-AVERAGE(Table2[1W Return vs Nifty]))/_xlfn.STDEV.P(Table2[1W Return vs Nifty])</f>
        <v>-0.68101869530492698</v>
      </c>
      <c r="O355">
        <v>1001.88</v>
      </c>
      <c r="P355">
        <v>985.90184454636403</v>
      </c>
      <c r="Q355">
        <v>884.27484773210404</v>
      </c>
      <c r="R355">
        <v>32.251896871115598</v>
      </c>
      <c r="S355">
        <f>(Table2[[#This Row],[Close Price]]-Table2[[#This Row],[20D EMA]])/Table2[[#This Row],[20D EMA]]</f>
        <v>6.3999680600471121E-2</v>
      </c>
      <c r="T355">
        <f>(Table2[[#This Row],[Close Price]]-Table2[[#This Row],[50D EMA]])/Table2[[#This Row],[50D EMA]]</f>
        <v>8.1243539503155063E-2</v>
      </c>
      <c r="U355">
        <f>(Table2[[#This Row],[Close Price]]-Table2[[#This Row],[200D EMA]])/Table2[[#This Row],[200D EMA]]</f>
        <v>0.2055075441012098</v>
      </c>
      <c r="V355">
        <v>1.23746476334697</v>
      </c>
      <c r="W355">
        <v>1042.6500000000001</v>
      </c>
      <c r="X355">
        <v>1075</v>
      </c>
      <c r="Y355">
        <v>1037.75</v>
      </c>
      <c r="Z355">
        <v>1058.8499999999999</v>
      </c>
      <c r="AA355">
        <v>1042.6500000000001</v>
      </c>
      <c r="AB355">
        <v>1075</v>
      </c>
      <c r="AC355" s="1">
        <f>(Table2[[#This Row],[Close Price]]/Table2[[#This Row],[Day Low]])-1</f>
        <v>2.2394859252865107E-2</v>
      </c>
      <c r="AD355" s="1">
        <f>(Table2[[#This Row],[Day High]]/Table2[[#This Row],[Close Price]])-1</f>
        <v>8.4427767354595673E-3</v>
      </c>
      <c r="AE355" s="1">
        <f>(Table2[[#This Row],[Close Price]]/Table2[[#This Row],[Current Week Low]])-1</f>
        <v>2.7222356058780983E-2</v>
      </c>
      <c r="AF355" s="1">
        <f>(Table2[[#This Row],[Current Week High]]/Table2[[#This Row],[Close Price]])-1</f>
        <v>-6.7073170731708487E-3</v>
      </c>
      <c r="AG355" s="1">
        <f>(Table2[[#This Row],[Close Price]]/Table2[[#This Row],[Current Month Low]])-1</f>
        <v>2.2394859252865107E-2</v>
      </c>
      <c r="AH355" s="1">
        <f>(Table2[[#This Row],[Current Month High]]/Table2[[#This Row],[Close Price]])-1</f>
        <v>8.4427767354595673E-3</v>
      </c>
      <c r="AI355">
        <v>12.4765478424015</v>
      </c>
      <c r="AJ355">
        <v>86.363636363636303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-0.03</v>
      </c>
      <c r="AM355" t="s">
        <v>2950</v>
      </c>
      <c r="AN355">
        <v>18.170000000000002</v>
      </c>
      <c r="AO355" t="s">
        <v>2951</v>
      </c>
      <c r="AP355">
        <v>-6.1369557310700005E-4</v>
      </c>
      <c r="AQ355">
        <f>(Table2[[#This Row],[Sharpe Ratio]]-AVERAGE(Table2[Sharpe Ratio]))/_xlfn.STDEV.P(Table2[Sharpe Ratio])</f>
        <v>-0.6574290200538262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-0.31154021925083508</v>
      </c>
      <c r="AS355">
        <f>_xlfn.RANK.AVG(Table2[[#This Row],[1Y Return vs Nifty Z-Score]],Table2[1Y Return vs Nifty Z-Score])</f>
        <v>277</v>
      </c>
      <c r="AT355">
        <f>_xlfn.RANK.AVG(Table2[[#This Row],[6M Return vs Nifty Z-Score]],Table2[6M Return vs Nifty Z-Score])</f>
        <v>263</v>
      </c>
      <c r="AU355">
        <f>_xlfn.RANK.AVG(Table2[[#This Row],[Sharpe Ratio Z-Score]],Table2[Sharpe Ratio Z-Score])</f>
        <v>542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230</v>
      </c>
      <c r="B356" t="s">
        <v>231</v>
      </c>
      <c r="C356" t="s">
        <v>2909</v>
      </c>
      <c r="D356" t="s">
        <v>50</v>
      </c>
      <c r="E356">
        <v>105926.17435443999</v>
      </c>
      <c r="F356">
        <v>1434.75</v>
      </c>
      <c r="G356">
        <v>7.0395892992198501</v>
      </c>
      <c r="H356">
        <f>(Table2[[#This Row],[1Y Return vs Nifty]]-AVERAGE(Table2[1Y Return vs Nifty]))/_xlfn.STDEV.P(Table2[1Y Return vs Nifty])</f>
        <v>-0.46678538997070385</v>
      </c>
      <c r="I356">
        <v>8.81929240935116</v>
      </c>
      <c r="J356">
        <f>(Table2[[#This Row],[1M Return vs Nifty]]-AVERAGE(Table2[1M Return vs Nifty]))/_xlfn.STDEV.P(Table2[1M Return vs Nifty])</f>
        <v>0.41361307087778565</v>
      </c>
      <c r="K356">
        <v>4.9625622759291703</v>
      </c>
      <c r="L356">
        <f>(Table2[[#This Row],[6M Return vs Nifty]]-AVERAGE(Table2[6M Return vs Nifty]))/_xlfn.STDEV.P(Table2[6M Return vs Nifty])</f>
        <v>-0.26097408822313106</v>
      </c>
      <c r="M356">
        <v>-3.5892445610612</v>
      </c>
      <c r="N356">
        <f>(Table2[[#This Row],[1W Return vs Nifty]]-AVERAGE(Table2[1W Return vs Nifty]))/_xlfn.STDEV.P(Table2[1W Return vs Nifty])</f>
        <v>-0.76817901026519309</v>
      </c>
      <c r="O356">
        <v>1363.54</v>
      </c>
      <c r="P356">
        <v>1291.4766174956401</v>
      </c>
      <c r="Q356">
        <v>1178.4721439828299</v>
      </c>
      <c r="R356">
        <v>49.225433216206</v>
      </c>
      <c r="S356">
        <f>(Table2[[#This Row],[Close Price]]-Table2[[#This Row],[20D EMA]])/Table2[[#This Row],[20D EMA]]</f>
        <v>5.2224357187907973E-2</v>
      </c>
      <c r="T356">
        <f>(Table2[[#This Row],[Close Price]]-Table2[[#This Row],[50D EMA]])/Table2[[#This Row],[50D EMA]]</f>
        <v>0.11093765118426048</v>
      </c>
      <c r="U356">
        <f>(Table2[[#This Row],[Close Price]]-Table2[[#This Row],[200D EMA]])/Table2[[#This Row],[200D EMA]]</f>
        <v>0.21746619750471077</v>
      </c>
      <c r="V356">
        <v>1.03586690584792</v>
      </c>
      <c r="W356">
        <v>1386.35</v>
      </c>
      <c r="X356">
        <v>1441.65</v>
      </c>
      <c r="Y356">
        <v>1393.8</v>
      </c>
      <c r="Z356">
        <v>1448</v>
      </c>
      <c r="AA356">
        <v>1386.35</v>
      </c>
      <c r="AB356">
        <v>1441.65</v>
      </c>
      <c r="AC356" s="1">
        <f>(Table2[[#This Row],[Close Price]]/Table2[[#This Row],[Day Low]])-1</f>
        <v>3.491181880477523E-2</v>
      </c>
      <c r="AD356" s="1">
        <f>(Table2[[#This Row],[Day High]]/Table2[[#This Row],[Close Price]])-1</f>
        <v>4.8092002090958097E-3</v>
      </c>
      <c r="AE356" s="1">
        <f>(Table2[[#This Row],[Close Price]]/Table2[[#This Row],[Current Week Low]])-1</f>
        <v>2.9380111924235841E-2</v>
      </c>
      <c r="AF356" s="1">
        <f>(Table2[[#This Row],[Current Week High]]/Table2[[#This Row],[Close Price]])-1</f>
        <v>9.2350583725386848E-3</v>
      </c>
      <c r="AG356" s="1">
        <f>(Table2[[#This Row],[Close Price]]/Table2[[#This Row],[Current Month Low]])-1</f>
        <v>3.491181880477523E-2</v>
      </c>
      <c r="AH356" s="1">
        <f>(Table2[[#This Row],[Current Month High]]/Table2[[#This Row],[Close Price]])-1</f>
        <v>4.8092002090958097E-3</v>
      </c>
      <c r="AI356">
        <v>2.8890050531451501</v>
      </c>
      <c r="AJ356">
        <v>43.870644271747203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</v>
      </c>
      <c r="AM356" t="s">
        <v>2951</v>
      </c>
      <c r="AN356">
        <v>11.35</v>
      </c>
      <c r="AO356" t="s">
        <v>2951</v>
      </c>
      <c r="AP356">
        <v>9.4670243283735994E-2</v>
      </c>
      <c r="AQ356">
        <f>(Table2[[#This Row],[Sharpe Ratio]]-AVERAGE(Table2[Sharpe Ratio]))/_xlfn.STDEV.P(Table2[Sharpe Ratio])</f>
        <v>0.39427238579431495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-0.68805303178692734</v>
      </c>
      <c r="AS356">
        <f>_xlfn.RANK.AVG(Table2[[#This Row],[1Y Return vs Nifty Z-Score]],Table2[1Y Return vs Nifty Z-Score])</f>
        <v>458</v>
      </c>
      <c r="AT356">
        <f>_xlfn.RANK.AVG(Table2[[#This Row],[6M Return vs Nifty Z-Score]],Table2[6M Return vs Nifty Z-Score])</f>
        <v>388</v>
      </c>
      <c r="AU356">
        <f>_xlfn.RANK.AVG(Table2[[#This Row],[Sharpe Ratio Z-Score]],Table2[Sharpe Ratio Z-Score])</f>
        <v>240</v>
      </c>
      <c r="AV356">
        <f>(Table2[[#This Row],[Rank 1Y]]+Table2[[#This Row],[Rank 6M]]+Table2[[#This Row],[Rank Sharpe]])/3</f>
        <v>362</v>
      </c>
    </row>
    <row r="357" spans="1:48" x14ac:dyDescent="0.3">
      <c r="A357" t="s">
        <v>510</v>
      </c>
      <c r="B357" t="s">
        <v>511</v>
      </c>
      <c r="C357" t="s">
        <v>2923</v>
      </c>
      <c r="D357" t="s">
        <v>446</v>
      </c>
      <c r="E357">
        <v>36904.009519615</v>
      </c>
      <c r="F357">
        <v>1531.85</v>
      </c>
      <c r="G357">
        <v>37.485771617133501</v>
      </c>
      <c r="H357">
        <f>(Table2[[#This Row],[1Y Return vs Nifty]]-AVERAGE(Table2[1Y Return vs Nifty]))/_xlfn.STDEV.P(Table2[1Y Return vs Nifty])</f>
        <v>-0.10389576156713431</v>
      </c>
      <c r="I357">
        <v>23.273852953676901</v>
      </c>
      <c r="J357">
        <f>(Table2[[#This Row],[1M Return vs Nifty]]-AVERAGE(Table2[1M Return vs Nifty]))/_xlfn.STDEV.P(Table2[1M Return vs Nifty])</f>
        <v>1.7808304383393387</v>
      </c>
      <c r="K357">
        <v>11.016776723900101</v>
      </c>
      <c r="L357">
        <f>(Table2[[#This Row],[6M Return vs Nifty]]-AVERAGE(Table2[6M Return vs Nifty]))/_xlfn.STDEV.P(Table2[6M Return vs Nifty])</f>
        <v>-7.3969478534662889E-2</v>
      </c>
      <c r="M357">
        <v>1.8844342657967501</v>
      </c>
      <c r="N357">
        <f>(Table2[[#This Row],[1W Return vs Nifty]]-AVERAGE(Table2[1W Return vs Nifty]))/_xlfn.STDEV.P(Table2[1W Return vs Nifty])</f>
        <v>0.35332377491483924</v>
      </c>
      <c r="O357">
        <v>1444.19</v>
      </c>
      <c r="P357">
        <v>1324.3978934673301</v>
      </c>
      <c r="Q357">
        <v>1173.8759332162499</v>
      </c>
      <c r="R357">
        <v>66.022255042617203</v>
      </c>
      <c r="S357">
        <f>(Table2[[#This Row],[Close Price]]-Table2[[#This Row],[20D EMA]])/Table2[[#This Row],[20D EMA]]</f>
        <v>6.0698384561588055E-2</v>
      </c>
      <c r="T357">
        <f>(Table2[[#This Row],[Close Price]]-Table2[[#This Row],[50D EMA]])/Table2[[#This Row],[50D EMA]]</f>
        <v>0.15663880738253927</v>
      </c>
      <c r="U357">
        <f>(Table2[[#This Row],[Close Price]]-Table2[[#This Row],[200D EMA]])/Table2[[#This Row],[200D EMA]]</f>
        <v>0.3049505119360893</v>
      </c>
      <c r="V357">
        <v>1.7735204095766699</v>
      </c>
      <c r="W357">
        <v>1493.35</v>
      </c>
      <c r="X357">
        <v>1551.95</v>
      </c>
      <c r="Y357">
        <v>1544</v>
      </c>
      <c r="Z357">
        <v>1640</v>
      </c>
      <c r="AA357">
        <v>1493.35</v>
      </c>
      <c r="AB357">
        <v>1551.95</v>
      </c>
      <c r="AC357" s="1">
        <f>(Table2[[#This Row],[Close Price]]/Table2[[#This Row],[Day Low]])-1</f>
        <v>2.5780962266046092E-2</v>
      </c>
      <c r="AD357" s="1">
        <f>(Table2[[#This Row],[Day High]]/Table2[[#This Row],[Close Price]])-1</f>
        <v>1.3121389169957975E-2</v>
      </c>
      <c r="AE357" s="1">
        <f>(Table2[[#This Row],[Close Price]]/Table2[[#This Row],[Current Week Low]])-1</f>
        <v>-7.8691709844560531E-3</v>
      </c>
      <c r="AF357" s="1">
        <f>(Table2[[#This Row],[Current Week High]]/Table2[[#This Row],[Close Price]])-1</f>
        <v>7.0600907399549717E-2</v>
      </c>
      <c r="AG357" s="1">
        <f>(Table2[[#This Row],[Close Price]]/Table2[[#This Row],[Current Month Low]])-1</f>
        <v>2.5780962266046092E-2</v>
      </c>
      <c r="AH357" s="1">
        <f>(Table2[[#This Row],[Current Month High]]/Table2[[#This Row],[Close Price]])-1</f>
        <v>1.3121389169957975E-2</v>
      </c>
      <c r="AI357">
        <v>10.222933054803001</v>
      </c>
      <c r="AJ357">
        <v>67.681024574462199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0.28000000000000003</v>
      </c>
      <c r="AM357" t="s">
        <v>2951</v>
      </c>
      <c r="AN357">
        <v>11.83</v>
      </c>
      <c r="AO357" t="s">
        <v>2951</v>
      </c>
      <c r="AP357">
        <v>2.2464768633188002E-2</v>
      </c>
      <c r="AQ357">
        <f>(Table2[[#This Row],[Sharpe Ratio]]-AVERAGE(Table2[Sharpe Ratio]))/_xlfn.STDEV.P(Table2[Sharpe Ratio])</f>
        <v>-0.40269927712156972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1.5535896960308111</v>
      </c>
      <c r="AS357">
        <f>_xlfn.RANK.AVG(Table2[[#This Row],[1Y Return vs Nifty Z-Score]],Table2[1Y Return vs Nifty Z-Score])</f>
        <v>313</v>
      </c>
      <c r="AT357">
        <f>_xlfn.RANK.AVG(Table2[[#This Row],[6M Return vs Nifty Z-Score]],Table2[6M Return vs Nifty Z-Score])</f>
        <v>337</v>
      </c>
      <c r="AU357">
        <f>_xlfn.RANK.AVG(Table2[[#This Row],[Sharpe Ratio Z-Score]],Table2[Sharpe Ratio Z-Score])</f>
        <v>438</v>
      </c>
      <c r="AV357">
        <f>(Table2[[#This Row],[Rank 1Y]]+Table2[[#This Row],[Rank 6M]]+Table2[[#This Row],[Rank Sharpe]])/3</f>
        <v>362.66666666666669</v>
      </c>
    </row>
    <row r="358" spans="1:48" x14ac:dyDescent="0.3">
      <c r="A358" t="s">
        <v>632</v>
      </c>
      <c r="B358" t="s">
        <v>633</v>
      </c>
      <c r="C358" t="s">
        <v>2916</v>
      </c>
      <c r="D358" t="s">
        <v>66</v>
      </c>
      <c r="E358">
        <v>25881.398137759999</v>
      </c>
      <c r="F358">
        <v>1753.85</v>
      </c>
      <c r="G358">
        <v>23.705372644215601</v>
      </c>
      <c r="H358">
        <f>(Table2[[#This Row],[1Y Return vs Nifty]]-AVERAGE(Table2[1Y Return vs Nifty]))/_xlfn.STDEV.P(Table2[1Y Return vs Nifty])</f>
        <v>-0.26814505267095862</v>
      </c>
      <c r="I358">
        <v>1.96309124315119</v>
      </c>
      <c r="J358">
        <f>(Table2[[#This Row],[1M Return vs Nifty]]-AVERAGE(Table2[1M Return vs Nifty]))/_xlfn.STDEV.P(Table2[1M Return vs Nifty])</f>
        <v>-0.23489625463875968</v>
      </c>
      <c r="K358">
        <v>-1.89130539046545</v>
      </c>
      <c r="L358">
        <f>(Table2[[#This Row],[6M Return vs Nifty]]-AVERAGE(Table2[6M Return vs Nifty]))/_xlfn.STDEV.P(Table2[6M Return vs Nifty])</f>
        <v>-0.47267865515337948</v>
      </c>
      <c r="M358">
        <v>-6.5660774908246902</v>
      </c>
      <c r="N358">
        <f>(Table2[[#This Row],[1W Return vs Nifty]]-AVERAGE(Table2[1W Return vs Nifty]))/_xlfn.STDEV.P(Table2[1W Return vs Nifty])</f>
        <v>-1.3781027064389784</v>
      </c>
      <c r="O358">
        <v>1802.19</v>
      </c>
      <c r="P358">
        <v>1779.5807528261701</v>
      </c>
      <c r="Q358">
        <v>1603.4790958574599</v>
      </c>
      <c r="R358">
        <v>23.094124258569199</v>
      </c>
      <c r="S358">
        <f>(Table2[[#This Row],[Close Price]]-Table2[[#This Row],[20D EMA]])/Table2[[#This Row],[20D EMA]]</f>
        <v>-2.6822921001670271E-2</v>
      </c>
      <c r="T358">
        <f>(Table2[[#This Row],[Close Price]]-Table2[[#This Row],[50D EMA]])/Table2[[#This Row],[50D EMA]]</f>
        <v>-1.4458884647581672E-2</v>
      </c>
      <c r="U358">
        <f>(Table2[[#This Row],[Close Price]]-Table2[[#This Row],[200D EMA]])/Table2[[#This Row],[200D EMA]]</f>
        <v>9.377790114696144E-2</v>
      </c>
      <c r="V358">
        <v>0.89113062891822103</v>
      </c>
      <c r="W358">
        <v>1740.05</v>
      </c>
      <c r="X358">
        <v>1766</v>
      </c>
      <c r="Y358">
        <v>1744.45</v>
      </c>
      <c r="Z358">
        <v>1823</v>
      </c>
      <c r="AA358">
        <v>1740.05</v>
      </c>
      <c r="AB358">
        <v>1766</v>
      </c>
      <c r="AC358" s="1">
        <f>(Table2[[#This Row],[Close Price]]/Table2[[#This Row],[Day Low]])-1</f>
        <v>7.9308065860175248E-3</v>
      </c>
      <c r="AD358" s="1">
        <f>(Table2[[#This Row],[Day High]]/Table2[[#This Row],[Close Price]])-1</f>
        <v>6.927616386806168E-3</v>
      </c>
      <c r="AE358" s="1">
        <f>(Table2[[#This Row],[Close Price]]/Table2[[#This Row],[Current Week Low]])-1</f>
        <v>5.3885178709620618E-3</v>
      </c>
      <c r="AF358" s="1">
        <f>(Table2[[#This Row],[Current Week High]]/Table2[[#This Row],[Close Price]])-1</f>
        <v>3.9427545115032769E-2</v>
      </c>
      <c r="AG358" s="1">
        <f>(Table2[[#This Row],[Close Price]]/Table2[[#This Row],[Current Month Low]])-1</f>
        <v>7.9308065860175248E-3</v>
      </c>
      <c r="AH358" s="1">
        <f>(Table2[[#This Row],[Current Month High]]/Table2[[#This Row],[Close Price]])-1</f>
        <v>6.927616386806168E-3</v>
      </c>
      <c r="AI358">
        <v>10.6137925136129</v>
      </c>
      <c r="AJ358">
        <v>54.184615384615299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0.03</v>
      </c>
      <c r="AM358" t="s">
        <v>2951</v>
      </c>
      <c r="AN358">
        <v>-1.5</v>
      </c>
      <c r="AO358" t="s">
        <v>2950</v>
      </c>
      <c r="AP358">
        <v>8.6865483181336994E-2</v>
      </c>
      <c r="AQ358">
        <f>(Table2[[#This Row],[Sharpe Ratio]]-AVERAGE(Table2[Sharpe Ratio]))/_xlfn.STDEV.P(Table2[Sharpe Ratio])</f>
        <v>0.30812694228643439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-2.0456957266156417</v>
      </c>
      <c r="AS358">
        <f>_xlfn.RANK.AVG(Table2[[#This Row],[1Y Return vs Nifty Z-Score]],Table2[1Y Return vs Nifty Z-Score])</f>
        <v>366</v>
      </c>
      <c r="AT358">
        <f>_xlfn.RANK.AVG(Table2[[#This Row],[6M Return vs Nifty Z-Score]],Table2[6M Return vs Nifty Z-Score])</f>
        <v>460</v>
      </c>
      <c r="AU358">
        <f>_xlfn.RANK.AVG(Table2[[#This Row],[Sharpe Ratio Z-Score]],Table2[Sharpe Ratio Z-Score])</f>
        <v>265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148</v>
      </c>
      <c r="B359" t="s">
        <v>149</v>
      </c>
      <c r="C359" t="s">
        <v>2921</v>
      </c>
      <c r="D359" t="s">
        <v>102</v>
      </c>
      <c r="E359">
        <v>168065.0217823</v>
      </c>
      <c r="F359">
        <v>2515.1</v>
      </c>
      <c r="G359">
        <v>20.126547302110499</v>
      </c>
      <c r="H359">
        <f>(Table2[[#This Row],[1Y Return vs Nifty]]-AVERAGE(Table2[1Y Return vs Nifty]))/_xlfn.STDEV.P(Table2[1Y Return vs Nifty])</f>
        <v>-0.3108012578055403</v>
      </c>
      <c r="I359">
        <v>-1.47870433844702</v>
      </c>
      <c r="J359">
        <f>(Table2[[#This Row],[1M Return vs Nifty]]-AVERAGE(Table2[1M Return vs Nifty]))/_xlfn.STDEV.P(Table2[1M Return vs Nifty])</f>
        <v>-0.56044628986696776</v>
      </c>
      <c r="K359">
        <v>11.7614197096549</v>
      </c>
      <c r="L359">
        <f>(Table2[[#This Row],[6M Return vs Nifty]]-AVERAGE(Table2[6M Return vs Nifty]))/_xlfn.STDEV.P(Table2[6M Return vs Nifty])</f>
        <v>-5.0968695839394791E-2</v>
      </c>
      <c r="M359">
        <v>-0.665473275644757</v>
      </c>
      <c r="N359">
        <f>(Table2[[#This Row],[1W Return vs Nifty]]-AVERAGE(Table2[1W Return vs Nifty]))/_xlfn.STDEV.P(Table2[1W Return vs Nifty])</f>
        <v>-0.1691271214816133</v>
      </c>
      <c r="O359">
        <v>2432.5700000000002</v>
      </c>
      <c r="P359">
        <v>2379.8054332366901</v>
      </c>
      <c r="Q359">
        <v>2163.5546852239499</v>
      </c>
      <c r="R359">
        <v>61.744069622484602</v>
      </c>
      <c r="S359">
        <f>(Table2[[#This Row],[Close Price]]-Table2[[#This Row],[20D EMA]])/Table2[[#This Row],[20D EMA]]</f>
        <v>3.3927081235072265E-2</v>
      </c>
      <c r="T359">
        <f>(Table2[[#This Row],[Close Price]]-Table2[[#This Row],[50D EMA]])/Table2[[#This Row],[50D EMA]]</f>
        <v>5.6851104243131514E-2</v>
      </c>
      <c r="U359">
        <f>(Table2[[#This Row],[Close Price]]-Table2[[#This Row],[200D EMA]])/Table2[[#This Row],[200D EMA]]</f>
        <v>0.16248506089397108</v>
      </c>
      <c r="V359">
        <v>1.16394093815822</v>
      </c>
      <c r="W359">
        <v>2443.1</v>
      </c>
      <c r="X359">
        <v>2521.75</v>
      </c>
      <c r="Y359">
        <v>2450.6</v>
      </c>
      <c r="Z359">
        <v>2515.6</v>
      </c>
      <c r="AA359">
        <v>2443.1</v>
      </c>
      <c r="AB359">
        <v>2521.75</v>
      </c>
      <c r="AC359" s="1">
        <f>(Table2[[#This Row],[Close Price]]/Table2[[#This Row],[Day Low]])-1</f>
        <v>2.9470754369448571E-2</v>
      </c>
      <c r="AD359" s="1">
        <f>(Table2[[#This Row],[Day High]]/Table2[[#This Row],[Close Price]])-1</f>
        <v>2.6440300584469334E-3</v>
      </c>
      <c r="AE359" s="1">
        <f>(Table2[[#This Row],[Close Price]]/Table2[[#This Row],[Current Week Low]])-1</f>
        <v>2.6320084877172967E-2</v>
      </c>
      <c r="AF359" s="1">
        <f>(Table2[[#This Row],[Current Week High]]/Table2[[#This Row],[Close Price]])-1</f>
        <v>1.9879925251475861E-4</v>
      </c>
      <c r="AG359" s="1">
        <f>(Table2[[#This Row],[Close Price]]/Table2[[#This Row],[Current Month Low]])-1</f>
        <v>2.9470754369448571E-2</v>
      </c>
      <c r="AH359" s="1">
        <f>(Table2[[#This Row],[Current Month High]]/Table2[[#This Row],[Close Price]])-1</f>
        <v>2.6440300584469334E-3</v>
      </c>
      <c r="AI359">
        <v>0.34193471432546402</v>
      </c>
      <c r="AJ359">
        <v>48.885646728903303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0.04</v>
      </c>
      <c r="AM359" t="s">
        <v>2951</v>
      </c>
      <c r="AN359">
        <v>9.1199999999999992</v>
      </c>
      <c r="AO359" t="s">
        <v>2951</v>
      </c>
      <c r="AP359">
        <v>4.9364481420808001E-2</v>
      </c>
      <c r="AQ359">
        <f>(Table2[[#This Row],[Sharpe Ratio]]-AVERAGE(Table2[Sharpe Ratio]))/_xlfn.STDEV.P(Table2[Sharpe Ratio])</f>
        <v>-0.1057923052324722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-1.1971356702259883</v>
      </c>
      <c r="AS359">
        <f>_xlfn.RANK.AVG(Table2[[#This Row],[1Y Return vs Nifty Z-Score]],Table2[1Y Return vs Nifty Z-Score])</f>
        <v>396</v>
      </c>
      <c r="AT359">
        <f>_xlfn.RANK.AVG(Table2[[#This Row],[6M Return vs Nifty Z-Score]],Table2[6M Return vs Nifty Z-Score])</f>
        <v>326</v>
      </c>
      <c r="AU359">
        <f>_xlfn.RANK.AVG(Table2[[#This Row],[Sharpe Ratio Z-Score]],Table2[Sharpe Ratio Z-Score])</f>
        <v>370</v>
      </c>
      <c r="AV359">
        <f>(Table2[[#This Row],[Rank 1Y]]+Table2[[#This Row],[Rank 6M]]+Table2[[#This Row],[Rank Sharpe]])/3</f>
        <v>364</v>
      </c>
    </row>
    <row r="360" spans="1:48" x14ac:dyDescent="0.3">
      <c r="A360" t="s">
        <v>1493</v>
      </c>
      <c r="B360" t="s">
        <v>1494</v>
      </c>
      <c r="C360" t="s">
        <v>2913</v>
      </c>
      <c r="D360" t="s">
        <v>256</v>
      </c>
      <c r="E360">
        <v>5747.5149892299996</v>
      </c>
      <c r="F360">
        <v>506.65</v>
      </c>
      <c r="G360">
        <v>2.4389266146970101</v>
      </c>
      <c r="H360">
        <f>(Table2[[#This Row],[1Y Return vs Nifty]]-AVERAGE(Table2[1Y Return vs Nifty]))/_xlfn.STDEV.P(Table2[1Y Return vs Nifty])</f>
        <v>-0.52162092746317812</v>
      </c>
      <c r="I360">
        <v>22.500687752300799</v>
      </c>
      <c r="J360">
        <f>(Table2[[#This Row],[1M Return vs Nifty]]-AVERAGE(Table2[1M Return vs Nifty]))/_xlfn.STDEV.P(Table2[1M Return vs Nifty])</f>
        <v>1.7076988555425665</v>
      </c>
      <c r="K360">
        <v>28.7098653004136</v>
      </c>
      <c r="L360">
        <f>(Table2[[#This Row],[6M Return vs Nifty]]-AVERAGE(Table2[6M Return vs Nifty]))/_xlfn.STDEV.P(Table2[6M Return vs Nifty])</f>
        <v>0.47254058513566344</v>
      </c>
      <c r="M360">
        <v>-2.2069336856422499</v>
      </c>
      <c r="N360">
        <f>(Table2[[#This Row],[1W Return vs Nifty]]-AVERAGE(Table2[1W Return vs Nifty]))/_xlfn.STDEV.P(Table2[1W Return vs Nifty])</f>
        <v>-0.48495715056084893</v>
      </c>
      <c r="O360">
        <v>479.67</v>
      </c>
      <c r="P360">
        <v>449.73086075661001</v>
      </c>
      <c r="Q360">
        <v>413.15045911633899</v>
      </c>
      <c r="R360">
        <v>56.533686127079399</v>
      </c>
      <c r="S360">
        <f>(Table2[[#This Row],[Close Price]]-Table2[[#This Row],[20D EMA]])/Table2[[#This Row],[20D EMA]]</f>
        <v>5.62470031479975E-2</v>
      </c>
      <c r="T360">
        <f>(Table2[[#This Row],[Close Price]]-Table2[[#This Row],[50D EMA]])/Table2[[#This Row],[50D EMA]]</f>
        <v>0.12656267161126408</v>
      </c>
      <c r="U360">
        <f>(Table2[[#This Row],[Close Price]]-Table2[[#This Row],[200D EMA]])/Table2[[#This Row],[200D EMA]]</f>
        <v>0.22630869413443508</v>
      </c>
      <c r="V360">
        <v>1.9823595462708501</v>
      </c>
      <c r="W360">
        <v>501.3</v>
      </c>
      <c r="X360">
        <v>516.5</v>
      </c>
      <c r="Y360">
        <v>509</v>
      </c>
      <c r="Z360">
        <v>519.54999999999995</v>
      </c>
      <c r="AA360">
        <v>501.3</v>
      </c>
      <c r="AB360">
        <v>516.5</v>
      </c>
      <c r="AC360" s="1">
        <f>(Table2[[#This Row],[Close Price]]/Table2[[#This Row],[Day Low]])-1</f>
        <v>1.0672252144424466E-2</v>
      </c>
      <c r="AD360" s="1">
        <f>(Table2[[#This Row],[Day High]]/Table2[[#This Row],[Close Price]])-1</f>
        <v>1.9441428994374954E-2</v>
      </c>
      <c r="AE360" s="1">
        <f>(Table2[[#This Row],[Close Price]]/Table2[[#This Row],[Current Week Low]])-1</f>
        <v>-4.6168958742632826E-3</v>
      </c>
      <c r="AF360" s="1">
        <f>(Table2[[#This Row],[Current Week High]]/Table2[[#This Row],[Close Price]])-1</f>
        <v>2.5461363860653341E-2</v>
      </c>
      <c r="AG360" s="1">
        <f>(Table2[[#This Row],[Close Price]]/Table2[[#This Row],[Current Month Low]])-1</f>
        <v>1.0672252144424466E-2</v>
      </c>
      <c r="AH360" s="1">
        <f>(Table2[[#This Row],[Current Month High]]/Table2[[#This Row],[Close Price]])-1</f>
        <v>1.9441428994374954E-2</v>
      </c>
      <c r="AI360">
        <v>4.0165794927464704</v>
      </c>
      <c r="AJ360">
        <v>43.222614840989301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2951</v>
      </c>
      <c r="AN360">
        <v>12.53</v>
      </c>
      <c r="AO360" t="s">
        <v>2951</v>
      </c>
      <c r="AP360">
        <v>3.0794856642116002E-2</v>
      </c>
      <c r="AQ360">
        <f>(Table2[[#This Row],[Sharpe Ratio]]-AVERAGE(Table2[Sharpe Ratio]))/_xlfn.STDEV.P(Table2[Sharpe Ratio])</f>
        <v>-0.31075549966091381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0.86290586299328909</v>
      </c>
      <c r="AS360">
        <f>_xlfn.RANK.AVG(Table2[[#This Row],[1Y Return vs Nifty Z-Score]],Table2[1Y Return vs Nifty Z-Score])</f>
        <v>486</v>
      </c>
      <c r="AT360">
        <f>_xlfn.RANK.AVG(Table2[[#This Row],[6M Return vs Nifty Z-Score]],Table2[6M Return vs Nifty Z-Score])</f>
        <v>194</v>
      </c>
      <c r="AU360">
        <f>_xlfn.RANK.AVG(Table2[[#This Row],[Sharpe Ratio Z-Score]],Table2[Sharpe Ratio Z-Score])</f>
        <v>412</v>
      </c>
      <c r="AV360">
        <f>(Table2[[#This Row],[Rank 1Y]]+Table2[[#This Row],[Rank 6M]]+Table2[[#This Row],[Rank Sharpe]])/3</f>
        <v>364</v>
      </c>
    </row>
    <row r="361" spans="1:48" x14ac:dyDescent="0.3">
      <c r="A361" t="s">
        <v>1258</v>
      </c>
      <c r="B361" t="s">
        <v>1259</v>
      </c>
      <c r="C361" t="s">
        <v>2916</v>
      </c>
      <c r="D361" t="s">
        <v>284</v>
      </c>
      <c r="E361">
        <v>7950.6343517349997</v>
      </c>
      <c r="F361">
        <v>771.25</v>
      </c>
      <c r="G361">
        <v>36.487407413000199</v>
      </c>
      <c r="H361">
        <f>(Table2[[#This Row],[1Y Return vs Nifty]]-AVERAGE(Table2[1Y Return vs Nifty]))/_xlfn.STDEV.P(Table2[1Y Return vs Nifty])</f>
        <v>-0.1157953163706341</v>
      </c>
      <c r="I361">
        <v>-3.3065047623695998</v>
      </c>
      <c r="J361">
        <f>(Table2[[#This Row],[1M Return vs Nifty]]-AVERAGE(Table2[1M Return vs Nifty]))/_xlfn.STDEV.P(Table2[1M Return vs Nifty])</f>
        <v>-0.73333293530853694</v>
      </c>
      <c r="K361">
        <v>12.014737936437999</v>
      </c>
      <c r="L361">
        <f>(Table2[[#This Row],[6M Return vs Nifty]]-AVERAGE(Table2[6M Return vs Nifty]))/_xlfn.STDEV.P(Table2[6M Return vs Nifty])</f>
        <v>-4.3144117352184957E-2</v>
      </c>
      <c r="M361">
        <v>-1.7050267046718699</v>
      </c>
      <c r="N361">
        <f>(Table2[[#This Row],[1W Return vs Nifty]]-AVERAGE(Table2[1W Return vs Nifty]))/_xlfn.STDEV.P(Table2[1W Return vs Nifty])</f>
        <v>-0.38212136226109994</v>
      </c>
      <c r="O361">
        <v>786.8</v>
      </c>
      <c r="P361">
        <v>753.74701052940497</v>
      </c>
      <c r="Q361">
        <v>645.84390917589303</v>
      </c>
      <c r="R361">
        <v>56.1113238970445</v>
      </c>
      <c r="S361">
        <f>(Table2[[#This Row],[Close Price]]-Table2[[#This Row],[20D EMA]])/Table2[[#This Row],[20D EMA]]</f>
        <v>-1.9763599389933852E-2</v>
      </c>
      <c r="T361">
        <f>(Table2[[#This Row],[Close Price]]-Table2[[#This Row],[50D EMA]])/Table2[[#This Row],[50D EMA]]</f>
        <v>2.3221305326705775E-2</v>
      </c>
      <c r="U361">
        <f>(Table2[[#This Row],[Close Price]]-Table2[[#This Row],[200D EMA]])/Table2[[#This Row],[200D EMA]]</f>
        <v>0.19417399319307216</v>
      </c>
      <c r="V361">
        <v>0.352770531654097</v>
      </c>
      <c r="W361">
        <v>762.25</v>
      </c>
      <c r="X361">
        <v>780.6</v>
      </c>
      <c r="Y361">
        <v>771</v>
      </c>
      <c r="Z361">
        <v>781.5</v>
      </c>
      <c r="AA361">
        <v>762.25</v>
      </c>
      <c r="AB361">
        <v>780.6</v>
      </c>
      <c r="AC361" s="1">
        <f>(Table2[[#This Row],[Close Price]]/Table2[[#This Row],[Day Low]])-1</f>
        <v>1.1807149885208368E-2</v>
      </c>
      <c r="AD361" s="1">
        <f>(Table2[[#This Row],[Day High]]/Table2[[#This Row],[Close Price]])-1</f>
        <v>1.2123176661264168E-2</v>
      </c>
      <c r="AE361" s="1">
        <f>(Table2[[#This Row],[Close Price]]/Table2[[#This Row],[Current Week Low]])-1</f>
        <v>3.2425421530479781E-4</v>
      </c>
      <c r="AF361" s="1">
        <f>(Table2[[#This Row],[Current Week High]]/Table2[[#This Row],[Close Price]])-1</f>
        <v>1.3290113452188113E-2</v>
      </c>
      <c r="AG361" s="1">
        <f>(Table2[[#This Row],[Close Price]]/Table2[[#This Row],[Current Month Low]])-1</f>
        <v>1.1807149885208368E-2</v>
      </c>
      <c r="AH361" s="1">
        <f>(Table2[[#This Row],[Current Month High]]/Table2[[#This Row],[Close Price]])-1</f>
        <v>1.2123176661264168E-2</v>
      </c>
      <c r="AI361">
        <v>14.1004862236628</v>
      </c>
      <c r="AJ361">
        <v>76.386506575185805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0.14000000000000001</v>
      </c>
      <c r="AM361" t="s">
        <v>2951</v>
      </c>
      <c r="AN361">
        <v>-10.17</v>
      </c>
      <c r="AO361" t="s">
        <v>2950</v>
      </c>
      <c r="AP361">
        <v>1.6692064319404998E-2</v>
      </c>
      <c r="AQ361">
        <f>(Table2[[#This Row],[Sharpe Ratio]]-AVERAGE(Table2[Sharpe Ratio]))/_xlfn.STDEV.P(Table2[Sharpe Ratio])</f>
        <v>-0.46641579970857866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-1.7408095310010345</v>
      </c>
      <c r="AS361">
        <f>_xlfn.RANK.AVG(Table2[[#This Row],[1Y Return vs Nifty Z-Score]],Table2[1Y Return vs Nifty Z-Score])</f>
        <v>318</v>
      </c>
      <c r="AT361">
        <f>_xlfn.RANK.AVG(Table2[[#This Row],[6M Return vs Nifty Z-Score]],Table2[6M Return vs Nifty Z-Score])</f>
        <v>321</v>
      </c>
      <c r="AU361">
        <f>_xlfn.RANK.AVG(Table2[[#This Row],[Sharpe Ratio Z-Score]],Table2[Sharpe Ratio Z-Score])</f>
        <v>456</v>
      </c>
      <c r="AV361">
        <f>(Table2[[#This Row],[Rank 1Y]]+Table2[[#This Row],[Rank 6M]]+Table2[[#This Row],[Rank Sharpe]])/3</f>
        <v>365</v>
      </c>
    </row>
    <row r="362" spans="1:48" x14ac:dyDescent="0.3">
      <c r="A362" t="s">
        <v>1075</v>
      </c>
      <c r="B362" t="s">
        <v>1076</v>
      </c>
      <c r="C362" t="s">
        <v>2916</v>
      </c>
      <c r="D362" t="s">
        <v>66</v>
      </c>
      <c r="E362">
        <v>10390.346854919901</v>
      </c>
      <c r="F362">
        <v>487.6</v>
      </c>
      <c r="G362">
        <v>41.312802543721197</v>
      </c>
      <c r="H362">
        <f>(Table2[[#This Row],[1Y Return vs Nifty]]-AVERAGE(Table2[1Y Return vs Nifty]))/_xlfn.STDEV.P(Table2[1Y Return vs Nifty])</f>
        <v>-5.828118117945616E-2</v>
      </c>
      <c r="I362">
        <v>12.646337863133599</v>
      </c>
      <c r="J362">
        <f>(Table2[[#This Row],[1M Return vs Nifty]]-AVERAGE(Table2[1M Return vs Nifty]))/_xlfn.STDEV.P(Table2[1M Return vs Nifty])</f>
        <v>0.77560283835848265</v>
      </c>
      <c r="K362">
        <v>12.6788954921753</v>
      </c>
      <c r="L362">
        <f>(Table2[[#This Row],[6M Return vs Nifty]]-AVERAGE(Table2[6M Return vs Nifty]))/_xlfn.STDEV.P(Table2[6M Return vs Nifty])</f>
        <v>-2.2629395657130555E-2</v>
      </c>
      <c r="M362">
        <v>5.9509005328243303</v>
      </c>
      <c r="N362">
        <f>(Table2[[#This Row],[1W Return vs Nifty]]-AVERAGE(Table2[1W Return vs Nifty]))/_xlfn.STDEV.P(Table2[1W Return vs Nifty])</f>
        <v>1.1865025909488756</v>
      </c>
      <c r="O362">
        <v>459.45</v>
      </c>
      <c r="P362">
        <v>442.06675476862802</v>
      </c>
      <c r="Q362">
        <v>404.44462190366102</v>
      </c>
      <c r="R362">
        <v>71.140505644877194</v>
      </c>
      <c r="S362">
        <f>(Table2[[#This Row],[Close Price]]-Table2[[#This Row],[20D EMA]])/Table2[[#This Row],[20D EMA]]</f>
        <v>6.1268908477527556E-2</v>
      </c>
      <c r="T362">
        <f>(Table2[[#This Row],[Close Price]]-Table2[[#This Row],[50D EMA]])/Table2[[#This Row],[50D EMA]]</f>
        <v>0.1030008358244526</v>
      </c>
      <c r="U362">
        <f>(Table2[[#This Row],[Close Price]]-Table2[[#This Row],[200D EMA]])/Table2[[#This Row],[200D EMA]]</f>
        <v>0.20560386661822561</v>
      </c>
      <c r="V362">
        <v>1.55184554713842</v>
      </c>
      <c r="W362">
        <v>481.25</v>
      </c>
      <c r="X362">
        <v>497.85</v>
      </c>
      <c r="Y362">
        <v>472.3</v>
      </c>
      <c r="Z362">
        <v>498.75</v>
      </c>
      <c r="AA362">
        <v>481.25</v>
      </c>
      <c r="AB362">
        <v>497.85</v>
      </c>
      <c r="AC362" s="1">
        <f>(Table2[[#This Row],[Close Price]]/Table2[[#This Row],[Day Low]])-1</f>
        <v>1.3194805194805204E-2</v>
      </c>
      <c r="AD362" s="1">
        <f>(Table2[[#This Row],[Day High]]/Table2[[#This Row],[Close Price]])-1</f>
        <v>2.1021328958162444E-2</v>
      </c>
      <c r="AE362" s="1">
        <f>(Table2[[#This Row],[Close Price]]/Table2[[#This Row],[Current Week Low]])-1</f>
        <v>3.2394664408215146E-2</v>
      </c>
      <c r="AF362" s="1">
        <f>(Table2[[#This Row],[Current Week High]]/Table2[[#This Row],[Close Price]])-1</f>
        <v>2.2867104183757148E-2</v>
      </c>
      <c r="AG362" s="1">
        <f>(Table2[[#This Row],[Close Price]]/Table2[[#This Row],[Current Month Low]])-1</f>
        <v>1.3194805194805204E-2</v>
      </c>
      <c r="AH362" s="1">
        <f>(Table2[[#This Row],[Current Month High]]/Table2[[#This Row],[Close Price]])-1</f>
        <v>2.1021328958162444E-2</v>
      </c>
      <c r="AI362">
        <v>2.2867104183757099</v>
      </c>
      <c r="AJ362">
        <v>72.114366396046606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0.08</v>
      </c>
      <c r="AM362" t="s">
        <v>2951</v>
      </c>
      <c r="AN362">
        <v>10.65</v>
      </c>
      <c r="AO362" t="s">
        <v>2951</v>
      </c>
      <c r="AP362">
        <v>6.6621119980789997E-3</v>
      </c>
      <c r="AQ362">
        <f>(Table2[[#This Row],[Sharpe Ratio]]-AVERAGE(Table2[Sharpe Ratio]))/_xlfn.STDEV.P(Table2[Sharpe Ratio])</f>
        <v>-0.57712191748123642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1.304072934989535</v>
      </c>
      <c r="AS362">
        <f>_xlfn.RANK.AVG(Table2[[#This Row],[1Y Return vs Nifty Z-Score]],Table2[1Y Return vs Nifty Z-Score])</f>
        <v>301</v>
      </c>
      <c r="AT362">
        <f>_xlfn.RANK.AVG(Table2[[#This Row],[6M Return vs Nifty Z-Score]],Table2[6M Return vs Nifty Z-Score])</f>
        <v>312</v>
      </c>
      <c r="AU362">
        <f>_xlfn.RANK.AVG(Table2[[#This Row],[Sharpe Ratio Z-Score]],Table2[Sharpe Ratio Z-Score])</f>
        <v>485</v>
      </c>
      <c r="AV362">
        <f>(Table2[[#This Row],[Rank 1Y]]+Table2[[#This Row],[Rank 6M]]+Table2[[#This Row],[Rank Sharpe]])/3</f>
        <v>366</v>
      </c>
    </row>
    <row r="363" spans="1:48" x14ac:dyDescent="0.3">
      <c r="A363" t="s">
        <v>1519</v>
      </c>
      <c r="B363" t="s">
        <v>1520</v>
      </c>
      <c r="C363" t="s">
        <v>2913</v>
      </c>
      <c r="D363" t="s">
        <v>256</v>
      </c>
      <c r="E363">
        <v>5502.5228445000002</v>
      </c>
      <c r="F363">
        <v>1277.95</v>
      </c>
      <c r="G363">
        <v>21.6876349671819</v>
      </c>
      <c r="H363">
        <f>(Table2[[#This Row],[1Y Return vs Nifty]]-AVERAGE(Table2[1Y Return vs Nifty]))/_xlfn.STDEV.P(Table2[1Y Return vs Nifty])</f>
        <v>-0.29219457284360195</v>
      </c>
      <c r="I363">
        <v>17.676989980055499</v>
      </c>
      <c r="J363">
        <f>(Table2[[#This Row],[1M Return vs Nifty]]-AVERAGE(Table2[1M Return vs Nifty]))/_xlfn.STDEV.P(Table2[1M Return vs Nifty])</f>
        <v>1.2514384698065011</v>
      </c>
      <c r="K363">
        <v>18.0575935694966</v>
      </c>
      <c r="L363">
        <f>(Table2[[#This Row],[6M Return vs Nifty]]-AVERAGE(Table2[6M Return vs Nifty]))/_xlfn.STDEV.P(Table2[6M Return vs Nifty])</f>
        <v>0.14350963744545334</v>
      </c>
      <c r="M363">
        <v>2.31465150153883</v>
      </c>
      <c r="N363">
        <f>(Table2[[#This Row],[1W Return vs Nifty]]-AVERAGE(Table2[1W Return vs Nifty]))/_xlfn.STDEV.P(Table2[1W Return vs Nifty])</f>
        <v>0.44147104174930213</v>
      </c>
      <c r="O363">
        <v>1158.02</v>
      </c>
      <c r="P363">
        <v>1090.2299863517401</v>
      </c>
      <c r="Q363">
        <v>993.49487420182902</v>
      </c>
      <c r="R363">
        <v>45.564313501004897</v>
      </c>
      <c r="S363">
        <f>(Table2[[#This Row],[Close Price]]-Table2[[#This Row],[20D EMA]])/Table2[[#This Row],[20D EMA]]</f>
        <v>0.10356470527279327</v>
      </c>
      <c r="T363">
        <f>(Table2[[#This Row],[Close Price]]-Table2[[#This Row],[50D EMA]])/Table2[[#This Row],[50D EMA]]</f>
        <v>0.17218386578820077</v>
      </c>
      <c r="U363">
        <f>(Table2[[#This Row],[Close Price]]-Table2[[#This Row],[200D EMA]])/Table2[[#This Row],[200D EMA]]</f>
        <v>0.28631765818288846</v>
      </c>
      <c r="V363">
        <v>2.6224839406463798</v>
      </c>
      <c r="W363">
        <v>1241.05</v>
      </c>
      <c r="X363">
        <v>1302.45</v>
      </c>
      <c r="Y363">
        <v>1245</v>
      </c>
      <c r="Z363">
        <v>1281.55</v>
      </c>
      <c r="AA363">
        <v>1241.05</v>
      </c>
      <c r="AB363">
        <v>1302.45</v>
      </c>
      <c r="AC363" s="1">
        <f>(Table2[[#This Row],[Close Price]]/Table2[[#This Row],[Day Low]])-1</f>
        <v>2.9732887474316128E-2</v>
      </c>
      <c r="AD363" s="1">
        <f>(Table2[[#This Row],[Day High]]/Table2[[#This Row],[Close Price]])-1</f>
        <v>1.9171329081732358E-2</v>
      </c>
      <c r="AE363" s="1">
        <f>(Table2[[#This Row],[Close Price]]/Table2[[#This Row],[Current Week Low]])-1</f>
        <v>2.6465863453815297E-2</v>
      </c>
      <c r="AF363" s="1">
        <f>(Table2[[#This Row],[Current Week High]]/Table2[[#This Row],[Close Price]])-1</f>
        <v>2.8170116201728934E-3</v>
      </c>
      <c r="AG363" s="1">
        <f>(Table2[[#This Row],[Close Price]]/Table2[[#This Row],[Current Month Low]])-1</f>
        <v>2.9732887474316128E-2</v>
      </c>
      <c r="AH363" s="1">
        <f>(Table2[[#This Row],[Current Month High]]/Table2[[#This Row],[Close Price]])-1</f>
        <v>1.9171329081732358E-2</v>
      </c>
      <c r="AI363">
        <v>4.1237920106420498</v>
      </c>
      <c r="AJ363">
        <v>55.752589884216903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0.06</v>
      </c>
      <c r="AM363" t="s">
        <v>2951</v>
      </c>
      <c r="AN363">
        <v>26.41</v>
      </c>
      <c r="AO363" t="s">
        <v>2951</v>
      </c>
      <c r="AP363">
        <v>1.6988739584121001E-2</v>
      </c>
      <c r="AQ363">
        <f>(Table2[[#This Row],[Sharpe Ratio]]-AVERAGE(Table2[Sharpe Ratio]))/_xlfn.STDEV.P(Table2[Sharpe Ratio])</f>
        <v>-0.46314123112204109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1.0810833450356134</v>
      </c>
      <c r="AS363">
        <f>_xlfn.RANK.AVG(Table2[[#This Row],[1Y Return vs Nifty Z-Score]],Table2[1Y Return vs Nifty Z-Score])</f>
        <v>378</v>
      </c>
      <c r="AT363">
        <f>_xlfn.RANK.AVG(Table2[[#This Row],[6M Return vs Nifty Z-Score]],Table2[6M Return vs Nifty Z-Score])</f>
        <v>268</v>
      </c>
      <c r="AU363">
        <f>_xlfn.RANK.AVG(Table2[[#This Row],[Sharpe Ratio Z-Score]],Table2[Sharpe Ratio Z-Score])</f>
        <v>454</v>
      </c>
      <c r="AV363">
        <f>(Table2[[#This Row],[Rank 1Y]]+Table2[[#This Row],[Rank 6M]]+Table2[[#This Row],[Rank Sharpe]])/3</f>
        <v>366.66666666666669</v>
      </c>
    </row>
    <row r="364" spans="1:48" x14ac:dyDescent="0.3">
      <c r="A364" t="s">
        <v>489</v>
      </c>
      <c r="B364" t="s">
        <v>490</v>
      </c>
      <c r="C364" t="s">
        <v>2909</v>
      </c>
      <c r="D364" t="s">
        <v>50</v>
      </c>
      <c r="E364">
        <v>39277.215998649997</v>
      </c>
      <c r="F364">
        <v>180.51</v>
      </c>
      <c r="G364">
        <v>26.033029561187</v>
      </c>
      <c r="H364">
        <f>(Table2[[#This Row],[1Y Return vs Nifty]]-AVERAGE(Table2[1Y Return vs Nifty]))/_xlfn.STDEV.P(Table2[1Y Return vs Nifty])</f>
        <v>-0.24040158898047936</v>
      </c>
      <c r="I364">
        <v>12.662226144362901</v>
      </c>
      <c r="J364">
        <f>(Table2[[#This Row],[1M Return vs Nifty]]-AVERAGE(Table2[1M Return vs Nifty]))/_xlfn.STDEV.P(Table2[1M Return vs Nifty])</f>
        <v>0.77710566744617449</v>
      </c>
      <c r="K364">
        <v>7.7297527946324296</v>
      </c>
      <c r="L364">
        <f>(Table2[[#This Row],[6M Return vs Nifty]]-AVERAGE(Table2[6M Return vs Nifty]))/_xlfn.STDEV.P(Table2[6M Return vs Nifty])</f>
        <v>-0.17550017788664388</v>
      </c>
      <c r="M364">
        <v>0.59618186451092303</v>
      </c>
      <c r="N364">
        <f>(Table2[[#This Row],[1W Return vs Nifty]]-AVERAGE(Table2[1W Return vs Nifty]))/_xlfn.STDEV.P(Table2[1W Return vs Nifty])</f>
        <v>8.9373568525717886E-2</v>
      </c>
      <c r="O364">
        <v>170.71</v>
      </c>
      <c r="P364">
        <v>165.78058677563001</v>
      </c>
      <c r="Q364">
        <v>152.99268316299799</v>
      </c>
      <c r="R364">
        <v>42.803682330012002</v>
      </c>
      <c r="S364">
        <f>(Table2[[#This Row],[Close Price]]-Table2[[#This Row],[20D EMA]])/Table2[[#This Row],[20D EMA]]</f>
        <v>5.7407298928006459E-2</v>
      </c>
      <c r="T364">
        <f>(Table2[[#This Row],[Close Price]]-Table2[[#This Row],[50D EMA]])/Table2[[#This Row],[50D EMA]]</f>
        <v>8.8848842381677604E-2</v>
      </c>
      <c r="U364">
        <f>(Table2[[#This Row],[Close Price]]-Table2[[#This Row],[200D EMA]])/Table2[[#This Row],[200D EMA]]</f>
        <v>0.17986034539759738</v>
      </c>
      <c r="V364">
        <v>2.7068294683947598</v>
      </c>
      <c r="W364">
        <v>177.5</v>
      </c>
      <c r="X364">
        <v>184</v>
      </c>
      <c r="Y364">
        <v>181.61</v>
      </c>
      <c r="Z364">
        <v>186.7</v>
      </c>
      <c r="AA364">
        <v>177.5</v>
      </c>
      <c r="AB364">
        <v>184</v>
      </c>
      <c r="AC364" s="1">
        <f>(Table2[[#This Row],[Close Price]]/Table2[[#This Row],[Day Low]])-1</f>
        <v>1.695774647887327E-2</v>
      </c>
      <c r="AD364" s="1">
        <f>(Table2[[#This Row],[Day High]]/Table2[[#This Row],[Close Price]])-1</f>
        <v>1.933410891363363E-2</v>
      </c>
      <c r="AE364" s="1">
        <f>(Table2[[#This Row],[Close Price]]/Table2[[#This Row],[Current Week Low]])-1</f>
        <v>-6.0569351907935332E-3</v>
      </c>
      <c r="AF364" s="1">
        <f>(Table2[[#This Row],[Current Week High]]/Table2[[#This Row],[Close Price]])-1</f>
        <v>3.4291728990083703E-2</v>
      </c>
      <c r="AG364" s="1">
        <f>(Table2[[#This Row],[Close Price]]/Table2[[#This Row],[Current Month Low]])-1</f>
        <v>1.695774647887327E-2</v>
      </c>
      <c r="AH364" s="1">
        <f>(Table2[[#This Row],[Current Month High]]/Table2[[#This Row],[Close Price]])-1</f>
        <v>1.933410891363363E-2</v>
      </c>
      <c r="AI364">
        <v>3.4291728990083699</v>
      </c>
      <c r="AJ364">
        <v>57.033492822966501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-0.01</v>
      </c>
      <c r="AM364" t="s">
        <v>2950</v>
      </c>
      <c r="AN364">
        <v>15.08</v>
      </c>
      <c r="AO364" t="s">
        <v>2951</v>
      </c>
      <c r="AP364">
        <v>4.5215461490257999E-2</v>
      </c>
      <c r="AQ364">
        <f>(Table2[[#This Row],[Sharpe Ratio]]-AVERAGE(Table2[Sharpe Ratio]))/_xlfn.STDEV.P(Table2[Sharpe Ratio])</f>
        <v>-0.15158732741776695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0.29899014168700222</v>
      </c>
      <c r="AS364">
        <f>_xlfn.RANK.AVG(Table2[[#This Row],[1Y Return vs Nifty Z-Score]],Table2[1Y Return vs Nifty Z-Score])</f>
        <v>358</v>
      </c>
      <c r="AT364">
        <f>_xlfn.RANK.AVG(Table2[[#This Row],[6M Return vs Nifty Z-Score]],Table2[6M Return vs Nifty Z-Score])</f>
        <v>362</v>
      </c>
      <c r="AU364">
        <f>_xlfn.RANK.AVG(Table2[[#This Row],[Sharpe Ratio Z-Score]],Table2[Sharpe Ratio Z-Score])</f>
        <v>382</v>
      </c>
      <c r="AV364">
        <f>(Table2[[#This Row],[Rank 1Y]]+Table2[[#This Row],[Rank 6M]]+Table2[[#This Row],[Rank Sharpe]])/3</f>
        <v>367.33333333333331</v>
      </c>
    </row>
    <row r="365" spans="1:48" x14ac:dyDescent="0.3">
      <c r="A365" t="s">
        <v>1103</v>
      </c>
      <c r="B365" t="s">
        <v>1104</v>
      </c>
      <c r="C365" t="s">
        <v>2916</v>
      </c>
      <c r="D365" t="s">
        <v>66</v>
      </c>
      <c r="E365">
        <v>9897.8674649099994</v>
      </c>
      <c r="F365">
        <v>1420.85</v>
      </c>
      <c r="G365">
        <v>52.148908535236501</v>
      </c>
      <c r="H365">
        <f>(Table2[[#This Row],[1Y Return vs Nifty]]-AVERAGE(Table2[1Y Return vs Nifty]))/_xlfn.STDEV.P(Table2[1Y Return vs Nifty])</f>
        <v>7.0874928954227964E-2</v>
      </c>
      <c r="I365">
        <v>4.9277295380881299</v>
      </c>
      <c r="J365">
        <f>(Table2[[#This Row],[1M Return vs Nifty]]-AVERAGE(Table2[1M Return vs Nifty]))/_xlfn.STDEV.P(Table2[1M Return vs Nifty])</f>
        <v>4.5520777248837192E-2</v>
      </c>
      <c r="K365">
        <v>-10.268231368422599</v>
      </c>
      <c r="L365">
        <f>(Table2[[#This Row],[6M Return vs Nifty]]-AVERAGE(Table2[6M Return vs Nifty]))/_xlfn.STDEV.P(Table2[6M Return vs Nifty])</f>
        <v>-0.73142795885901335</v>
      </c>
      <c r="M365">
        <v>1.3813881962167101</v>
      </c>
      <c r="N365">
        <f>(Table2[[#This Row],[1W Return vs Nifty]]-AVERAGE(Table2[1W Return vs Nifty]))/_xlfn.STDEV.P(Table2[1W Return vs Nifty])</f>
        <v>0.25025459859787003</v>
      </c>
      <c r="O365">
        <v>1377.93</v>
      </c>
      <c r="P365">
        <v>1352.81818566479</v>
      </c>
      <c r="Q365">
        <v>1257.17651346614</v>
      </c>
      <c r="R365">
        <v>45.124459291327</v>
      </c>
      <c r="S365">
        <f>(Table2[[#This Row],[Close Price]]-Table2[[#This Row],[20D EMA]])/Table2[[#This Row],[20D EMA]]</f>
        <v>3.1148171532661199E-2</v>
      </c>
      <c r="T365">
        <f>(Table2[[#This Row],[Close Price]]-Table2[[#This Row],[50D EMA]])/Table2[[#This Row],[50D EMA]]</f>
        <v>5.0288956088935417E-2</v>
      </c>
      <c r="U365">
        <f>(Table2[[#This Row],[Close Price]]-Table2[[#This Row],[200D EMA]])/Table2[[#This Row],[200D EMA]]</f>
        <v>0.13019133334156752</v>
      </c>
      <c r="V365">
        <v>1.7365155128884899</v>
      </c>
      <c r="W365">
        <v>1397.5</v>
      </c>
      <c r="X365">
        <v>1439.55</v>
      </c>
      <c r="Y365">
        <v>1410</v>
      </c>
      <c r="Z365">
        <v>1434</v>
      </c>
      <c r="AA365">
        <v>1397.5</v>
      </c>
      <c r="AB365">
        <v>1439.55</v>
      </c>
      <c r="AC365" s="1">
        <f>(Table2[[#This Row],[Close Price]]/Table2[[#This Row],[Day Low]])-1</f>
        <v>1.6708407871198538E-2</v>
      </c>
      <c r="AD365" s="1">
        <f>(Table2[[#This Row],[Day High]]/Table2[[#This Row],[Close Price]])-1</f>
        <v>1.316113593975432E-2</v>
      </c>
      <c r="AE365" s="1">
        <f>(Table2[[#This Row],[Close Price]]/Table2[[#This Row],[Current Week Low]])-1</f>
        <v>7.6950354609928162E-3</v>
      </c>
      <c r="AF365" s="1">
        <f>(Table2[[#This Row],[Current Week High]]/Table2[[#This Row],[Close Price]])-1</f>
        <v>9.2550234014849853E-3</v>
      </c>
      <c r="AG365" s="1">
        <f>(Table2[[#This Row],[Close Price]]/Table2[[#This Row],[Current Month Low]])-1</f>
        <v>1.6708407871198538E-2</v>
      </c>
      <c r="AH365" s="1">
        <f>(Table2[[#This Row],[Current Month High]]/Table2[[#This Row],[Close Price]])-1</f>
        <v>1.316113593975432E-2</v>
      </c>
      <c r="AI365">
        <v>13.949396488017699</v>
      </c>
      <c r="AJ365">
        <v>81.450737500798098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0.06</v>
      </c>
      <c r="AM365" t="s">
        <v>2951</v>
      </c>
      <c r="AN365">
        <v>10.31</v>
      </c>
      <c r="AO365" t="s">
        <v>2951</v>
      </c>
      <c r="AP365">
        <v>7.5171131761865004E-2</v>
      </c>
      <c r="AQ365">
        <f>(Table2[[#This Row],[Sharpe Ratio]]-AVERAGE(Table2[Sharpe Ratio]))/_xlfn.STDEV.P(Table2[Sharpe Ratio])</f>
        <v>0.17904993333932134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-0.18572772071875682</v>
      </c>
      <c r="AS365">
        <f>_xlfn.RANK.AVG(Table2[[#This Row],[1Y Return vs Nifty Z-Score]],Table2[1Y Return vs Nifty Z-Score])</f>
        <v>264</v>
      </c>
      <c r="AT365">
        <f>_xlfn.RANK.AVG(Table2[[#This Row],[6M Return vs Nifty Z-Score]],Table2[6M Return vs Nifty Z-Score])</f>
        <v>546</v>
      </c>
      <c r="AU365">
        <f>_xlfn.RANK.AVG(Table2[[#This Row],[Sharpe Ratio Z-Score]],Table2[Sharpe Ratio Z-Score])</f>
        <v>292</v>
      </c>
      <c r="AV365">
        <f>(Table2[[#This Row],[Rank 1Y]]+Table2[[#This Row],[Rank 6M]]+Table2[[#This Row],[Rank Sharpe]])/3</f>
        <v>367.33333333333331</v>
      </c>
    </row>
    <row r="366" spans="1:48" x14ac:dyDescent="0.3">
      <c r="A366" t="s">
        <v>590</v>
      </c>
      <c r="B366" t="s">
        <v>591</v>
      </c>
      <c r="C366" t="s">
        <v>2913</v>
      </c>
      <c r="D366" t="s">
        <v>495</v>
      </c>
      <c r="E366">
        <v>30085.639477259901</v>
      </c>
      <c r="F366">
        <v>76</v>
      </c>
      <c r="G366">
        <v>7.8171983766606603</v>
      </c>
      <c r="H366">
        <f>(Table2[[#This Row],[1Y Return vs Nifty]]-AVERAGE(Table2[1Y Return vs Nifty]))/_xlfn.STDEV.P(Table2[1Y Return vs Nifty])</f>
        <v>-0.45751702698814001</v>
      </c>
      <c r="I366">
        <v>9.2851235530261693</v>
      </c>
      <c r="J366">
        <f>(Table2[[#This Row],[1M Return vs Nifty]]-AVERAGE(Table2[1M Return vs Nifty]))/_xlfn.STDEV.P(Table2[1M Return vs Nifty])</f>
        <v>0.45767476531559881</v>
      </c>
      <c r="K366">
        <v>14.8522412962059</v>
      </c>
      <c r="L366">
        <f>(Table2[[#This Row],[6M Return vs Nifty]]-AVERAGE(Table2[6M Return vs Nifty]))/_xlfn.STDEV.P(Table2[6M Return vs Nifty])</f>
        <v>4.4501639639616487E-2</v>
      </c>
      <c r="M366">
        <v>0.86215965517924797</v>
      </c>
      <c r="N366">
        <f>(Table2[[#This Row],[1W Return vs Nifty]]-AVERAGE(Table2[1W Return vs Nifty]))/_xlfn.STDEV.P(Table2[1W Return vs Nifty])</f>
        <v>0.14386979354478571</v>
      </c>
      <c r="O366">
        <v>71.83</v>
      </c>
      <c r="P366">
        <v>69.805572516005199</v>
      </c>
      <c r="Q366">
        <v>65.578266322881603</v>
      </c>
      <c r="R366">
        <v>41.497081633863999</v>
      </c>
      <c r="S366">
        <f>(Table2[[#This Row],[Close Price]]-Table2[[#This Row],[20D EMA]])/Table2[[#This Row],[20D EMA]]</f>
        <v>5.8053737992482278E-2</v>
      </c>
      <c r="T366">
        <f>(Table2[[#This Row],[Close Price]]-Table2[[#This Row],[50D EMA]])/Table2[[#This Row],[50D EMA]]</f>
        <v>8.8738294963120981E-2</v>
      </c>
      <c r="U366">
        <f>(Table2[[#This Row],[Close Price]]-Table2[[#This Row],[200D EMA]])/Table2[[#This Row],[200D EMA]]</f>
        <v>0.15892054275735007</v>
      </c>
      <c r="V366">
        <v>2.3484449047843898</v>
      </c>
      <c r="W366">
        <v>74.900000000000006</v>
      </c>
      <c r="X366">
        <v>76.430000000000007</v>
      </c>
      <c r="Y366">
        <v>74.75</v>
      </c>
      <c r="Z366">
        <v>77.45</v>
      </c>
      <c r="AA366">
        <v>74.900000000000006</v>
      </c>
      <c r="AB366">
        <v>76.430000000000007</v>
      </c>
      <c r="AC366" s="1">
        <f>(Table2[[#This Row],[Close Price]]/Table2[[#This Row],[Day Low]])-1</f>
        <v>1.4686248331108098E-2</v>
      </c>
      <c r="AD366" s="1">
        <f>(Table2[[#This Row],[Day High]]/Table2[[#This Row],[Close Price]])-1</f>
        <v>5.657894736842195E-3</v>
      </c>
      <c r="AE366" s="1">
        <f>(Table2[[#This Row],[Close Price]]/Table2[[#This Row],[Current Week Low]])-1</f>
        <v>1.6722408026755842E-2</v>
      </c>
      <c r="AF366" s="1">
        <f>(Table2[[#This Row],[Current Week High]]/Table2[[#This Row],[Close Price]])-1</f>
        <v>1.9078947368421195E-2</v>
      </c>
      <c r="AG366" s="1">
        <f>(Table2[[#This Row],[Close Price]]/Table2[[#This Row],[Current Month Low]])-1</f>
        <v>1.4686248331108098E-2</v>
      </c>
      <c r="AH366" s="1">
        <f>(Table2[[#This Row],[Current Month High]]/Table2[[#This Row],[Close Price]])-1</f>
        <v>5.657894736842195E-3</v>
      </c>
      <c r="AI366">
        <v>5.26315789473683</v>
      </c>
      <c r="AJ366">
        <v>35.9570661896243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-0.03</v>
      </c>
      <c r="AM366" t="s">
        <v>2950</v>
      </c>
      <c r="AN366">
        <v>18.47</v>
      </c>
      <c r="AO366" t="s">
        <v>2951</v>
      </c>
      <c r="AP366">
        <v>5.2370822261890999E-2</v>
      </c>
      <c r="AQ366">
        <f>(Table2[[#This Row],[Sharpe Ratio]]-AVERAGE(Table2[Sharpe Ratio]))/_xlfn.STDEV.P(Table2[Sharpe Ratio])</f>
        <v>-7.2609662628076915E-2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0.11591950888378411</v>
      </c>
      <c r="AS366">
        <f>_xlfn.RANK.AVG(Table2[[#This Row],[1Y Return vs Nifty Z-Score]],Table2[1Y Return vs Nifty Z-Score])</f>
        <v>456</v>
      </c>
      <c r="AT366">
        <f>_xlfn.RANK.AVG(Table2[[#This Row],[6M Return vs Nifty Z-Score]],Table2[6M Return vs Nifty Z-Score])</f>
        <v>290</v>
      </c>
      <c r="AU366">
        <f>_xlfn.RANK.AVG(Table2[[#This Row],[Sharpe Ratio Z-Score]],Table2[Sharpe Ratio Z-Score])</f>
        <v>357</v>
      </c>
      <c r="AV366">
        <f>(Table2[[#This Row],[Rank 1Y]]+Table2[[#This Row],[Rank 6M]]+Table2[[#This Row],[Rank Sharpe]])/3</f>
        <v>367.66666666666669</v>
      </c>
    </row>
    <row r="367" spans="1:48" x14ac:dyDescent="0.3">
      <c r="A367" t="s">
        <v>852</v>
      </c>
      <c r="B367" t="s">
        <v>853</v>
      </c>
      <c r="C367" t="s">
        <v>2920</v>
      </c>
      <c r="D367" t="s">
        <v>212</v>
      </c>
      <c r="E367">
        <v>16000.6075733</v>
      </c>
      <c r="F367">
        <v>412.15</v>
      </c>
      <c r="G367">
        <v>23.932896879953699</v>
      </c>
      <c r="H367">
        <f>(Table2[[#This Row],[1Y Return vs Nifty]]-AVERAGE(Table2[1Y Return vs Nifty]))/_xlfn.STDEV.P(Table2[1Y Return vs Nifty])</f>
        <v>-0.2654331794877246</v>
      </c>
      <c r="I367">
        <v>9.7176061386608197</v>
      </c>
      <c r="J367">
        <f>(Table2[[#This Row],[1M Return vs Nifty]]-AVERAGE(Table2[1M Return vs Nifty]))/_xlfn.STDEV.P(Table2[1M Return vs Nifty])</f>
        <v>0.49858211081331383</v>
      </c>
      <c r="K367">
        <v>31.5522163060993</v>
      </c>
      <c r="L367">
        <f>(Table2[[#This Row],[6M Return vs Nifty]]-AVERAGE(Table2[6M Return vs Nifty]))/_xlfn.STDEV.P(Table2[6M Return vs Nifty])</f>
        <v>0.56033607784306549</v>
      </c>
      <c r="M367">
        <v>4.84061733341614</v>
      </c>
      <c r="N367">
        <f>(Table2[[#This Row],[1W Return vs Nifty]]-AVERAGE(Table2[1W Return vs Nifty]))/_xlfn.STDEV.P(Table2[1W Return vs Nifty])</f>
        <v>0.9590165180786383</v>
      </c>
      <c r="O367">
        <v>397.3</v>
      </c>
      <c r="P367">
        <v>369.38050379228201</v>
      </c>
      <c r="Q367">
        <v>325.95848691327899</v>
      </c>
      <c r="R367">
        <v>55.034238637970397</v>
      </c>
      <c r="S367">
        <f>(Table2[[#This Row],[Close Price]]-Table2[[#This Row],[20D EMA]])/Table2[[#This Row],[20D EMA]]</f>
        <v>3.7377296753083225E-2</v>
      </c>
      <c r="T367">
        <f>(Table2[[#This Row],[Close Price]]-Table2[[#This Row],[50D EMA]])/Table2[[#This Row],[50D EMA]]</f>
        <v>0.11578709695996578</v>
      </c>
      <c r="U367">
        <f>(Table2[[#This Row],[Close Price]]-Table2[[#This Row],[200D EMA]])/Table2[[#This Row],[200D EMA]]</f>
        <v>0.26442481649404692</v>
      </c>
      <c r="V367">
        <v>1.4016265639461201</v>
      </c>
      <c r="W367">
        <v>415.75</v>
      </c>
      <c r="X367">
        <v>424.95</v>
      </c>
      <c r="Y367">
        <v>412.15</v>
      </c>
      <c r="Z367">
        <v>429.8</v>
      </c>
      <c r="AA367">
        <v>415.75</v>
      </c>
      <c r="AB367">
        <v>424.95</v>
      </c>
      <c r="AC367" s="1">
        <f>(Table2[[#This Row],[Close Price]]/Table2[[#This Row],[Day Low]])-1</f>
        <v>-8.6590499098015972E-3</v>
      </c>
      <c r="AD367" s="1">
        <f>(Table2[[#This Row],[Day High]]/Table2[[#This Row],[Close Price]])-1</f>
        <v>3.1056654130777739E-2</v>
      </c>
      <c r="AE367" s="1">
        <f>(Table2[[#This Row],[Close Price]]/Table2[[#This Row],[Current Week Low]])-1</f>
        <v>0</v>
      </c>
      <c r="AF367" s="1">
        <f>(Table2[[#This Row],[Current Week High]]/Table2[[#This Row],[Close Price]])-1</f>
        <v>4.282421448501772E-2</v>
      </c>
      <c r="AG367" s="1">
        <f>(Table2[[#This Row],[Close Price]]/Table2[[#This Row],[Current Month Low]])-1</f>
        <v>-8.6590499098015972E-3</v>
      </c>
      <c r="AH367" s="1">
        <f>(Table2[[#This Row],[Current Month High]]/Table2[[#This Row],[Close Price]])-1</f>
        <v>3.1056654130777739E-2</v>
      </c>
      <c r="AI367">
        <v>1.2859395851025199</v>
      </c>
      <c r="AJ367">
        <v>58.336534767575799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0.19</v>
      </c>
      <c r="AM367" t="s">
        <v>2951</v>
      </c>
      <c r="AN367">
        <v>10.95</v>
      </c>
      <c r="AO367" t="s">
        <v>2951</v>
      </c>
      <c r="AP367">
        <v>-5.3956553577889999E-3</v>
      </c>
      <c r="AQ367">
        <f>(Table2[[#This Row],[Sharpe Ratio]]-AVERAGE(Table2[Sharpe Ratio]))/_xlfn.STDEV.P(Table2[Sharpe Ratio])</f>
        <v>-0.7102101486322252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1.0422913786150678</v>
      </c>
      <c r="AS367">
        <f>_xlfn.RANK.AVG(Table2[[#This Row],[1Y Return vs Nifty Z-Score]],Table2[1Y Return vs Nifty Z-Score])</f>
        <v>365</v>
      </c>
      <c r="AT367">
        <f>_xlfn.RANK.AVG(Table2[[#This Row],[6M Return vs Nifty Z-Score]],Table2[6M Return vs Nifty Z-Score])</f>
        <v>179</v>
      </c>
      <c r="AU367">
        <f>_xlfn.RANK.AVG(Table2[[#This Row],[Sharpe Ratio Z-Score]],Table2[Sharpe Ratio Z-Score])</f>
        <v>559</v>
      </c>
      <c r="AV367">
        <f>(Table2[[#This Row],[Rank 1Y]]+Table2[[#This Row],[Rank 6M]]+Table2[[#This Row],[Rank Sharpe]])/3</f>
        <v>367.66666666666669</v>
      </c>
    </row>
    <row r="368" spans="1:48" x14ac:dyDescent="0.3">
      <c r="A368" t="s">
        <v>190</v>
      </c>
      <c r="B368" t="s">
        <v>191</v>
      </c>
      <c r="C368" t="s">
        <v>2913</v>
      </c>
      <c r="D368" t="s">
        <v>192</v>
      </c>
      <c r="E368">
        <v>133650.87087585</v>
      </c>
      <c r="F368">
        <v>4870.8999999999996</v>
      </c>
      <c r="G368">
        <v>11.0412009203688</v>
      </c>
      <c r="H368">
        <f>(Table2[[#This Row],[1Y Return vs Nifty]]-AVERAGE(Table2[1Y Return vs Nifty]))/_xlfn.STDEV.P(Table2[1Y Return vs Nifty])</f>
        <v>-0.41908997321693403</v>
      </c>
      <c r="I368">
        <v>-2.0100574473970401</v>
      </c>
      <c r="J368">
        <f>(Table2[[#This Row],[1M Return vs Nifty]]-AVERAGE(Table2[1M Return vs Nifty]))/_xlfn.STDEV.P(Table2[1M Return vs Nifty])</f>
        <v>-0.61070552788277455</v>
      </c>
      <c r="K368">
        <v>10.3042561926652</v>
      </c>
      <c r="L368">
        <f>(Table2[[#This Row],[6M Return vs Nifty]]-AVERAGE(Table2[6M Return vs Nifty]))/_xlfn.STDEV.P(Table2[6M Return vs Nifty])</f>
        <v>-9.5978052063679459E-2</v>
      </c>
      <c r="M368">
        <v>-2.39131505030034</v>
      </c>
      <c r="N368">
        <f>(Table2[[#This Row],[1W Return vs Nifty]]-AVERAGE(Table2[1W Return vs Nifty]))/_xlfn.STDEV.P(Table2[1W Return vs Nifty])</f>
        <v>-0.52273507296738575</v>
      </c>
      <c r="O368">
        <v>4792.3599999999997</v>
      </c>
      <c r="P368">
        <v>4617.6319118685497</v>
      </c>
      <c r="Q368">
        <v>4082.89732593588</v>
      </c>
      <c r="R368">
        <v>81.903198189910697</v>
      </c>
      <c r="S368">
        <f>(Table2[[#This Row],[Close Price]]-Table2[[#This Row],[20D EMA]])/Table2[[#This Row],[20D EMA]]</f>
        <v>1.6388585164720509E-2</v>
      </c>
      <c r="T368">
        <f>(Table2[[#This Row],[Close Price]]-Table2[[#This Row],[50D EMA]])/Table2[[#This Row],[50D EMA]]</f>
        <v>5.4848046133881577E-2</v>
      </c>
      <c r="U368">
        <f>(Table2[[#This Row],[Close Price]]-Table2[[#This Row],[200D EMA]])/Table2[[#This Row],[200D EMA]]</f>
        <v>0.19300085482396842</v>
      </c>
      <c r="V368">
        <v>0.75863376074676403</v>
      </c>
      <c r="W368">
        <v>4794.2</v>
      </c>
      <c r="X368">
        <v>4888.7</v>
      </c>
      <c r="Y368">
        <v>4820</v>
      </c>
      <c r="Z368">
        <v>4925.3</v>
      </c>
      <c r="AA368">
        <v>4794.2</v>
      </c>
      <c r="AB368">
        <v>4888.7</v>
      </c>
      <c r="AC368" s="1">
        <f>(Table2[[#This Row],[Close Price]]/Table2[[#This Row],[Day Low]])-1</f>
        <v>1.5998498185307186E-2</v>
      </c>
      <c r="AD368" s="1">
        <f>(Table2[[#This Row],[Day High]]/Table2[[#This Row],[Close Price]])-1</f>
        <v>3.654355457923586E-3</v>
      </c>
      <c r="AE368" s="1">
        <f>(Table2[[#This Row],[Close Price]]/Table2[[#This Row],[Current Week Low]])-1</f>
        <v>1.0560165975103564E-2</v>
      </c>
      <c r="AF368" s="1">
        <f>(Table2[[#This Row],[Current Week High]]/Table2[[#This Row],[Close Price]])-1</f>
        <v>1.1168367242193611E-2</v>
      </c>
      <c r="AG368" s="1">
        <f>(Table2[[#This Row],[Close Price]]/Table2[[#This Row],[Current Month Low]])-1</f>
        <v>1.5998498185307186E-2</v>
      </c>
      <c r="AH368" s="1">
        <f>(Table2[[#This Row],[Current Month High]]/Table2[[#This Row],[Close Price]])-1</f>
        <v>3.654355457923586E-3</v>
      </c>
      <c r="AI368">
        <v>2.1577121271222999</v>
      </c>
      <c r="AJ368">
        <v>54.1424050632911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0.06</v>
      </c>
      <c r="AM368" t="s">
        <v>2951</v>
      </c>
      <c r="AN368">
        <v>6.37</v>
      </c>
      <c r="AO368" t="s">
        <v>2951</v>
      </c>
      <c r="AP368">
        <v>6.2249741686014E-2</v>
      </c>
      <c r="AQ368">
        <f>(Table2[[#This Row],[Sharpe Ratio]]-AVERAGE(Table2[Sharpe Ratio]))/_xlfn.STDEV.P(Table2[Sharpe Ratio])</f>
        <v>3.6429421726111855E-2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-1.6120792044046621</v>
      </c>
      <c r="AS368">
        <f>_xlfn.RANK.AVG(Table2[[#This Row],[1Y Return vs Nifty Z-Score]],Table2[1Y Return vs Nifty Z-Score])</f>
        <v>439</v>
      </c>
      <c r="AT368">
        <f>_xlfn.RANK.AVG(Table2[[#This Row],[6M Return vs Nifty Z-Score]],Table2[6M Return vs Nifty Z-Score])</f>
        <v>343</v>
      </c>
      <c r="AU368">
        <f>_xlfn.RANK.AVG(Table2[[#This Row],[Sharpe Ratio Z-Score]],Table2[Sharpe Ratio Z-Score])</f>
        <v>325</v>
      </c>
      <c r="AV368">
        <f>(Table2[[#This Row],[Rank 1Y]]+Table2[[#This Row],[Rank 6M]]+Table2[[#This Row],[Rank Sharpe]])/3</f>
        <v>369</v>
      </c>
    </row>
    <row r="369" spans="1:48" x14ac:dyDescent="0.3">
      <c r="A369" t="s">
        <v>792</v>
      </c>
      <c r="B369" t="s">
        <v>793</v>
      </c>
      <c r="C369" t="s">
        <v>2917</v>
      </c>
      <c r="D369" t="s">
        <v>130</v>
      </c>
      <c r="E369">
        <v>17823.662337534999</v>
      </c>
      <c r="F369">
        <v>653.79999999999995</v>
      </c>
      <c r="G369">
        <v>60.990498395633203</v>
      </c>
      <c r="H369">
        <f>(Table2[[#This Row],[1Y Return vs Nifty]]-AVERAGE(Table2[1Y Return vs Nifty]))/_xlfn.STDEV.P(Table2[1Y Return vs Nifty])</f>
        <v>0.17625829772714391</v>
      </c>
      <c r="I369">
        <v>-8.8987810300610898E-2</v>
      </c>
      <c r="J369">
        <f>(Table2[[#This Row],[1M Return vs Nifty]]-AVERAGE(Table2[1M Return vs Nifty]))/_xlfn.STDEV.P(Table2[1M Return vs Nifty])</f>
        <v>-0.42899680253710065</v>
      </c>
      <c r="K369">
        <v>-4.6457290084910099</v>
      </c>
      <c r="L369">
        <f>(Table2[[#This Row],[6M Return vs Nifty]]-AVERAGE(Table2[6M Return vs Nifty]))/_xlfn.STDEV.P(Table2[6M Return vs Nifty])</f>
        <v>-0.55775821717289154</v>
      </c>
      <c r="M369">
        <v>0.44898321587595702</v>
      </c>
      <c r="N369">
        <f>(Table2[[#This Row],[1W Return vs Nifty]]-AVERAGE(Table2[1W Return vs Nifty]))/_xlfn.STDEV.P(Table2[1W Return vs Nifty])</f>
        <v>5.9214017766395351E-2</v>
      </c>
      <c r="O369">
        <v>640.63</v>
      </c>
      <c r="P369">
        <v>627.52517468310702</v>
      </c>
      <c r="Q369">
        <v>566.798727000599</v>
      </c>
      <c r="R369">
        <v>60.991380160072701</v>
      </c>
      <c r="S369">
        <f>(Table2[[#This Row],[Close Price]]-Table2[[#This Row],[20D EMA]])/Table2[[#This Row],[20D EMA]]</f>
        <v>2.0557888328676395E-2</v>
      </c>
      <c r="T369">
        <f>(Table2[[#This Row],[Close Price]]-Table2[[#This Row],[50D EMA]])/Table2[[#This Row],[50D EMA]]</f>
        <v>4.1870551775331423E-2</v>
      </c>
      <c r="U369">
        <f>(Table2[[#This Row],[Close Price]]-Table2[[#This Row],[200D EMA]])/Table2[[#This Row],[200D EMA]]</f>
        <v>0.15349588637892089</v>
      </c>
      <c r="V369">
        <v>1.0223451712242599</v>
      </c>
      <c r="W369">
        <v>643.04999999999995</v>
      </c>
      <c r="X369">
        <v>658</v>
      </c>
      <c r="Y369">
        <v>657.5</v>
      </c>
      <c r="Z369">
        <v>678</v>
      </c>
      <c r="AA369">
        <v>643.04999999999995</v>
      </c>
      <c r="AB369">
        <v>658</v>
      </c>
      <c r="AC369" s="1">
        <f>(Table2[[#This Row],[Close Price]]/Table2[[#This Row],[Day Low]])-1</f>
        <v>1.6717207060104267E-2</v>
      </c>
      <c r="AD369" s="1">
        <f>(Table2[[#This Row],[Day High]]/Table2[[#This Row],[Close Price]])-1</f>
        <v>6.4239828693790635E-3</v>
      </c>
      <c r="AE369" s="1">
        <f>(Table2[[#This Row],[Close Price]]/Table2[[#This Row],[Current Week Low]])-1</f>
        <v>-5.6273764258555348E-3</v>
      </c>
      <c r="AF369" s="1">
        <f>(Table2[[#This Row],[Current Week High]]/Table2[[#This Row],[Close Price]])-1</f>
        <v>3.7014377485469652E-2</v>
      </c>
      <c r="AG369" s="1">
        <f>(Table2[[#This Row],[Close Price]]/Table2[[#This Row],[Current Month Low]])-1</f>
        <v>1.6717207060104267E-2</v>
      </c>
      <c r="AH369" s="1">
        <f>(Table2[[#This Row],[Current Month High]]/Table2[[#This Row],[Close Price]])-1</f>
        <v>6.4239828693790635E-3</v>
      </c>
      <c r="AI369">
        <v>12.847965738758001</v>
      </c>
      <c r="AJ369">
        <v>93.174767321613203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-0.08</v>
      </c>
      <c r="AM369" t="s">
        <v>2950</v>
      </c>
      <c r="AN369">
        <v>15.22</v>
      </c>
      <c r="AO369" t="s">
        <v>2951</v>
      </c>
      <c r="AP369">
        <v>4.2520534654374997E-2</v>
      </c>
      <c r="AQ369">
        <f>(Table2[[#This Row],[Sharpe Ratio]]-AVERAGE(Table2[Sharpe Ratio]))/_xlfn.STDEV.P(Table2[Sharpe Ratio])</f>
        <v>-0.18133272182483798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-0.93261542604129088</v>
      </c>
      <c r="AS369">
        <f>_xlfn.RANK.AVG(Table2[[#This Row],[1Y Return vs Nifty Z-Score]],Table2[1Y Return vs Nifty Z-Score])</f>
        <v>231</v>
      </c>
      <c r="AT369">
        <f>_xlfn.RANK.AVG(Table2[[#This Row],[6M Return vs Nifty Z-Score]],Table2[6M Return vs Nifty Z-Score])</f>
        <v>488</v>
      </c>
      <c r="AU369">
        <f>_xlfn.RANK.AVG(Table2[[#This Row],[Sharpe Ratio Z-Score]],Table2[Sharpe Ratio Z-Score])</f>
        <v>391</v>
      </c>
      <c r="AV369">
        <f>(Table2[[#This Row],[Rank 1Y]]+Table2[[#This Row],[Rank 6M]]+Table2[[#This Row],[Rank Sharpe]])/3</f>
        <v>370</v>
      </c>
    </row>
    <row r="370" spans="1:48" x14ac:dyDescent="0.3">
      <c r="A370" t="s">
        <v>1856</v>
      </c>
      <c r="B370" t="s">
        <v>1857</v>
      </c>
      <c r="C370" t="s">
        <v>2909</v>
      </c>
      <c r="D370" t="s">
        <v>509</v>
      </c>
      <c r="E370">
        <v>3202.3534799399999</v>
      </c>
      <c r="F370">
        <v>1062.95</v>
      </c>
      <c r="G370">
        <v>28.114846813399101</v>
      </c>
      <c r="H370">
        <f>(Table2[[#This Row],[1Y Return vs Nifty]]-AVERAGE(Table2[1Y Return vs Nifty]))/_xlfn.STDEV.P(Table2[1Y Return vs Nifty])</f>
        <v>-0.21558830102303017</v>
      </c>
      <c r="I370">
        <v>-2.66940278834607</v>
      </c>
      <c r="J370">
        <f>(Table2[[#This Row],[1M Return vs Nifty]]-AVERAGE(Table2[1M Return vs Nifty]))/_xlfn.STDEV.P(Table2[1M Return vs Nifty])</f>
        <v>-0.67307120123105579</v>
      </c>
      <c r="K370">
        <v>2.6429934772365402</v>
      </c>
      <c r="L370">
        <f>(Table2[[#This Row],[6M Return vs Nifty]]-AVERAGE(Table2[6M Return vs Nifty]))/_xlfn.STDEV.P(Table2[6M Return vs Nifty])</f>
        <v>-0.33262170850034845</v>
      </c>
      <c r="M370">
        <v>-1.47379613558053</v>
      </c>
      <c r="N370">
        <f>(Table2[[#This Row],[1W Return vs Nifty]]-AVERAGE(Table2[1W Return vs Nifty]))/_xlfn.STDEV.P(Table2[1W Return vs Nifty])</f>
        <v>-0.33474450010721252</v>
      </c>
      <c r="O370">
        <v>1068.02</v>
      </c>
      <c r="P370">
        <v>1082.9923317960599</v>
      </c>
      <c r="Q370">
        <v>1003.46352874018</v>
      </c>
      <c r="R370">
        <v>30.7716093353128</v>
      </c>
      <c r="S370">
        <f>(Table2[[#This Row],[Close Price]]-Table2[[#This Row],[20D EMA]])/Table2[[#This Row],[20D EMA]]</f>
        <v>-4.7471021141925586E-3</v>
      </c>
      <c r="T370">
        <f>(Table2[[#This Row],[Close Price]]-Table2[[#This Row],[50D EMA]])/Table2[[#This Row],[50D EMA]]</f>
        <v>-1.8506439249501631E-2</v>
      </c>
      <c r="U370">
        <f>(Table2[[#This Row],[Close Price]]-Table2[[#This Row],[200D EMA]])/Table2[[#This Row],[200D EMA]]</f>
        <v>5.9281149295484253E-2</v>
      </c>
      <c r="V370">
        <v>0.71238948684598002</v>
      </c>
      <c r="W370">
        <v>1060.4000000000001</v>
      </c>
      <c r="X370">
        <v>1079.95</v>
      </c>
      <c r="Y370">
        <v>1057.05</v>
      </c>
      <c r="Z370">
        <v>1091.4000000000001</v>
      </c>
      <c r="AA370">
        <v>1060.4000000000001</v>
      </c>
      <c r="AB370">
        <v>1079.95</v>
      </c>
      <c r="AC370" s="1">
        <f>(Table2[[#This Row],[Close Price]]/Table2[[#This Row],[Day Low]])-1</f>
        <v>2.4047529234250131E-3</v>
      </c>
      <c r="AD370" s="1">
        <f>(Table2[[#This Row],[Day High]]/Table2[[#This Row],[Close Price]])-1</f>
        <v>1.5993226398231419E-2</v>
      </c>
      <c r="AE370" s="1">
        <f>(Table2[[#This Row],[Close Price]]/Table2[[#This Row],[Current Week Low]])-1</f>
        <v>5.5815713542406442E-3</v>
      </c>
      <c r="AF370" s="1">
        <f>(Table2[[#This Row],[Current Week High]]/Table2[[#This Row],[Close Price]])-1</f>
        <v>2.6765134766451926E-2</v>
      </c>
      <c r="AG370" s="1">
        <f>(Table2[[#This Row],[Close Price]]/Table2[[#This Row],[Current Month Low]])-1</f>
        <v>2.4047529234250131E-3</v>
      </c>
      <c r="AH370" s="1">
        <f>(Table2[[#This Row],[Current Month High]]/Table2[[#This Row],[Close Price]])-1</f>
        <v>1.5993226398231419E-2</v>
      </c>
      <c r="AI370">
        <v>18.9096382708499</v>
      </c>
      <c r="AJ370">
        <v>55.584016393442603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-0.16</v>
      </c>
      <c r="AM370" t="s">
        <v>2950</v>
      </c>
      <c r="AN370">
        <v>4.91</v>
      </c>
      <c r="AO370" t="s">
        <v>2951</v>
      </c>
      <c r="AP370">
        <v>5.5886929144748999E-2</v>
      </c>
      <c r="AQ370">
        <f>(Table2[[#This Row],[Sharpe Ratio]]-AVERAGE(Table2[Sharpe Ratio]))/_xlfn.STDEV.P(Table2[Sharpe Ratio])</f>
        <v>-3.380045095841773E-2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347</v>
      </c>
      <c r="AT370">
        <f>_xlfn.RANK.AVG(Table2[[#This Row],[6M Return vs Nifty Z-Score]],Table2[6M Return vs Nifty Z-Score])</f>
        <v>414</v>
      </c>
      <c r="AU370">
        <f>_xlfn.RANK.AVG(Table2[[#This Row],[Sharpe Ratio Z-Score]],Table2[Sharpe Ratio Z-Score])</f>
        <v>350</v>
      </c>
      <c r="AV370">
        <f>(Table2[[#This Row],[Rank 1Y]]+Table2[[#This Row],[Rank 6M]]+Table2[[#This Row],[Rank Sharpe]])/3</f>
        <v>370.33333333333331</v>
      </c>
    </row>
    <row r="371" spans="1:48" x14ac:dyDescent="0.3">
      <c r="A371" t="s">
        <v>2089</v>
      </c>
      <c r="B371" t="s">
        <v>2090</v>
      </c>
      <c r="C371" t="s">
        <v>2923</v>
      </c>
      <c r="D371" t="s">
        <v>269</v>
      </c>
      <c r="E371">
        <v>2462.9873250000001</v>
      </c>
      <c r="F371">
        <v>901.95</v>
      </c>
      <c r="G371">
        <v>22.255733599930299</v>
      </c>
      <c r="H371">
        <f>(Table2[[#This Row],[1Y Return vs Nifty]]-AVERAGE(Table2[1Y Return vs Nifty]))/_xlfn.STDEV.P(Table2[1Y Return vs Nifty])</f>
        <v>-0.28542337573317328</v>
      </c>
      <c r="I371">
        <v>11.2182253439085</v>
      </c>
      <c r="J371">
        <f>(Table2[[#This Row],[1M Return vs Nifty]]-AVERAGE(Table2[1M Return vs Nifty]))/_xlfn.STDEV.P(Table2[1M Return vs Nifty])</f>
        <v>0.64052157919558739</v>
      </c>
      <c r="K371">
        <v>9.0233622246514695</v>
      </c>
      <c r="L371">
        <f>(Table2[[#This Row],[6M Return vs Nifty]]-AVERAGE(Table2[6M Return vs Nifty]))/_xlfn.STDEV.P(Table2[6M Return vs Nifty])</f>
        <v>-0.13554273524417043</v>
      </c>
      <c r="M371">
        <v>-2.2762726543830598</v>
      </c>
      <c r="N371">
        <f>(Table2[[#This Row],[1W Return vs Nifty]]-AVERAGE(Table2[1W Return vs Nifty]))/_xlfn.STDEV.P(Table2[1W Return vs Nifty])</f>
        <v>-0.49916402111795249</v>
      </c>
      <c r="O371">
        <v>860.35</v>
      </c>
      <c r="P371">
        <v>834.08664397794701</v>
      </c>
      <c r="Q371">
        <v>793.26297970824999</v>
      </c>
      <c r="R371">
        <v>50.661065248130399</v>
      </c>
      <c r="S371">
        <f>(Table2[[#This Row],[Close Price]]-Table2[[#This Row],[20D EMA]])/Table2[[#This Row],[20D EMA]]</f>
        <v>4.8352414714941616E-2</v>
      </c>
      <c r="T371">
        <f>(Table2[[#This Row],[Close Price]]-Table2[[#This Row],[50D EMA]])/Table2[[#This Row],[50D EMA]]</f>
        <v>8.1362477761779531E-2</v>
      </c>
      <c r="U371">
        <f>(Table2[[#This Row],[Close Price]]-Table2[[#This Row],[200D EMA]])/Table2[[#This Row],[200D EMA]]</f>
        <v>0.13701259616542738</v>
      </c>
      <c r="V371">
        <v>2.0114248352690001</v>
      </c>
      <c r="W371">
        <v>878</v>
      </c>
      <c r="X371">
        <v>911.35</v>
      </c>
      <c r="Y371">
        <v>887.7</v>
      </c>
      <c r="Z371">
        <v>924</v>
      </c>
      <c r="AA371">
        <v>878</v>
      </c>
      <c r="AB371">
        <v>911.35</v>
      </c>
      <c r="AC371" s="1">
        <f>(Table2[[#This Row],[Close Price]]/Table2[[#This Row],[Day Low]])-1</f>
        <v>2.7277904328018243E-2</v>
      </c>
      <c r="AD371" s="1">
        <f>(Table2[[#This Row],[Day High]]/Table2[[#This Row],[Close Price]])-1</f>
        <v>1.042186373967513E-2</v>
      </c>
      <c r="AE371" s="1">
        <f>(Table2[[#This Row],[Close Price]]/Table2[[#This Row],[Current Week Low]])-1</f>
        <v>1.6052720513687113E-2</v>
      </c>
      <c r="AF371" s="1">
        <f>(Table2[[#This Row],[Current Week High]]/Table2[[#This Row],[Close Price]])-1</f>
        <v>2.4447031431897415E-2</v>
      </c>
      <c r="AG371" s="1">
        <f>(Table2[[#This Row],[Close Price]]/Table2[[#This Row],[Current Month Low]])-1</f>
        <v>2.7277904328018243E-2</v>
      </c>
      <c r="AH371" s="1">
        <f>(Table2[[#This Row],[Current Month High]]/Table2[[#This Row],[Close Price]])-1</f>
        <v>1.042186373967513E-2</v>
      </c>
      <c r="AI371">
        <v>8.2099894672653608</v>
      </c>
      <c r="AJ371">
        <v>52.7305054610109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0.04</v>
      </c>
      <c r="AM371" t="s">
        <v>2951</v>
      </c>
      <c r="AN371">
        <v>18.12</v>
      </c>
      <c r="AO371" t="s">
        <v>2951</v>
      </c>
      <c r="AP371">
        <v>4.3657533193254001E-2</v>
      </c>
      <c r="AQ371">
        <f>(Table2[[#This Row],[Sharpe Ratio]]-AVERAGE(Table2[Sharpe Ratio]))/_xlfn.STDEV.P(Table2[Sharpe Ratio])</f>
        <v>-0.16878304161500843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-0.44839159451471722</v>
      </c>
      <c r="AS371">
        <f>_xlfn.RANK.AVG(Table2[[#This Row],[1Y Return vs Nifty Z-Score]],Table2[1Y Return vs Nifty Z-Score])</f>
        <v>376</v>
      </c>
      <c r="AT371">
        <f>_xlfn.RANK.AVG(Table2[[#This Row],[6M Return vs Nifty Z-Score]],Table2[6M Return vs Nifty Z-Score])</f>
        <v>354</v>
      </c>
      <c r="AU371">
        <f>_xlfn.RANK.AVG(Table2[[#This Row],[Sharpe Ratio Z-Score]],Table2[Sharpe Ratio Z-Score])</f>
        <v>387</v>
      </c>
      <c r="AV371">
        <f>(Table2[[#This Row],[Rank 1Y]]+Table2[[#This Row],[Rank 6M]]+Table2[[#This Row],[Rank Sharpe]])/3</f>
        <v>372.33333333333331</v>
      </c>
    </row>
    <row r="372" spans="1:48" x14ac:dyDescent="0.3">
      <c r="A372" t="s">
        <v>322</v>
      </c>
      <c r="B372" t="s">
        <v>323</v>
      </c>
      <c r="C372" t="s">
        <v>2911</v>
      </c>
      <c r="D372" t="s">
        <v>189</v>
      </c>
      <c r="E372">
        <v>72995.504452919995</v>
      </c>
      <c r="F372">
        <v>2832.75</v>
      </c>
      <c r="G372">
        <v>43.781647508476198</v>
      </c>
      <c r="H372">
        <f>(Table2[[#This Row],[1Y Return vs Nifty]]-AVERAGE(Table2[1Y Return vs Nifty]))/_xlfn.STDEV.P(Table2[1Y Return vs Nifty])</f>
        <v>-2.8854889814222059E-2</v>
      </c>
      <c r="I372">
        <v>1.4816901183523701</v>
      </c>
      <c r="J372">
        <f>(Table2[[#This Row],[1M Return vs Nifty]]-AVERAGE(Table2[1M Return vs Nifty]))/_xlfn.STDEV.P(Table2[1M Return vs Nifty])</f>
        <v>-0.28043067102742308</v>
      </c>
      <c r="K372">
        <v>5.0893443511247396</v>
      </c>
      <c r="L372">
        <f>(Table2[[#This Row],[6M Return vs Nifty]]-AVERAGE(Table2[6M Return vs Nifty]))/_xlfn.STDEV.P(Table2[6M Return vs Nifty])</f>
        <v>-0.25705800089401654</v>
      </c>
      <c r="M372">
        <v>-5.2343953146848596</v>
      </c>
      <c r="N372">
        <f>(Table2[[#This Row],[1W Return vs Nifty]]-AVERAGE(Table2[1W Return vs Nifty]))/_xlfn.STDEV.P(Table2[1W Return vs Nifty])</f>
        <v>-1.1052541676852476</v>
      </c>
      <c r="O372">
        <v>2853.85</v>
      </c>
      <c r="P372">
        <v>2788.0744601944798</v>
      </c>
      <c r="Q372">
        <v>2476.7760213862398</v>
      </c>
      <c r="R372">
        <v>39.418753569847503</v>
      </c>
      <c r="S372">
        <f>(Table2[[#This Row],[Close Price]]-Table2[[#This Row],[20D EMA]])/Table2[[#This Row],[20D EMA]]</f>
        <v>-7.3935210329904898E-3</v>
      </c>
      <c r="T372">
        <f>(Table2[[#This Row],[Close Price]]-Table2[[#This Row],[50D EMA]])/Table2[[#This Row],[50D EMA]]</f>
        <v>1.6023797227568987E-2</v>
      </c>
      <c r="U372">
        <f>(Table2[[#This Row],[Close Price]]-Table2[[#This Row],[200D EMA]])/Table2[[#This Row],[200D EMA]]</f>
        <v>0.14372473551908954</v>
      </c>
      <c r="V372">
        <v>0.64756160530131301</v>
      </c>
      <c r="W372">
        <v>2815</v>
      </c>
      <c r="X372">
        <v>2849.7</v>
      </c>
      <c r="Y372">
        <v>2820</v>
      </c>
      <c r="Z372">
        <v>2874.65</v>
      </c>
      <c r="AA372">
        <v>2815</v>
      </c>
      <c r="AB372">
        <v>2849.7</v>
      </c>
      <c r="AC372" s="1">
        <f>(Table2[[#This Row],[Close Price]]/Table2[[#This Row],[Day Low]])-1</f>
        <v>6.3055062166963438E-3</v>
      </c>
      <c r="AD372" s="1">
        <f>(Table2[[#This Row],[Day High]]/Table2[[#This Row],[Close Price]])-1</f>
        <v>5.9835848557054927E-3</v>
      </c>
      <c r="AE372" s="1">
        <f>(Table2[[#This Row],[Close Price]]/Table2[[#This Row],[Current Week Low]])-1</f>
        <v>4.5212765957447498E-3</v>
      </c>
      <c r="AF372" s="1">
        <f>(Table2[[#This Row],[Current Week High]]/Table2[[#This Row],[Close Price]])-1</f>
        <v>1.479128055776191E-2</v>
      </c>
      <c r="AG372" s="1">
        <f>(Table2[[#This Row],[Close Price]]/Table2[[#This Row],[Current Month Low]])-1</f>
        <v>6.3055062166963438E-3</v>
      </c>
      <c r="AH372" s="1">
        <f>(Table2[[#This Row],[Current Month High]]/Table2[[#This Row],[Close Price]])-1</f>
        <v>5.9835848557054927E-3</v>
      </c>
      <c r="AI372">
        <v>8.3417174124084301</v>
      </c>
      <c r="AJ372">
        <v>74.323076923076897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-0.02</v>
      </c>
      <c r="AM372" t="s">
        <v>2950</v>
      </c>
      <c r="AN372">
        <v>-4.3</v>
      </c>
      <c r="AO372" t="s">
        <v>2950</v>
      </c>
      <c r="AP372">
        <v>2.2256466386643001E-2</v>
      </c>
      <c r="AQ372">
        <f>(Table2[[#This Row],[Sharpe Ratio]]-AVERAGE(Table2[Sharpe Ratio]))/_xlfn.STDEV.P(Table2[Sharpe Ratio])</f>
        <v>-0.40499842394695273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-2.0765961533678619</v>
      </c>
      <c r="AS372">
        <f>_xlfn.RANK.AVG(Table2[[#This Row],[1Y Return vs Nifty Z-Score]],Table2[1Y Return vs Nifty Z-Score])</f>
        <v>292</v>
      </c>
      <c r="AT372">
        <f>_xlfn.RANK.AVG(Table2[[#This Row],[6M Return vs Nifty Z-Score]],Table2[6M Return vs Nifty Z-Score])</f>
        <v>386</v>
      </c>
      <c r="AU372">
        <f>_xlfn.RANK.AVG(Table2[[#This Row],[Sharpe Ratio Z-Score]],Table2[Sharpe Ratio Z-Score])</f>
        <v>440</v>
      </c>
      <c r="AV372">
        <f>(Table2[[#This Row],[Rank 1Y]]+Table2[[#This Row],[Rank 6M]]+Table2[[#This Row],[Rank Sharpe]])/3</f>
        <v>372.66666666666669</v>
      </c>
    </row>
    <row r="373" spans="1:48" x14ac:dyDescent="0.3">
      <c r="A373" t="s">
        <v>54</v>
      </c>
      <c r="B373" t="s">
        <v>55</v>
      </c>
      <c r="C373" t="s">
        <v>2914</v>
      </c>
      <c r="D373" t="s">
        <v>56</v>
      </c>
      <c r="E373">
        <v>385884.67945289501</v>
      </c>
      <c r="F373">
        <v>3194.6</v>
      </c>
      <c r="G373">
        <v>13.0583684219416</v>
      </c>
      <c r="H373">
        <f>(Table2[[#This Row],[1Y Return vs Nifty]]-AVERAGE(Table2[1Y Return vs Nifty]))/_xlfn.STDEV.P(Table2[1Y Return vs Nifty])</f>
        <v>-0.39504724899522375</v>
      </c>
      <c r="I373">
        <v>-8.1982435935741194</v>
      </c>
      <c r="J373">
        <f>(Table2[[#This Row],[1M Return vs Nifty]]-AVERAGE(Table2[1M Return vs Nifty]))/_xlfn.STDEV.P(Table2[1M Return vs Nifty])</f>
        <v>-1.1960291388077404</v>
      </c>
      <c r="K373">
        <v>1.2362126156440201</v>
      </c>
      <c r="L373">
        <f>(Table2[[#This Row],[6M Return vs Nifty]]-AVERAGE(Table2[6M Return vs Nifty]))/_xlfn.STDEV.P(Table2[6M Return vs Nifty])</f>
        <v>-0.3760748283394526</v>
      </c>
      <c r="M373">
        <v>-4.4554045057166398</v>
      </c>
      <c r="N373">
        <f>(Table2[[#This Row],[1W Return vs Nifty]]-AVERAGE(Table2[1W Return vs Nifty]))/_xlfn.STDEV.P(Table2[1W Return vs Nifty])</f>
        <v>-0.94564663689612405</v>
      </c>
      <c r="O373">
        <v>3216.47</v>
      </c>
      <c r="P373">
        <v>3169.12670461773</v>
      </c>
      <c r="Q373">
        <v>2943.7118995921401</v>
      </c>
      <c r="R373">
        <v>84.827159832514795</v>
      </c>
      <c r="S373">
        <f>(Table2[[#This Row],[Close Price]]-Table2[[#This Row],[20D EMA]])/Table2[[#This Row],[20D EMA]]</f>
        <v>-6.7993794439245173E-3</v>
      </c>
      <c r="T373">
        <f>(Table2[[#This Row],[Close Price]]-Table2[[#This Row],[50D EMA]])/Table2[[#This Row],[50D EMA]]</f>
        <v>8.0379542241567209E-3</v>
      </c>
      <c r="U373">
        <f>(Table2[[#This Row],[Close Price]]-Table2[[#This Row],[200D EMA]])/Table2[[#This Row],[200D EMA]]</f>
        <v>8.5228483277395836E-2</v>
      </c>
      <c r="V373">
        <v>1.18954633164821</v>
      </c>
      <c r="W373">
        <v>3135</v>
      </c>
      <c r="X373">
        <v>3214.8</v>
      </c>
      <c r="Y373">
        <v>3176.4</v>
      </c>
      <c r="Z373">
        <v>3277.1</v>
      </c>
      <c r="AA373">
        <v>3135</v>
      </c>
      <c r="AB373">
        <v>3214.8</v>
      </c>
      <c r="AC373" s="1">
        <f>(Table2[[#This Row],[Close Price]]/Table2[[#This Row],[Day Low]])-1</f>
        <v>1.9011164274322034E-2</v>
      </c>
      <c r="AD373" s="1">
        <f>(Table2[[#This Row],[Day High]]/Table2[[#This Row],[Close Price]])-1</f>
        <v>6.3231703499655456E-3</v>
      </c>
      <c r="AE373" s="1">
        <f>(Table2[[#This Row],[Close Price]]/Table2[[#This Row],[Current Week Low]])-1</f>
        <v>5.7297569575620599E-3</v>
      </c>
      <c r="AF373" s="1">
        <f>(Table2[[#This Row],[Current Week High]]/Table2[[#This Row],[Close Price]])-1</f>
        <v>2.5824829399611948E-2</v>
      </c>
      <c r="AG373" s="1">
        <f>(Table2[[#This Row],[Close Price]]/Table2[[#This Row],[Current Month Low]])-1</f>
        <v>1.9011164274322034E-2</v>
      </c>
      <c r="AH373" s="1">
        <f>(Table2[[#This Row],[Current Month High]]/Table2[[#This Row],[Close Price]])-1</f>
        <v>6.3231703499655456E-3</v>
      </c>
      <c r="AI373">
        <v>17.194640956614201</v>
      </c>
      <c r="AJ373">
        <v>49.140989729224998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-0.09</v>
      </c>
      <c r="AM373" t="s">
        <v>2950</v>
      </c>
      <c r="AN373">
        <v>2.54</v>
      </c>
      <c r="AO373" t="s">
        <v>2951</v>
      </c>
      <c r="AP373">
        <v>8.9839611857074994E-2</v>
      </c>
      <c r="AQ373">
        <f>(Table2[[#This Row],[Sharpe Ratio]]-AVERAGE(Table2[Sharpe Ratio]))/_xlfn.STDEV.P(Table2[Sharpe Ratio])</f>
        <v>0.34095404144893182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-2.5718438115896092</v>
      </c>
      <c r="AS373">
        <f>_xlfn.RANK.AVG(Table2[[#This Row],[1Y Return vs Nifty Z-Score]],Table2[1Y Return vs Nifty Z-Score])</f>
        <v>429</v>
      </c>
      <c r="AT373">
        <f>_xlfn.RANK.AVG(Table2[[#This Row],[6M Return vs Nifty Z-Score]],Table2[6M Return vs Nifty Z-Score])</f>
        <v>431</v>
      </c>
      <c r="AU373">
        <f>_xlfn.RANK.AVG(Table2[[#This Row],[Sharpe Ratio Z-Score]],Table2[Sharpe Ratio Z-Score])</f>
        <v>261</v>
      </c>
      <c r="AV373">
        <f>(Table2[[#This Row],[Rank 1Y]]+Table2[[#This Row],[Rank 6M]]+Table2[[#This Row],[Rank Sharpe]])/3</f>
        <v>373.66666666666669</v>
      </c>
    </row>
    <row r="374" spans="1:48" x14ac:dyDescent="0.3">
      <c r="A374" t="s">
        <v>449</v>
      </c>
      <c r="B374" t="s">
        <v>450</v>
      </c>
      <c r="C374" t="s">
        <v>2917</v>
      </c>
      <c r="D374" t="s">
        <v>135</v>
      </c>
      <c r="E374">
        <v>45944.709023809999</v>
      </c>
      <c r="F374">
        <v>57206.75</v>
      </c>
      <c r="G374">
        <v>11.595269672774201</v>
      </c>
      <c r="H374">
        <f>(Table2[[#This Row],[1Y Return vs Nifty]]-AVERAGE(Table2[1Y Return vs Nifty]))/_xlfn.STDEV.P(Table2[1Y Return vs Nifty])</f>
        <v>-0.41248599897901705</v>
      </c>
      <c r="I374">
        <v>1.3222930771199699</v>
      </c>
      <c r="J374">
        <f>(Table2[[#This Row],[1M Return vs Nifty]]-AVERAGE(Table2[1M Return vs Nifty]))/_xlfn.STDEV.P(Table2[1M Return vs Nifty])</f>
        <v>-0.2955076014139697</v>
      </c>
      <c r="K374">
        <v>49.831155021296603</v>
      </c>
      <c r="L374">
        <f>(Table2[[#This Row],[6M Return vs Nifty]]-AVERAGE(Table2[6M Return vs Nifty]))/_xlfn.STDEV.P(Table2[6M Return vs Nifty])</f>
        <v>1.1249420774043342</v>
      </c>
      <c r="M374">
        <v>-4.5495317925222096</v>
      </c>
      <c r="N374">
        <f>(Table2[[#This Row],[1W Return vs Nifty]]-AVERAGE(Table2[1W Return vs Nifty]))/_xlfn.STDEV.P(Table2[1W Return vs Nifty])</f>
        <v>-0.96493238924898594</v>
      </c>
      <c r="O374">
        <v>53853.42</v>
      </c>
      <c r="P374">
        <v>50038.438576309098</v>
      </c>
      <c r="Q374">
        <v>43005.712673324801</v>
      </c>
      <c r="R374">
        <v>59.890182609098403</v>
      </c>
      <c r="S374">
        <f>(Table2[[#This Row],[Close Price]]-Table2[[#This Row],[20D EMA]])/Table2[[#This Row],[20D EMA]]</f>
        <v>6.2267725986576192E-2</v>
      </c>
      <c r="T374">
        <f>(Table2[[#This Row],[Close Price]]-Table2[[#This Row],[50D EMA]])/Table2[[#This Row],[50D EMA]]</f>
        <v>0.14325609726528854</v>
      </c>
      <c r="U374">
        <f>(Table2[[#This Row],[Close Price]]-Table2[[#This Row],[200D EMA]])/Table2[[#This Row],[200D EMA]]</f>
        <v>0.33021281229653221</v>
      </c>
      <c r="V374">
        <v>1.00778073258215</v>
      </c>
      <c r="W374">
        <v>55425.25</v>
      </c>
      <c r="X374">
        <v>57467.4</v>
      </c>
      <c r="Y374">
        <v>55255</v>
      </c>
      <c r="Z374">
        <v>56978.95</v>
      </c>
      <c r="AA374">
        <v>55425.25</v>
      </c>
      <c r="AB374">
        <v>57467.4</v>
      </c>
      <c r="AC374" s="1">
        <f>(Table2[[#This Row],[Close Price]]/Table2[[#This Row],[Day Low]])-1</f>
        <v>3.2142389975688079E-2</v>
      </c>
      <c r="AD374" s="1">
        <f>(Table2[[#This Row],[Day High]]/Table2[[#This Row],[Close Price]])-1</f>
        <v>4.5562805088561475E-3</v>
      </c>
      <c r="AE374" s="1">
        <f>(Table2[[#This Row],[Close Price]]/Table2[[#This Row],[Current Week Low]])-1</f>
        <v>3.5322595240249832E-2</v>
      </c>
      <c r="AF374" s="1">
        <f>(Table2[[#This Row],[Current Week High]]/Table2[[#This Row],[Close Price]])-1</f>
        <v>-3.9820475730574234E-3</v>
      </c>
      <c r="AG374" s="1">
        <f>(Table2[[#This Row],[Close Price]]/Table2[[#This Row],[Current Month Low]])-1</f>
        <v>3.2142389975688079E-2</v>
      </c>
      <c r="AH374" s="1">
        <f>(Table2[[#This Row],[Current Month High]]/Table2[[#This Row],[Close Price]])-1</f>
        <v>4.5562805088561475E-3</v>
      </c>
      <c r="AI374">
        <v>3.1241942602927102</v>
      </c>
      <c r="AJ374">
        <v>63.552063171677901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0.32</v>
      </c>
      <c r="AM374" t="s">
        <v>2951</v>
      </c>
      <c r="AN374">
        <v>12.89</v>
      </c>
      <c r="AO374" t="s">
        <v>2951</v>
      </c>
      <c r="AP374">
        <v>-2.4130294704264001E-2</v>
      </c>
      <c r="AQ374">
        <f>(Table2[[#This Row],[Sharpe Ratio]]-AVERAGE(Table2[Sharpe Ratio]))/_xlfn.STDEV.P(Table2[Sharpe Ratio])</f>
        <v>-0.91699469989168048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-1.4649786121293191</v>
      </c>
      <c r="AS374">
        <f>_xlfn.RANK.AVG(Table2[[#This Row],[1Y Return vs Nifty Z-Score]],Table2[1Y Return vs Nifty Z-Score])</f>
        <v>437</v>
      </c>
      <c r="AT374">
        <f>_xlfn.RANK.AVG(Table2[[#This Row],[6M Return vs Nifty Z-Score]],Table2[6M Return vs Nifty Z-Score])</f>
        <v>87</v>
      </c>
      <c r="AU374">
        <f>_xlfn.RANK.AVG(Table2[[#This Row],[Sharpe Ratio Z-Score]],Table2[Sharpe Ratio Z-Score])</f>
        <v>597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373</v>
      </c>
      <c r="B375" t="s">
        <v>374</v>
      </c>
      <c r="C375" t="s">
        <v>2909</v>
      </c>
      <c r="D375" t="s">
        <v>33</v>
      </c>
      <c r="E375">
        <v>59139.155579339997</v>
      </c>
      <c r="F375">
        <v>120.51</v>
      </c>
      <c r="G375">
        <v>43.7485019875053</v>
      </c>
      <c r="H375">
        <f>(Table2[[#This Row],[1Y Return vs Nifty]]-AVERAGE(Table2[1Y Return vs Nifty]))/_xlfn.STDEV.P(Table2[1Y Return vs Nifty])</f>
        <v>-2.924995300023257E-2</v>
      </c>
      <c r="I375">
        <v>-8.6301045752805798</v>
      </c>
      <c r="J375">
        <f>(Table2[[#This Row],[1M Return vs Nifty]]-AVERAGE(Table2[1M Return vs Nifty]))/_xlfn.STDEV.P(Table2[1M Return vs Nifty])</f>
        <v>-1.2368776884891663</v>
      </c>
      <c r="K375">
        <v>-0.195844841682356</v>
      </c>
      <c r="L375">
        <f>(Table2[[#This Row],[6M Return vs Nifty]]-AVERAGE(Table2[6M Return vs Nifty]))/_xlfn.STDEV.P(Table2[6M Return vs Nifty])</f>
        <v>-0.42030870015886473</v>
      </c>
      <c r="M375">
        <v>-2.76257423874925</v>
      </c>
      <c r="N375">
        <f>(Table2[[#This Row],[1W Return vs Nifty]]-AVERAGE(Table2[1W Return vs Nifty]))/_xlfn.STDEV.P(Table2[1W Return vs Nifty])</f>
        <v>-0.59880241762526343</v>
      </c>
      <c r="O375">
        <v>124.45</v>
      </c>
      <c r="P375">
        <v>129.1479903872</v>
      </c>
      <c r="Q375">
        <v>121.085541670392</v>
      </c>
      <c r="R375">
        <v>48.9243411265509</v>
      </c>
      <c r="S375">
        <f>(Table2[[#This Row],[Close Price]]-Table2[[#This Row],[20D EMA]])/Table2[[#This Row],[20D EMA]]</f>
        <v>-3.1659300924065874E-2</v>
      </c>
      <c r="T375">
        <f>(Table2[[#This Row],[Close Price]]-Table2[[#This Row],[50D EMA]])/Table2[[#This Row],[50D EMA]]</f>
        <v>-6.6884435145311505E-2</v>
      </c>
      <c r="U375">
        <f>(Table2[[#This Row],[Close Price]]-Table2[[#This Row],[200D EMA]])/Table2[[#This Row],[200D EMA]]</f>
        <v>-4.7531824398877121E-3</v>
      </c>
      <c r="V375">
        <v>0.80932451175843001</v>
      </c>
      <c r="W375">
        <v>119.37</v>
      </c>
      <c r="X375">
        <v>121.45</v>
      </c>
      <c r="Y375">
        <v>121.1</v>
      </c>
      <c r="Z375">
        <v>123.65</v>
      </c>
      <c r="AA375">
        <v>119.37</v>
      </c>
      <c r="AB375">
        <v>121.45</v>
      </c>
      <c r="AC375" s="1">
        <f>(Table2[[#This Row],[Close Price]]/Table2[[#This Row],[Day Low]])-1</f>
        <v>9.5501382256848455E-3</v>
      </c>
      <c r="AD375" s="1">
        <f>(Table2[[#This Row],[Day High]]/Table2[[#This Row],[Close Price]])-1</f>
        <v>7.8001825574640637E-3</v>
      </c>
      <c r="AE375" s="1">
        <f>(Table2[[#This Row],[Close Price]]/Table2[[#This Row],[Current Week Low]])-1</f>
        <v>-4.8720066061105349E-3</v>
      </c>
      <c r="AF375" s="1">
        <f>(Table2[[#This Row],[Current Week High]]/Table2[[#This Row],[Close Price]])-1</f>
        <v>2.6055928968550246E-2</v>
      </c>
      <c r="AG375" s="1">
        <f>(Table2[[#This Row],[Close Price]]/Table2[[#This Row],[Current Month Low]])-1</f>
        <v>9.5501382256848455E-3</v>
      </c>
      <c r="AH375" s="1">
        <f>(Table2[[#This Row],[Current Month High]]/Table2[[#This Row],[Close Price]])-1</f>
        <v>7.8001825574640637E-3</v>
      </c>
      <c r="AI375">
        <v>31.067961165048501</v>
      </c>
      <c r="AJ375">
        <v>73.395683453237396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-0.21</v>
      </c>
      <c r="AM375" t="s">
        <v>2950</v>
      </c>
      <c r="AN375">
        <v>3.04</v>
      </c>
      <c r="AO375" t="s">
        <v>2951</v>
      </c>
      <c r="AP375">
        <v>4.4652331370347E-2</v>
      </c>
      <c r="AQ375">
        <f>(Table2[[#This Row],[Sharpe Ratio]]-AVERAGE(Table2[Sharpe Ratio]))/_xlfn.STDEV.P(Table2[Sharpe Ratio])</f>
        <v>-0.15780290525692023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293</v>
      </c>
      <c r="AT375">
        <f>_xlfn.RANK.AVG(Table2[[#This Row],[6M Return vs Nifty Z-Score]],Table2[6M Return vs Nifty Z-Score])</f>
        <v>445</v>
      </c>
      <c r="AU375">
        <f>_xlfn.RANK.AVG(Table2[[#This Row],[Sharpe Ratio Z-Score]],Table2[Sharpe Ratio Z-Score])</f>
        <v>384</v>
      </c>
      <c r="AV375">
        <f>(Table2[[#This Row],[Rank 1Y]]+Table2[[#This Row],[Rank 6M]]+Table2[[#This Row],[Rank Sharpe]])/3</f>
        <v>374</v>
      </c>
    </row>
    <row r="376" spans="1:48" x14ac:dyDescent="0.3">
      <c r="A376" t="s">
        <v>1028</v>
      </c>
      <c r="B376" t="s">
        <v>1029</v>
      </c>
      <c r="C376" t="s">
        <v>2916</v>
      </c>
      <c r="D376" t="s">
        <v>66</v>
      </c>
      <c r="E376">
        <v>11187.47956905</v>
      </c>
      <c r="F376">
        <v>732.8</v>
      </c>
      <c r="G376">
        <v>54.5448356977383</v>
      </c>
      <c r="H376">
        <f>(Table2[[#This Row],[1Y Return vs Nifty]]-AVERAGE(Table2[1Y Return vs Nifty]))/_xlfn.STDEV.P(Table2[1Y Return vs Nifty])</f>
        <v>9.9432109247099471E-2</v>
      </c>
      <c r="I376">
        <v>-1.1713288352548401</v>
      </c>
      <c r="J376">
        <f>(Table2[[#This Row],[1M Return vs Nifty]]-AVERAGE(Table2[1M Return vs Nifty]))/_xlfn.STDEV.P(Table2[1M Return vs Nifty])</f>
        <v>-0.53137248129230619</v>
      </c>
      <c r="K376">
        <v>26.071563223575598</v>
      </c>
      <c r="L376">
        <f>(Table2[[#This Row],[6M Return vs Nifty]]-AVERAGE(Table2[6M Return vs Nifty]))/_xlfn.STDEV.P(Table2[6M Return vs Nifty])</f>
        <v>0.39104782428958534</v>
      </c>
      <c r="M376">
        <v>-5.9122499040155096</v>
      </c>
      <c r="N376">
        <f>(Table2[[#This Row],[1W Return vs Nifty]]-AVERAGE(Table2[1W Return vs Nifty]))/_xlfn.STDEV.P(Table2[1W Return vs Nifty])</f>
        <v>-1.2441398849383694</v>
      </c>
      <c r="O376">
        <v>722.28</v>
      </c>
      <c r="P376">
        <v>693.54212802555605</v>
      </c>
      <c r="Q376">
        <v>577.827701758496</v>
      </c>
      <c r="R376">
        <v>52.539585765204102</v>
      </c>
      <c r="S376">
        <f>(Table2[[#This Row],[Close Price]]-Table2[[#This Row],[20D EMA]])/Table2[[#This Row],[20D EMA]]</f>
        <v>1.4564988647062056E-2</v>
      </c>
      <c r="T376">
        <f>(Table2[[#This Row],[Close Price]]-Table2[[#This Row],[50D EMA]])/Table2[[#This Row],[50D EMA]]</f>
        <v>5.6604884387062501E-2</v>
      </c>
      <c r="U376">
        <f>(Table2[[#This Row],[Close Price]]-Table2[[#This Row],[200D EMA]])/Table2[[#This Row],[200D EMA]]</f>
        <v>0.26819811125336956</v>
      </c>
      <c r="V376">
        <v>0.60416702257370802</v>
      </c>
      <c r="W376">
        <v>719.05</v>
      </c>
      <c r="X376">
        <v>743.9</v>
      </c>
      <c r="Y376">
        <v>715</v>
      </c>
      <c r="Z376">
        <v>745.55</v>
      </c>
      <c r="AA376">
        <v>719.05</v>
      </c>
      <c r="AB376">
        <v>743.9</v>
      </c>
      <c r="AC376" s="1">
        <f>(Table2[[#This Row],[Close Price]]/Table2[[#This Row],[Day Low]])-1</f>
        <v>1.9122453236909864E-2</v>
      </c>
      <c r="AD376" s="1">
        <f>(Table2[[#This Row],[Day High]]/Table2[[#This Row],[Close Price]])-1</f>
        <v>1.5147379912663794E-2</v>
      </c>
      <c r="AE376" s="1">
        <f>(Table2[[#This Row],[Close Price]]/Table2[[#This Row],[Current Week Low]])-1</f>
        <v>2.4895104895104936E-2</v>
      </c>
      <c r="AF376" s="1">
        <f>(Table2[[#This Row],[Current Week High]]/Table2[[#This Row],[Close Price]])-1</f>
        <v>1.7399017467248923E-2</v>
      </c>
      <c r="AG376" s="1">
        <f>(Table2[[#This Row],[Close Price]]/Table2[[#This Row],[Current Month Low]])-1</f>
        <v>1.9122453236909864E-2</v>
      </c>
      <c r="AH376" s="1">
        <f>(Table2[[#This Row],[Current Month High]]/Table2[[#This Row],[Close Price]])-1</f>
        <v>1.5147379912663794E-2</v>
      </c>
      <c r="AI376">
        <v>5.7587336244541598</v>
      </c>
      <c r="AJ376">
        <v>129.898039215686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0.22</v>
      </c>
      <c r="AM376" t="s">
        <v>2951</v>
      </c>
      <c r="AN376">
        <v>6.2</v>
      </c>
      <c r="AO376" t="s">
        <v>2951</v>
      </c>
      <c r="AP376">
        <v>-6.4184782356695003E-2</v>
      </c>
      <c r="AQ376">
        <f>(Table2[[#This Row],[Sharpe Ratio]]-AVERAGE(Table2[Sharpe Ratio]))/_xlfn.STDEV.P(Table2[Sharpe Ratio])</f>
        <v>-1.3590981800792377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-2.6441306127732283</v>
      </c>
      <c r="AS376">
        <f>_xlfn.RANK.AVG(Table2[[#This Row],[1Y Return vs Nifty Z-Score]],Table2[1Y Return vs Nifty Z-Score])</f>
        <v>253</v>
      </c>
      <c r="AT376">
        <f>_xlfn.RANK.AVG(Table2[[#This Row],[6M Return vs Nifty Z-Score]],Table2[6M Return vs Nifty Z-Score])</f>
        <v>211</v>
      </c>
      <c r="AU376">
        <f>_xlfn.RANK.AVG(Table2[[#This Row],[Sharpe Ratio Z-Score]],Table2[Sharpe Ratio Z-Score])</f>
        <v>658</v>
      </c>
      <c r="AV376">
        <f>(Table2[[#This Row],[Rank 1Y]]+Table2[[#This Row],[Rank 6M]]+Table2[[#This Row],[Rank Sharpe]])/3</f>
        <v>374</v>
      </c>
    </row>
    <row r="377" spans="1:48" x14ac:dyDescent="0.3">
      <c r="A377" t="s">
        <v>756</v>
      </c>
      <c r="B377" t="s">
        <v>757</v>
      </c>
      <c r="C377" t="s">
        <v>2907</v>
      </c>
      <c r="D377" t="s">
        <v>269</v>
      </c>
      <c r="E377">
        <v>19095.00762312</v>
      </c>
      <c r="F377">
        <v>212.26</v>
      </c>
      <c r="G377">
        <v>49.463077484526302</v>
      </c>
      <c r="H377">
        <f>(Table2[[#This Row],[1Y Return vs Nifty]]-AVERAGE(Table2[1Y Return vs Nifty]))/_xlfn.STDEV.P(Table2[1Y Return vs Nifty])</f>
        <v>3.8862369160367338E-2</v>
      </c>
      <c r="I377">
        <v>6.3562985837770096</v>
      </c>
      <c r="J377">
        <f>(Table2[[#This Row],[1M Return vs Nifty]]-AVERAGE(Table2[1M Return vs Nifty]))/_xlfn.STDEV.P(Table2[1M Return vs Nifty])</f>
        <v>0.18064521800193534</v>
      </c>
      <c r="K377">
        <v>6.0243537903306201</v>
      </c>
      <c r="L377">
        <f>(Table2[[#This Row],[6M Return vs Nifty]]-AVERAGE(Table2[6M Return vs Nifty]))/_xlfn.STDEV.P(Table2[6M Return vs Nifty])</f>
        <v>-0.22817711523389086</v>
      </c>
      <c r="M377">
        <v>2.1933190269431502</v>
      </c>
      <c r="N377">
        <f>(Table2[[#This Row],[1W Return vs Nifty]]-AVERAGE(Table2[1W Return vs Nifty]))/_xlfn.STDEV.P(Table2[1W Return vs Nifty])</f>
        <v>0.41661121484017538</v>
      </c>
      <c r="O377">
        <v>201.02</v>
      </c>
      <c r="P377">
        <v>198.69920279397201</v>
      </c>
      <c r="Q377">
        <v>179.33736140449099</v>
      </c>
      <c r="R377">
        <v>44.6573490934543</v>
      </c>
      <c r="S377">
        <f>(Table2[[#This Row],[Close Price]]-Table2[[#This Row],[20D EMA]])/Table2[[#This Row],[20D EMA]]</f>
        <v>5.5914834344841208E-2</v>
      </c>
      <c r="T377">
        <f>(Table2[[#This Row],[Close Price]]-Table2[[#This Row],[50D EMA]])/Table2[[#This Row],[50D EMA]]</f>
        <v>6.8247869218121412E-2</v>
      </c>
      <c r="U377">
        <f>(Table2[[#This Row],[Close Price]]-Table2[[#This Row],[200D EMA]])/Table2[[#This Row],[200D EMA]]</f>
        <v>0.18357936314928155</v>
      </c>
      <c r="V377">
        <v>1.1710654400356899</v>
      </c>
      <c r="W377">
        <v>207.5</v>
      </c>
      <c r="X377">
        <v>214.6</v>
      </c>
      <c r="Y377">
        <v>208.41</v>
      </c>
      <c r="Z377">
        <v>214.3</v>
      </c>
      <c r="AA377">
        <v>207.5</v>
      </c>
      <c r="AB377">
        <v>214.6</v>
      </c>
      <c r="AC377" s="1">
        <f>(Table2[[#This Row],[Close Price]]/Table2[[#This Row],[Day Low]])-1</f>
        <v>2.2939759036144425E-2</v>
      </c>
      <c r="AD377" s="1">
        <f>(Table2[[#This Row],[Day High]]/Table2[[#This Row],[Close Price]])-1</f>
        <v>1.1024215584660269E-2</v>
      </c>
      <c r="AE377" s="1">
        <f>(Table2[[#This Row],[Close Price]]/Table2[[#This Row],[Current Week Low]])-1</f>
        <v>1.8473201861714861E-2</v>
      </c>
      <c r="AF377" s="1">
        <f>(Table2[[#This Row],[Current Week High]]/Table2[[#This Row],[Close Price]])-1</f>
        <v>9.6108546122679606E-3</v>
      </c>
      <c r="AG377" s="1">
        <f>(Table2[[#This Row],[Close Price]]/Table2[[#This Row],[Current Month Low]])-1</f>
        <v>2.2939759036144425E-2</v>
      </c>
      <c r="AH377" s="1">
        <f>(Table2[[#This Row],[Current Month High]]/Table2[[#This Row],[Close Price]])-1</f>
        <v>1.1024215584660269E-2</v>
      </c>
      <c r="AI377">
        <v>8.5461226797324006</v>
      </c>
      <c r="AJ377">
        <v>77.921207041072904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-0.14000000000000001</v>
      </c>
      <c r="AM377" t="s">
        <v>2950</v>
      </c>
      <c r="AN377">
        <v>13.72</v>
      </c>
      <c r="AO377" t="s">
        <v>2951</v>
      </c>
      <c r="AP377">
        <v>1.0459894454243999E-2</v>
      </c>
      <c r="AQ377">
        <f>(Table2[[#This Row],[Sharpe Ratio]]-AVERAGE(Table2[Sharpe Ratio]))/_xlfn.STDEV.P(Table2[Sharpe Ratio])</f>
        <v>-0.53520369709516458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-0.12726201032657736</v>
      </c>
      <c r="AS377">
        <f>_xlfn.RANK.AVG(Table2[[#This Row],[1Y Return vs Nifty Z-Score]],Table2[1Y Return vs Nifty Z-Score])</f>
        <v>273</v>
      </c>
      <c r="AT377">
        <f>_xlfn.RANK.AVG(Table2[[#This Row],[6M Return vs Nifty Z-Score]],Table2[6M Return vs Nifty Z-Score])</f>
        <v>377</v>
      </c>
      <c r="AU377">
        <f>_xlfn.RANK.AVG(Table2[[#This Row],[Sharpe Ratio Z-Score]],Table2[Sharpe Ratio Z-Score])</f>
        <v>473</v>
      </c>
      <c r="AV377">
        <f>(Table2[[#This Row],[Rank 1Y]]+Table2[[#This Row],[Rank 6M]]+Table2[[#This Row],[Rank Sharpe]])/3</f>
        <v>374.33333333333331</v>
      </c>
    </row>
    <row r="378" spans="1:48" x14ac:dyDescent="0.3">
      <c r="A378" t="s">
        <v>34</v>
      </c>
      <c r="B378" t="s">
        <v>35</v>
      </c>
      <c r="C378" t="s">
        <v>2909</v>
      </c>
      <c r="D378" t="s">
        <v>36</v>
      </c>
      <c r="E378">
        <v>651316.63826047501</v>
      </c>
      <c r="F378">
        <v>1015.45</v>
      </c>
      <c r="G378">
        <v>38.769037775041099</v>
      </c>
      <c r="H378">
        <f>(Table2[[#This Row],[1Y Return vs Nifty]]-AVERAGE(Table2[1Y Return vs Nifty]))/_xlfn.STDEV.P(Table2[1Y Return vs Nifty])</f>
        <v>-8.8600445578962961E-2</v>
      </c>
      <c r="I378">
        <v>-2.4368543497722799</v>
      </c>
      <c r="J378">
        <f>(Table2[[#This Row],[1M Return vs Nifty]]-AVERAGE(Table2[1M Return vs Nifty]))/_xlfn.STDEV.P(Table2[1M Return vs Nifty])</f>
        <v>-0.65107508014393189</v>
      </c>
      <c r="K378">
        <v>19.718642603723801</v>
      </c>
      <c r="L378">
        <f>(Table2[[#This Row],[6M Return vs Nifty]]-AVERAGE(Table2[6M Return vs Nifty]))/_xlfn.STDEV.P(Table2[6M Return vs Nifty])</f>
        <v>0.19481667801835051</v>
      </c>
      <c r="M378">
        <v>-3.9361328121866399</v>
      </c>
      <c r="N378">
        <f>(Table2[[#This Row],[1W Return vs Nifty]]-AVERAGE(Table2[1W Return vs Nifty]))/_xlfn.STDEV.P(Table2[1W Return vs Nifty])</f>
        <v>-0.83925299032308576</v>
      </c>
      <c r="O378">
        <v>1011.32</v>
      </c>
      <c r="P378">
        <v>992.49041897682696</v>
      </c>
      <c r="Q378">
        <v>880.67837296309006</v>
      </c>
      <c r="R378">
        <v>64.675693850852596</v>
      </c>
      <c r="S378">
        <f>(Table2[[#This Row],[Close Price]]-Table2[[#This Row],[20D EMA]])/Table2[[#This Row],[20D EMA]]</f>
        <v>4.0837717043072375E-3</v>
      </c>
      <c r="T378">
        <f>(Table2[[#This Row],[Close Price]]-Table2[[#This Row],[50D EMA]])/Table2[[#This Row],[50D EMA]]</f>
        <v>2.3133302432120664E-2</v>
      </c>
      <c r="U378">
        <f>(Table2[[#This Row],[Close Price]]-Table2[[#This Row],[200D EMA]])/Table2[[#This Row],[200D EMA]]</f>
        <v>0.15303160742265484</v>
      </c>
      <c r="V378">
        <v>0.99320311875151801</v>
      </c>
      <c r="W378">
        <v>1005</v>
      </c>
      <c r="X378">
        <v>1028.3</v>
      </c>
      <c r="Y378">
        <v>1015.05</v>
      </c>
      <c r="Z378">
        <v>1045.8</v>
      </c>
      <c r="AA378">
        <v>1005</v>
      </c>
      <c r="AB378">
        <v>1028.3</v>
      </c>
      <c r="AC378" s="1">
        <f>(Table2[[#This Row],[Close Price]]/Table2[[#This Row],[Day Low]])-1</f>
        <v>1.0398009950248754E-2</v>
      </c>
      <c r="AD378" s="1">
        <f>(Table2[[#This Row],[Day High]]/Table2[[#This Row],[Close Price]])-1</f>
        <v>1.2654488157959332E-2</v>
      </c>
      <c r="AE378" s="1">
        <f>(Table2[[#This Row],[Close Price]]/Table2[[#This Row],[Current Week Low]])-1</f>
        <v>3.9406925767204726E-4</v>
      </c>
      <c r="AF378" s="1">
        <f>(Table2[[#This Row],[Current Week High]]/Table2[[#This Row],[Close Price]])-1</f>
        <v>2.988822689448023E-2</v>
      </c>
      <c r="AG378" s="1">
        <f>(Table2[[#This Row],[Close Price]]/Table2[[#This Row],[Current Month Low]])-1</f>
        <v>1.0398009950248754E-2</v>
      </c>
      <c r="AH378" s="1">
        <f>(Table2[[#This Row],[Current Month High]]/Table2[[#This Row],[Close Price]])-1</f>
        <v>1.2654488157959332E-2</v>
      </c>
      <c r="AI378">
        <v>15.7122458023536</v>
      </c>
      <c r="AJ378">
        <v>69.992466728048797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-7.0000000000000007E-2</v>
      </c>
      <c r="AM378" t="s">
        <v>2950</v>
      </c>
      <c r="AN378">
        <v>7.87</v>
      </c>
      <c r="AO378" t="s">
        <v>2951</v>
      </c>
      <c r="AP378">
        <v>-6.4189104413849996E-3</v>
      </c>
      <c r="AQ378">
        <f>(Table2[[#This Row],[Sharpe Ratio]]-AVERAGE(Table2[Sharpe Ratio]))/_xlfn.STDEV.P(Table2[Sharpe Ratio])</f>
        <v>-0.72150437956841706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-2.1056162175960473</v>
      </c>
      <c r="AS378">
        <f>_xlfn.RANK.AVG(Table2[[#This Row],[1Y Return vs Nifty Z-Score]],Table2[1Y Return vs Nifty Z-Score])</f>
        <v>309</v>
      </c>
      <c r="AT378">
        <f>_xlfn.RANK.AVG(Table2[[#This Row],[6M Return vs Nifty Z-Score]],Table2[6M Return vs Nifty Z-Score])</f>
        <v>254</v>
      </c>
      <c r="AU378">
        <f>_xlfn.RANK.AVG(Table2[[#This Row],[Sharpe Ratio Z-Score]],Table2[Sharpe Ratio Z-Score])</f>
        <v>565</v>
      </c>
      <c r="AV378">
        <f>(Table2[[#This Row],[Rank 1Y]]+Table2[[#This Row],[Rank 6M]]+Table2[[#This Row],[Rank Sharpe]])/3</f>
        <v>376</v>
      </c>
    </row>
    <row r="379" spans="1:48" x14ac:dyDescent="0.3">
      <c r="A379" t="s">
        <v>318</v>
      </c>
      <c r="B379" t="s">
        <v>319</v>
      </c>
      <c r="C379" t="s">
        <v>2916</v>
      </c>
      <c r="D379" t="s">
        <v>66</v>
      </c>
      <c r="E379">
        <v>73574.018039240007</v>
      </c>
      <c r="F379">
        <v>1566.75</v>
      </c>
      <c r="G379">
        <v>53.158507260822802</v>
      </c>
      <c r="H379">
        <f>(Table2[[#This Row],[1Y Return vs Nifty]]-AVERAGE(Table2[1Y Return vs Nifty]))/_xlfn.STDEV.P(Table2[1Y Return vs Nifty])</f>
        <v>8.2908388602440306E-2</v>
      </c>
      <c r="I379">
        <v>-6.9182892034645898</v>
      </c>
      <c r="J379">
        <f>(Table2[[#This Row],[1M Return vs Nifty]]-AVERAGE(Table2[1M Return vs Nifty]))/_xlfn.STDEV.P(Table2[1M Return vs Nifty])</f>
        <v>-1.0749617520580701</v>
      </c>
      <c r="K379">
        <v>11.8988168417224</v>
      </c>
      <c r="L379">
        <f>(Table2[[#This Row],[6M Return vs Nifty]]-AVERAGE(Table2[6M Return vs Nifty]))/_xlfn.STDEV.P(Table2[6M Return vs Nifty])</f>
        <v>-4.6724727067656111E-2</v>
      </c>
      <c r="M379">
        <v>-3.5766814065275598</v>
      </c>
      <c r="N379">
        <f>(Table2[[#This Row],[1W Return vs Nifty]]-AVERAGE(Table2[1W Return vs Nifty]))/_xlfn.STDEV.P(Table2[1W Return vs Nifty])</f>
        <v>-0.76560494385651179</v>
      </c>
      <c r="O379">
        <v>1595.65</v>
      </c>
      <c r="P379">
        <v>1603.13246227481</v>
      </c>
      <c r="Q379">
        <v>1423.9201370053199</v>
      </c>
      <c r="R379">
        <v>41.819709564563702</v>
      </c>
      <c r="S379">
        <f>(Table2[[#This Row],[Close Price]]-Table2[[#This Row],[20D EMA]])/Table2[[#This Row],[20D EMA]]</f>
        <v>-1.8111741296650323E-2</v>
      </c>
      <c r="T379">
        <f>(Table2[[#This Row],[Close Price]]-Table2[[#This Row],[50D EMA]])/Table2[[#This Row],[50D EMA]]</f>
        <v>-2.2694607670275778E-2</v>
      </c>
      <c r="U379">
        <f>(Table2[[#This Row],[Close Price]]-Table2[[#This Row],[200D EMA]])/Table2[[#This Row],[200D EMA]]</f>
        <v>0.10030749568235542</v>
      </c>
      <c r="V379">
        <v>1.0128723169824101</v>
      </c>
      <c r="W379">
        <v>1561.7</v>
      </c>
      <c r="X379">
        <v>1590</v>
      </c>
      <c r="Y379">
        <v>1543</v>
      </c>
      <c r="Z379">
        <v>1579.1</v>
      </c>
      <c r="AA379">
        <v>1561.7</v>
      </c>
      <c r="AB379">
        <v>1590</v>
      </c>
      <c r="AC379" s="1">
        <f>(Table2[[#This Row],[Close Price]]/Table2[[#This Row],[Day Low]])-1</f>
        <v>3.2336556316834297E-3</v>
      </c>
      <c r="AD379" s="1">
        <f>(Table2[[#This Row],[Day High]]/Table2[[#This Row],[Close Price]])-1</f>
        <v>1.4839636189564409E-2</v>
      </c>
      <c r="AE379" s="1">
        <f>(Table2[[#This Row],[Close Price]]/Table2[[#This Row],[Current Week Low]])-1</f>
        <v>1.5392093324692269E-2</v>
      </c>
      <c r="AF379" s="1">
        <f>(Table2[[#This Row],[Current Week High]]/Table2[[#This Row],[Close Price]])-1</f>
        <v>7.8825594383276076E-3</v>
      </c>
      <c r="AG379" s="1">
        <f>(Table2[[#This Row],[Close Price]]/Table2[[#This Row],[Current Month Low]])-1</f>
        <v>3.2336556316834297E-3</v>
      </c>
      <c r="AH379" s="1">
        <f>(Table2[[#This Row],[Current Month High]]/Table2[[#This Row],[Close Price]])-1</f>
        <v>1.4839636189564409E-2</v>
      </c>
      <c r="AI379">
        <v>10.292005744375199</v>
      </c>
      <c r="AJ379">
        <v>83.815334076376999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-0.04</v>
      </c>
      <c r="AM379" t="s">
        <v>2950</v>
      </c>
      <c r="AN379">
        <v>-3.91</v>
      </c>
      <c r="AO379" t="s">
        <v>2950</v>
      </c>
      <c r="AP379">
        <v>-2.5651833128829999E-3</v>
      </c>
      <c r="AQ379">
        <f>(Table2[[#This Row],[Sharpe Ratio]]-AVERAGE(Table2[Sharpe Ratio]))/_xlfn.STDEV.P(Table2[Sharpe Ratio])</f>
        <v>-0.67896866696642277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256</v>
      </c>
      <c r="AT379">
        <f>_xlfn.RANK.AVG(Table2[[#This Row],[6M Return vs Nifty Z-Score]],Table2[6M Return vs Nifty Z-Score])</f>
        <v>324</v>
      </c>
      <c r="AU379">
        <f>_xlfn.RANK.AVG(Table2[[#This Row],[Sharpe Ratio Z-Score]],Table2[Sharpe Ratio Z-Score])</f>
        <v>548</v>
      </c>
      <c r="AV379">
        <f>(Table2[[#This Row],[Rank 1Y]]+Table2[[#This Row],[Rank 6M]]+Table2[[#This Row],[Rank Sharpe]])/3</f>
        <v>376</v>
      </c>
    </row>
    <row r="380" spans="1:48" x14ac:dyDescent="0.3">
      <c r="A380" t="s">
        <v>1836</v>
      </c>
      <c r="B380" t="s">
        <v>1837</v>
      </c>
      <c r="C380" t="s">
        <v>2916</v>
      </c>
      <c r="D380" t="s">
        <v>66</v>
      </c>
      <c r="E380">
        <v>3308.1549229399998</v>
      </c>
      <c r="F380">
        <v>358.4</v>
      </c>
      <c r="G380">
        <v>29.892140973718298</v>
      </c>
      <c r="H380">
        <f>(Table2[[#This Row],[1Y Return vs Nifty]]-AVERAGE(Table2[1Y Return vs Nifty]))/_xlfn.STDEV.P(Table2[1Y Return vs Nifty])</f>
        <v>-0.19440463961459831</v>
      </c>
      <c r="I380">
        <v>1.8181076120620401</v>
      </c>
      <c r="J380">
        <f>(Table2[[#This Row],[1M Return vs Nifty]]-AVERAGE(Table2[1M Return vs Nifty]))/_xlfn.STDEV.P(Table2[1M Return vs Nifty])</f>
        <v>-0.24860985996178966</v>
      </c>
      <c r="K380">
        <v>1.90708243404569</v>
      </c>
      <c r="L380">
        <f>(Table2[[#This Row],[6M Return vs Nifty]]-AVERAGE(Table2[6M Return vs Nifty]))/_xlfn.STDEV.P(Table2[6M Return vs Nifty])</f>
        <v>-0.35535277602034054</v>
      </c>
      <c r="M380">
        <v>-0.349546830855335</v>
      </c>
      <c r="N380">
        <f>(Table2[[#This Row],[1W Return vs Nifty]]-AVERAGE(Table2[1W Return vs Nifty]))/_xlfn.STDEV.P(Table2[1W Return vs Nifty])</f>
        <v>-0.1043969100550967</v>
      </c>
      <c r="O380">
        <v>346.03</v>
      </c>
      <c r="P380">
        <v>332.72814717966702</v>
      </c>
      <c r="Q380">
        <v>307.01827030755601</v>
      </c>
      <c r="R380">
        <v>45.377444235701702</v>
      </c>
      <c r="S380">
        <f>(Table2[[#This Row],[Close Price]]-Table2[[#This Row],[20D EMA]])/Table2[[#This Row],[20D EMA]]</f>
        <v>3.5748345519174655E-2</v>
      </c>
      <c r="T380">
        <f>(Table2[[#This Row],[Close Price]]-Table2[[#This Row],[50D EMA]])/Table2[[#This Row],[50D EMA]]</f>
        <v>7.7155639034261314E-2</v>
      </c>
      <c r="U380">
        <f>(Table2[[#This Row],[Close Price]]-Table2[[#This Row],[200D EMA]])/Table2[[#This Row],[200D EMA]]</f>
        <v>0.16735723786396245</v>
      </c>
      <c r="V380">
        <v>2.4490312854998701</v>
      </c>
      <c r="W380">
        <v>357</v>
      </c>
      <c r="X380">
        <v>370</v>
      </c>
      <c r="Y380">
        <v>357.75</v>
      </c>
      <c r="Z380">
        <v>371.55</v>
      </c>
      <c r="AA380">
        <v>357</v>
      </c>
      <c r="AB380">
        <v>370</v>
      </c>
      <c r="AC380" s="1">
        <f>(Table2[[#This Row],[Close Price]]/Table2[[#This Row],[Day Low]])-1</f>
        <v>3.9215686274509665E-3</v>
      </c>
      <c r="AD380" s="1">
        <f>(Table2[[#This Row],[Day High]]/Table2[[#This Row],[Close Price]])-1</f>
        <v>3.2366071428571397E-2</v>
      </c>
      <c r="AE380" s="1">
        <f>(Table2[[#This Row],[Close Price]]/Table2[[#This Row],[Current Week Low]])-1</f>
        <v>1.8169112508734653E-3</v>
      </c>
      <c r="AF380" s="1">
        <f>(Table2[[#This Row],[Current Week High]]/Table2[[#This Row],[Close Price]])-1</f>
        <v>3.6690848214285809E-2</v>
      </c>
      <c r="AG380" s="1">
        <f>(Table2[[#This Row],[Close Price]]/Table2[[#This Row],[Current Month Low]])-1</f>
        <v>3.9215686274509665E-3</v>
      </c>
      <c r="AH380" s="1">
        <f>(Table2[[#This Row],[Current Month High]]/Table2[[#This Row],[Close Price]])-1</f>
        <v>3.2366071428571397E-2</v>
      </c>
      <c r="AI380">
        <v>7.9659598214285801</v>
      </c>
      <c r="AJ380">
        <v>69.857819905213205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0.2</v>
      </c>
      <c r="AM380" t="s">
        <v>2951</v>
      </c>
      <c r="AN380">
        <v>14.63</v>
      </c>
      <c r="AO380" t="s">
        <v>2951</v>
      </c>
      <c r="AP380">
        <v>4.9768492253974998E-2</v>
      </c>
      <c r="AQ380">
        <f>(Table2[[#This Row],[Sharpe Ratio]]-AVERAGE(Table2[Sharpe Ratio]))/_xlfn.STDEV.P(Table2[Sharpe Ratio])</f>
        <v>-0.101333014754798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-1.0040972004066233</v>
      </c>
      <c r="AS380">
        <f>_xlfn.RANK.AVG(Table2[[#This Row],[1Y Return vs Nifty Z-Score]],Table2[1Y Return vs Nifty Z-Score])</f>
        <v>344</v>
      </c>
      <c r="AT380">
        <f>_xlfn.RANK.AVG(Table2[[#This Row],[6M Return vs Nifty Z-Score]],Table2[6M Return vs Nifty Z-Score])</f>
        <v>421</v>
      </c>
      <c r="AU380">
        <f>_xlfn.RANK.AVG(Table2[[#This Row],[Sharpe Ratio Z-Score]],Table2[Sharpe Ratio Z-Score])</f>
        <v>364</v>
      </c>
      <c r="AV380">
        <f>(Table2[[#This Row],[Rank 1Y]]+Table2[[#This Row],[Rank 6M]]+Table2[[#This Row],[Rank Sharpe]])/3</f>
        <v>376.33333333333331</v>
      </c>
    </row>
    <row r="381" spans="1:48" x14ac:dyDescent="0.3">
      <c r="A381" t="s">
        <v>884</v>
      </c>
      <c r="B381" t="s">
        <v>885</v>
      </c>
      <c r="C381" t="s">
        <v>2916</v>
      </c>
      <c r="D381" t="s">
        <v>66</v>
      </c>
      <c r="E381">
        <v>15061.875</v>
      </c>
      <c r="F381">
        <v>6317.55</v>
      </c>
      <c r="G381">
        <v>43.924214491121198</v>
      </c>
      <c r="H381">
        <f>(Table2[[#This Row],[1Y Return vs Nifty]]-AVERAGE(Table2[1Y Return vs Nifty]))/_xlfn.STDEV.P(Table2[1Y Return vs Nifty])</f>
        <v>-2.7155626543233159E-2</v>
      </c>
      <c r="I381">
        <v>9.2022134711122696</v>
      </c>
      <c r="J381">
        <f>(Table2[[#This Row],[1M Return vs Nifty]]-AVERAGE(Table2[1M Return vs Nifty]))/_xlfn.STDEV.P(Table2[1M Return vs Nifty])</f>
        <v>0.44983252731861989</v>
      </c>
      <c r="K381">
        <v>1.67137459801488</v>
      </c>
      <c r="L381">
        <f>(Table2[[#This Row],[6M Return vs Nifty]]-AVERAGE(Table2[6M Return vs Nifty]))/_xlfn.STDEV.P(Table2[6M Return vs Nifty])</f>
        <v>-0.3626333988420557</v>
      </c>
      <c r="M381">
        <v>-3.1750811385281401</v>
      </c>
      <c r="N381">
        <f>(Table2[[#This Row],[1W Return vs Nifty]]-AVERAGE(Table2[1W Return vs Nifty]))/_xlfn.STDEV.P(Table2[1W Return vs Nifty])</f>
        <v>-0.68332101136116352</v>
      </c>
      <c r="O381">
        <v>6210.46</v>
      </c>
      <c r="P381">
        <v>5915.7993343299304</v>
      </c>
      <c r="Q381">
        <v>5270.6623558885203</v>
      </c>
      <c r="R381">
        <v>77.587743786263701</v>
      </c>
      <c r="S381">
        <f>(Table2[[#This Row],[Close Price]]-Table2[[#This Row],[20D EMA]])/Table2[[#This Row],[20D EMA]]</f>
        <v>1.7243489210139046E-2</v>
      </c>
      <c r="T381">
        <f>(Table2[[#This Row],[Close Price]]-Table2[[#This Row],[50D EMA]])/Table2[[#This Row],[50D EMA]]</f>
        <v>6.7911476195393158E-2</v>
      </c>
      <c r="U381">
        <f>(Table2[[#This Row],[Close Price]]-Table2[[#This Row],[200D EMA]])/Table2[[#This Row],[200D EMA]]</f>
        <v>0.19862544276657562</v>
      </c>
      <c r="V381">
        <v>0.41815623386912798</v>
      </c>
      <c r="W381">
        <v>6252.5</v>
      </c>
      <c r="X381">
        <v>6490</v>
      </c>
      <c r="Y381">
        <v>6330</v>
      </c>
      <c r="Z381">
        <v>6500</v>
      </c>
      <c r="AA381">
        <v>6252.5</v>
      </c>
      <c r="AB381">
        <v>6490</v>
      </c>
      <c r="AC381" s="1">
        <f>(Table2[[#This Row],[Close Price]]/Table2[[#This Row],[Day Low]])-1</f>
        <v>1.0403838464614124E-2</v>
      </c>
      <c r="AD381" s="1">
        <f>(Table2[[#This Row],[Day High]]/Table2[[#This Row],[Close Price]])-1</f>
        <v>2.7296974301746602E-2</v>
      </c>
      <c r="AE381" s="1">
        <f>(Table2[[#This Row],[Close Price]]/Table2[[#This Row],[Current Week Low]])-1</f>
        <v>-1.9668246445497806E-3</v>
      </c>
      <c r="AF381" s="1">
        <f>(Table2[[#This Row],[Current Week High]]/Table2[[#This Row],[Close Price]])-1</f>
        <v>2.8879866403906496E-2</v>
      </c>
      <c r="AG381" s="1">
        <f>(Table2[[#This Row],[Close Price]]/Table2[[#This Row],[Current Month Low]])-1</f>
        <v>1.0403838464614124E-2</v>
      </c>
      <c r="AH381" s="1">
        <f>(Table2[[#This Row],[Current Month High]]/Table2[[#This Row],[Close Price]])-1</f>
        <v>2.7296974301746602E-2</v>
      </c>
      <c r="AI381">
        <v>14.2998472509121</v>
      </c>
      <c r="AJ381">
        <v>73.083561643835594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0.21</v>
      </c>
      <c r="AM381" t="s">
        <v>2951</v>
      </c>
      <c r="AN381">
        <v>5.07</v>
      </c>
      <c r="AO381" t="s">
        <v>2951</v>
      </c>
      <c r="AP381">
        <v>2.8225032340084999E-2</v>
      </c>
      <c r="AQ381">
        <f>(Table2[[#This Row],[Sharpe Ratio]]-AVERAGE(Table2[Sharpe Ratio]))/_xlfn.STDEV.P(Table2[Sharpe Ratio])</f>
        <v>-0.33912006837683673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-0.96239757780466917</v>
      </c>
      <c r="AS381">
        <f>_xlfn.RANK.AVG(Table2[[#This Row],[1Y Return vs Nifty Z-Score]],Table2[1Y Return vs Nifty Z-Score])</f>
        <v>290</v>
      </c>
      <c r="AT381">
        <f>_xlfn.RANK.AVG(Table2[[#This Row],[6M Return vs Nifty Z-Score]],Table2[6M Return vs Nifty Z-Score])</f>
        <v>425</v>
      </c>
      <c r="AU381">
        <f>_xlfn.RANK.AVG(Table2[[#This Row],[Sharpe Ratio Z-Score]],Table2[Sharpe Ratio Z-Score])</f>
        <v>420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1240</v>
      </c>
      <c r="B382" t="s">
        <v>1241</v>
      </c>
      <c r="C382" t="s">
        <v>2909</v>
      </c>
      <c r="D382" t="s">
        <v>25</v>
      </c>
      <c r="E382">
        <v>8350.3882747799998</v>
      </c>
      <c r="F382">
        <v>227.07</v>
      </c>
      <c r="G382">
        <v>24.174455145670301</v>
      </c>
      <c r="H382">
        <f>(Table2[[#This Row],[1Y Return vs Nifty]]-AVERAGE(Table2[1Y Return vs Nifty]))/_xlfn.STDEV.P(Table2[1Y Return vs Nifty])</f>
        <v>-0.26255403397225768</v>
      </c>
      <c r="I382">
        <v>0.56062141777099495</v>
      </c>
      <c r="J382">
        <f>(Table2[[#This Row],[1M Return vs Nifty]]-AVERAGE(Table2[1M Return vs Nifty]))/_xlfn.STDEV.P(Table2[1M Return vs Nifty])</f>
        <v>-0.3675520414902872</v>
      </c>
      <c r="K382">
        <v>-13.9120733885349</v>
      </c>
      <c r="L382">
        <f>(Table2[[#This Row],[6M Return vs Nifty]]-AVERAGE(Table2[6M Return vs Nifty]))/_xlfn.STDEV.P(Table2[6M Return vs Nifty])</f>
        <v>-0.84398017526851243</v>
      </c>
      <c r="M382">
        <v>4.8038215881781303</v>
      </c>
      <c r="N382">
        <f>(Table2[[#This Row],[1W Return vs Nifty]]-AVERAGE(Table2[1W Return vs Nifty]))/_xlfn.STDEV.P(Table2[1W Return vs Nifty])</f>
        <v>0.95147743292721909</v>
      </c>
      <c r="O382">
        <v>221.96</v>
      </c>
      <c r="P382">
        <v>223.27542065183599</v>
      </c>
      <c r="Q382">
        <v>220.939645979364</v>
      </c>
      <c r="R382">
        <v>48.804710801716702</v>
      </c>
      <c r="S382">
        <f>(Table2[[#This Row],[Close Price]]-Table2[[#This Row],[20D EMA]])/Table2[[#This Row],[20D EMA]]</f>
        <v>2.3022166156064089E-2</v>
      </c>
      <c r="T382">
        <f>(Table2[[#This Row],[Close Price]]-Table2[[#This Row],[50D EMA]])/Table2[[#This Row],[50D EMA]]</f>
        <v>1.6995060795702521E-2</v>
      </c>
      <c r="U382">
        <f>(Table2[[#This Row],[Close Price]]-Table2[[#This Row],[200D EMA]])/Table2[[#This Row],[200D EMA]]</f>
        <v>2.7746735962492549E-2</v>
      </c>
      <c r="V382">
        <v>1.19949793423974</v>
      </c>
      <c r="W382">
        <v>226</v>
      </c>
      <c r="X382">
        <v>230</v>
      </c>
      <c r="Y382">
        <v>229.55</v>
      </c>
      <c r="Z382">
        <v>236.49</v>
      </c>
      <c r="AA382">
        <v>226</v>
      </c>
      <c r="AB382">
        <v>230</v>
      </c>
      <c r="AC382" s="1">
        <f>(Table2[[#This Row],[Close Price]]/Table2[[#This Row],[Day Low]])-1</f>
        <v>4.7345132743361606E-3</v>
      </c>
      <c r="AD382" s="1">
        <f>(Table2[[#This Row],[Day High]]/Table2[[#This Row],[Close Price]])-1</f>
        <v>1.2903509930858315E-2</v>
      </c>
      <c r="AE382" s="1">
        <f>(Table2[[#This Row],[Close Price]]/Table2[[#This Row],[Current Week Low]])-1</f>
        <v>-1.0803746460466224E-2</v>
      </c>
      <c r="AF382" s="1">
        <f>(Table2[[#This Row],[Current Week High]]/Table2[[#This Row],[Close Price]])-1</f>
        <v>4.1485004624124855E-2</v>
      </c>
      <c r="AG382" s="1">
        <f>(Table2[[#This Row],[Close Price]]/Table2[[#This Row],[Current Month Low]])-1</f>
        <v>4.7345132743361606E-3</v>
      </c>
      <c r="AH382" s="1">
        <f>(Table2[[#This Row],[Current Month High]]/Table2[[#This Row],[Close Price]])-1</f>
        <v>1.2903509930858315E-2</v>
      </c>
      <c r="AI382">
        <v>26.194565552472799</v>
      </c>
      <c r="AJ382">
        <v>51.835506519558599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-0.09</v>
      </c>
      <c r="AM382" t="s">
        <v>2950</v>
      </c>
      <c r="AN382">
        <v>6.36</v>
      </c>
      <c r="AO382" t="s">
        <v>2951</v>
      </c>
      <c r="AP382">
        <v>0.12098380410213901</v>
      </c>
      <c r="AQ382">
        <f>(Table2[[#This Row],[Sharpe Ratio]]-AVERAGE(Table2[Sharpe Ratio]))/_xlfn.STDEV.P(Table2[Sharpe Ratio])</f>
        <v>0.68470967499121882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363</v>
      </c>
      <c r="AT382">
        <f>_xlfn.RANK.AVG(Table2[[#This Row],[6M Return vs Nifty Z-Score]],Table2[6M Return vs Nifty Z-Score])</f>
        <v>589</v>
      </c>
      <c r="AU382">
        <f>_xlfn.RANK.AVG(Table2[[#This Row],[Sharpe Ratio Z-Score]],Table2[Sharpe Ratio Z-Score])</f>
        <v>183</v>
      </c>
      <c r="AV382">
        <f>(Table2[[#This Row],[Rank 1Y]]+Table2[[#This Row],[Rank 6M]]+Table2[[#This Row],[Rank Sharpe]])/3</f>
        <v>378.33333333333331</v>
      </c>
    </row>
    <row r="383" spans="1:48" x14ac:dyDescent="0.3">
      <c r="A383" t="s">
        <v>821</v>
      </c>
      <c r="B383" t="s">
        <v>822</v>
      </c>
      <c r="C383" t="s">
        <v>2908</v>
      </c>
      <c r="D383" t="s">
        <v>22</v>
      </c>
      <c r="E383">
        <v>17064.651912220001</v>
      </c>
      <c r="F383">
        <v>685.25</v>
      </c>
      <c r="G383">
        <v>75.351733865991903</v>
      </c>
      <c r="H383">
        <f>(Table2[[#This Row],[1Y Return vs Nifty]]-AVERAGE(Table2[1Y Return vs Nifty]))/_xlfn.STDEV.P(Table2[1Y Return vs Nifty])</f>
        <v>0.34743060921226265</v>
      </c>
      <c r="I383">
        <v>7.9445417602088897</v>
      </c>
      <c r="J383">
        <f>(Table2[[#This Row],[1M Return vs Nifty]]-AVERAGE(Table2[1M Return vs Nifty]))/_xlfn.STDEV.P(Table2[1M Return vs Nifty])</f>
        <v>0.33087279828090832</v>
      </c>
      <c r="K383">
        <v>-16.981277718021701</v>
      </c>
      <c r="L383">
        <f>(Table2[[#This Row],[6M Return vs Nifty]]-AVERAGE(Table2[6M Return vs Nifty]))/_xlfn.STDEV.P(Table2[6M Return vs Nifty])</f>
        <v>-0.93878278964934225</v>
      </c>
      <c r="M383">
        <v>0.22327179214863199</v>
      </c>
      <c r="N383">
        <f>(Table2[[#This Row],[1W Return vs Nifty]]-AVERAGE(Table2[1W Return vs Nifty]))/_xlfn.STDEV.P(Table2[1W Return vs Nifty])</f>
        <v>1.2967974042552524E-2</v>
      </c>
      <c r="O383">
        <v>662.57</v>
      </c>
      <c r="P383">
        <v>664.50574565644104</v>
      </c>
      <c r="Q383">
        <v>638.68804140046302</v>
      </c>
      <c r="R383">
        <v>51.601116378645997</v>
      </c>
      <c r="S383">
        <f>(Table2[[#This Row],[Close Price]]-Table2[[#This Row],[20D EMA]])/Table2[[#This Row],[20D EMA]]</f>
        <v>3.4230345472931085E-2</v>
      </c>
      <c r="T383">
        <f>(Table2[[#This Row],[Close Price]]-Table2[[#This Row],[50D EMA]])/Table2[[#This Row],[50D EMA]]</f>
        <v>3.1217569568290898E-2</v>
      </c>
      <c r="U383">
        <f>(Table2[[#This Row],[Close Price]]-Table2[[#This Row],[200D EMA]])/Table2[[#This Row],[200D EMA]]</f>
        <v>7.2902505732594769E-2</v>
      </c>
      <c r="V383">
        <v>1.37305021806108</v>
      </c>
      <c r="W383">
        <v>675.5</v>
      </c>
      <c r="X383">
        <v>697</v>
      </c>
      <c r="Y383">
        <v>678</v>
      </c>
      <c r="Z383">
        <v>701.45</v>
      </c>
      <c r="AA383">
        <v>675.5</v>
      </c>
      <c r="AB383">
        <v>697</v>
      </c>
      <c r="AC383" s="1">
        <f>(Table2[[#This Row],[Close Price]]/Table2[[#This Row],[Day Low]])-1</f>
        <v>1.4433752775721675E-2</v>
      </c>
      <c r="AD383" s="1">
        <f>(Table2[[#This Row],[Day High]]/Table2[[#This Row],[Close Price]])-1</f>
        <v>1.7147026632615914E-2</v>
      </c>
      <c r="AE383" s="1">
        <f>(Table2[[#This Row],[Close Price]]/Table2[[#This Row],[Current Week Low]])-1</f>
        <v>1.0693215339232953E-2</v>
      </c>
      <c r="AF383" s="1">
        <f>(Table2[[#This Row],[Current Week High]]/Table2[[#This Row],[Close Price]])-1</f>
        <v>2.3641006931776731E-2</v>
      </c>
      <c r="AG383" s="1">
        <f>(Table2[[#This Row],[Close Price]]/Table2[[#This Row],[Current Month Low]])-1</f>
        <v>1.4433752775721675E-2</v>
      </c>
      <c r="AH383" s="1">
        <f>(Table2[[#This Row],[Current Month High]]/Table2[[#This Row],[Close Price]])-1</f>
        <v>1.7147026632615914E-2</v>
      </c>
      <c r="AI383">
        <v>25.771616198467701</v>
      </c>
      <c r="AJ383">
        <v>104.521713177137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-0.12</v>
      </c>
      <c r="AM383" t="s">
        <v>2950</v>
      </c>
      <c r="AN383">
        <v>8.5500000000000007</v>
      </c>
      <c r="AO383" t="s">
        <v>2951</v>
      </c>
      <c r="AP383">
        <v>6.1550957119025002E-2</v>
      </c>
      <c r="AQ383">
        <f>(Table2[[#This Row],[Sharpe Ratio]]-AVERAGE(Table2[Sharpe Ratio]))/_xlfn.STDEV.P(Table2[Sharpe Ratio])</f>
        <v>2.8716550907542254E-2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184</v>
      </c>
      <c r="AT383">
        <f>_xlfn.RANK.AVG(Table2[[#This Row],[6M Return vs Nifty Z-Score]],Table2[6M Return vs Nifty Z-Score])</f>
        <v>624</v>
      </c>
      <c r="AU383">
        <f>_xlfn.RANK.AVG(Table2[[#This Row],[Sharpe Ratio Z-Score]],Table2[Sharpe Ratio Z-Score])</f>
        <v>328</v>
      </c>
      <c r="AV383">
        <f>(Table2[[#This Row],[Rank 1Y]]+Table2[[#This Row],[Rank 6M]]+Table2[[#This Row],[Rank Sharpe]])/3</f>
        <v>378.66666666666669</v>
      </c>
    </row>
    <row r="384" spans="1:48" x14ac:dyDescent="0.3">
      <c r="A384" t="s">
        <v>712</v>
      </c>
      <c r="B384" t="s">
        <v>713</v>
      </c>
      <c r="C384" t="s">
        <v>2916</v>
      </c>
      <c r="D384" t="s">
        <v>66</v>
      </c>
      <c r="E384">
        <v>20379.221642249999</v>
      </c>
      <c r="F384">
        <v>6799.8</v>
      </c>
      <c r="G384">
        <v>31.067393395674401</v>
      </c>
      <c r="H384">
        <f>(Table2[[#This Row],[1Y Return vs Nifty]]-AVERAGE(Table2[1Y Return vs Nifty]))/_xlfn.STDEV.P(Table2[1Y Return vs Nifty])</f>
        <v>-0.18039674495540117</v>
      </c>
      <c r="I384">
        <v>19.6710798926559</v>
      </c>
      <c r="J384">
        <f>(Table2[[#This Row],[1M Return vs Nifty]]-AVERAGE(Table2[1M Return vs Nifty]))/_xlfn.STDEV.P(Table2[1M Return vs Nifty])</f>
        <v>1.4400539833965986</v>
      </c>
      <c r="K384">
        <v>25.418103813305802</v>
      </c>
      <c r="L384">
        <f>(Table2[[#This Row],[6M Return vs Nifty]]-AVERAGE(Table2[6M Return vs Nifty]))/_xlfn.STDEV.P(Table2[6M Return vs Nifty])</f>
        <v>0.37086355050560743</v>
      </c>
      <c r="M384">
        <v>-4.3940605864378197</v>
      </c>
      <c r="N384">
        <f>(Table2[[#This Row],[1W Return vs Nifty]]-AVERAGE(Table2[1W Return vs Nifty]))/_xlfn.STDEV.P(Table2[1W Return vs Nifty])</f>
        <v>-0.93307787309005552</v>
      </c>
      <c r="O384">
        <v>7993.92</v>
      </c>
      <c r="P384">
        <v>5817.9049846037396</v>
      </c>
      <c r="Q384">
        <v>5197.6979245318198</v>
      </c>
      <c r="R384">
        <v>66.330771938909905</v>
      </c>
      <c r="S384">
        <f>(Table2[[#This Row],[Close Price]]-Table2[[#This Row],[20D EMA]])/Table2[[#This Row],[20D EMA]]</f>
        <v>-0.14937852768103757</v>
      </c>
      <c r="T384">
        <f>(Table2[[#This Row],[Close Price]]-Table2[[#This Row],[50D EMA]])/Table2[[#This Row],[50D EMA]]</f>
        <v>0.16877123603680472</v>
      </c>
      <c r="U384">
        <f>(Table2[[#This Row],[Close Price]]-Table2[[#This Row],[200D EMA]])/Table2[[#This Row],[200D EMA]]</f>
        <v>0.30823300983049895</v>
      </c>
      <c r="V384">
        <v>1.74981155616172</v>
      </c>
      <c r="W384">
        <v>6725</v>
      </c>
      <c r="X384">
        <v>6960</v>
      </c>
      <c r="Y384">
        <v>6780</v>
      </c>
      <c r="Z384">
        <v>7150</v>
      </c>
      <c r="AA384">
        <v>6725</v>
      </c>
      <c r="AB384">
        <v>6960</v>
      </c>
      <c r="AC384" s="1">
        <f>(Table2[[#This Row],[Close Price]]/Table2[[#This Row],[Day Low]])-1</f>
        <v>1.1122676579925717E-2</v>
      </c>
      <c r="AD384" s="1">
        <f>(Table2[[#This Row],[Day High]]/Table2[[#This Row],[Close Price]])-1</f>
        <v>2.3559516456366447E-2</v>
      </c>
      <c r="AE384" s="1">
        <f>(Table2[[#This Row],[Close Price]]/Table2[[#This Row],[Current Week Low]])-1</f>
        <v>2.9203539823008384E-3</v>
      </c>
      <c r="AF384" s="1">
        <f>(Table2[[#This Row],[Current Week High]]/Table2[[#This Row],[Close Price]])-1</f>
        <v>5.1501514750433852E-2</v>
      </c>
      <c r="AG384" s="1">
        <f>(Table2[[#This Row],[Close Price]]/Table2[[#This Row],[Current Month Low]])-1</f>
        <v>1.1122676579925717E-2</v>
      </c>
      <c r="AH384" s="1">
        <f>(Table2[[#This Row],[Current Month High]]/Table2[[#This Row],[Close Price]])-1</f>
        <v>2.3559516456366447E-2</v>
      </c>
      <c r="AI384">
        <v>10.8797317568163</v>
      </c>
      <c r="AJ384">
        <v>60.561015196939898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-0.2</v>
      </c>
      <c r="AM384" t="s">
        <v>2950</v>
      </c>
      <c r="AN384">
        <v>-25.61</v>
      </c>
      <c r="AO384" t="s">
        <v>2950</v>
      </c>
      <c r="AP384">
        <v>-1.9954540929545E-2</v>
      </c>
      <c r="AQ384">
        <f>(Table2[[#This Row],[Sharpe Ratio]]-AVERAGE(Table2[Sharpe Ratio]))/_xlfn.STDEV.P(Table2[Sharpe Ratio])</f>
        <v>-0.8709046015179579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-0.17346168566120856</v>
      </c>
      <c r="AS384">
        <f>_xlfn.RANK.AVG(Table2[[#This Row],[1Y Return vs Nifty Z-Score]],Table2[1Y Return vs Nifty Z-Score])</f>
        <v>337</v>
      </c>
      <c r="AT384">
        <f>_xlfn.RANK.AVG(Table2[[#This Row],[6M Return vs Nifty Z-Score]],Table2[6M Return vs Nifty Z-Score])</f>
        <v>218</v>
      </c>
      <c r="AU384">
        <f>_xlfn.RANK.AVG(Table2[[#This Row],[Sharpe Ratio Z-Score]],Table2[Sharpe Ratio Z-Score])</f>
        <v>586</v>
      </c>
      <c r="AV384">
        <f>(Table2[[#This Row],[Rank 1Y]]+Table2[[#This Row],[Rank 6M]]+Table2[[#This Row],[Rank Sharpe]])/3</f>
        <v>380.33333333333331</v>
      </c>
    </row>
    <row r="385" spans="1:48" x14ac:dyDescent="0.3">
      <c r="A385" t="s">
        <v>1487</v>
      </c>
      <c r="B385" t="s">
        <v>1488</v>
      </c>
      <c r="C385" t="s">
        <v>622</v>
      </c>
      <c r="D385" t="s">
        <v>622</v>
      </c>
      <c r="E385">
        <v>5767.9927929550004</v>
      </c>
      <c r="F385">
        <v>538.45000000000005</v>
      </c>
      <c r="G385">
        <v>26.973963324733401</v>
      </c>
      <c r="H385">
        <f>(Table2[[#This Row],[1Y Return vs Nifty]]-AVERAGE(Table2[1Y Return vs Nifty]))/_xlfn.STDEV.P(Table2[1Y Return vs Nifty])</f>
        <v>-0.22918655058123732</v>
      </c>
      <c r="I385">
        <v>19.208430509304101</v>
      </c>
      <c r="J385">
        <f>(Table2[[#This Row],[1M Return vs Nifty]]-AVERAGE(Table2[1M Return vs Nifty]))/_xlfn.STDEV.P(Table2[1M Return vs Nifty])</f>
        <v>1.396293242969781</v>
      </c>
      <c r="K385">
        <v>-10.232064085923</v>
      </c>
      <c r="L385">
        <f>(Table2[[#This Row],[6M Return vs Nifty]]-AVERAGE(Table2[6M Return vs Nifty]))/_xlfn.STDEV.P(Table2[6M Return vs Nifty])</f>
        <v>-0.73031081168732759</v>
      </c>
      <c r="M385">
        <v>2.3767940280086601</v>
      </c>
      <c r="N385">
        <f>(Table2[[#This Row],[1W Return vs Nifty]]-AVERAGE(Table2[1W Return vs Nifty]))/_xlfn.STDEV.P(Table2[1W Return vs Nifty])</f>
        <v>0.45420343228929366</v>
      </c>
      <c r="O385">
        <v>490.03</v>
      </c>
      <c r="P385">
        <v>474.72829238854399</v>
      </c>
      <c r="Q385">
        <v>478.31459167159397</v>
      </c>
      <c r="R385">
        <v>46.069927146187098</v>
      </c>
      <c r="S385">
        <f>(Table2[[#This Row],[Close Price]]-Table2[[#This Row],[20D EMA]])/Table2[[#This Row],[20D EMA]]</f>
        <v>9.8810276921821261E-2</v>
      </c>
      <c r="T385">
        <f>(Table2[[#This Row],[Close Price]]-Table2[[#This Row],[50D EMA]])/Table2[[#This Row],[50D EMA]]</f>
        <v>0.13422774381288122</v>
      </c>
      <c r="U385">
        <f>(Table2[[#This Row],[Close Price]]-Table2[[#This Row],[200D EMA]])/Table2[[#This Row],[200D EMA]]</f>
        <v>0.12572354967940105</v>
      </c>
      <c r="V385">
        <v>2.2783363629993101</v>
      </c>
      <c r="W385">
        <v>529.1</v>
      </c>
      <c r="X385">
        <v>552.9</v>
      </c>
      <c r="Y385">
        <v>536.6</v>
      </c>
      <c r="Z385">
        <v>566</v>
      </c>
      <c r="AA385">
        <v>529.1</v>
      </c>
      <c r="AB385">
        <v>552.9</v>
      </c>
      <c r="AC385" s="1">
        <f>(Table2[[#This Row],[Close Price]]/Table2[[#This Row],[Day Low]])-1</f>
        <v>1.7671517671517645E-2</v>
      </c>
      <c r="AD385" s="1">
        <f>(Table2[[#This Row],[Day High]]/Table2[[#This Row],[Close Price]])-1</f>
        <v>2.6836289349057241E-2</v>
      </c>
      <c r="AE385" s="1">
        <f>(Table2[[#This Row],[Close Price]]/Table2[[#This Row],[Current Week Low]])-1</f>
        <v>3.4476332463659887E-3</v>
      </c>
      <c r="AF385" s="1">
        <f>(Table2[[#This Row],[Current Week High]]/Table2[[#This Row],[Close Price]])-1</f>
        <v>5.116538211533106E-2</v>
      </c>
      <c r="AG385" s="1">
        <f>(Table2[[#This Row],[Close Price]]/Table2[[#This Row],[Current Month Low]])-1</f>
        <v>1.7671517671517645E-2</v>
      </c>
      <c r="AH385" s="1">
        <f>(Table2[[#This Row],[Current Month High]]/Table2[[#This Row],[Close Price]])-1</f>
        <v>2.6836289349057241E-2</v>
      </c>
      <c r="AI385">
        <v>23.688364750673198</v>
      </c>
      <c r="AJ385">
        <v>70.422535211267601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-0.01</v>
      </c>
      <c r="AM385" t="s">
        <v>2950</v>
      </c>
      <c r="AN385">
        <v>28.14</v>
      </c>
      <c r="AO385" t="s">
        <v>2951</v>
      </c>
      <c r="AP385">
        <v>9.3316415024072993E-2</v>
      </c>
      <c r="AQ385">
        <f>(Table2[[#This Row],[Sharpe Ratio]]-AVERAGE(Table2[Sharpe Ratio]))/_xlfn.STDEV.P(Table2[Sharpe Ratio])</f>
        <v>0.37932943632091304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350</v>
      </c>
      <c r="AT385">
        <f>_xlfn.RANK.AVG(Table2[[#This Row],[6M Return vs Nifty Z-Score]],Table2[6M Return vs Nifty Z-Score])</f>
        <v>544</v>
      </c>
      <c r="AU385">
        <f>_xlfn.RANK.AVG(Table2[[#This Row],[Sharpe Ratio Z-Score]],Table2[Sharpe Ratio Z-Score])</f>
        <v>247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482</v>
      </c>
      <c r="B386" t="s">
        <v>483</v>
      </c>
      <c r="C386" t="s">
        <v>2909</v>
      </c>
      <c r="D386" t="s">
        <v>25</v>
      </c>
      <c r="E386">
        <v>39875.8859376849</v>
      </c>
      <c r="F386">
        <v>175.84</v>
      </c>
      <c r="G386">
        <v>18.859395426970998</v>
      </c>
      <c r="H386">
        <f>(Table2[[#This Row],[1Y Return vs Nifty]]-AVERAGE(Table2[1Y Return vs Nifty]))/_xlfn.STDEV.P(Table2[1Y Return vs Nifty])</f>
        <v>-0.32590450682043259</v>
      </c>
      <c r="I386">
        <v>5.9644425576808198</v>
      </c>
      <c r="J386">
        <f>(Table2[[#This Row],[1M Return vs Nifty]]-AVERAGE(Table2[1M Return vs Nifty]))/_xlfn.STDEV.P(Table2[1M Return vs Nifty])</f>
        <v>0.1435806277101542</v>
      </c>
      <c r="K386">
        <v>3.96826287875703</v>
      </c>
      <c r="L386">
        <f>(Table2[[#This Row],[6M Return vs Nifty]]-AVERAGE(Table2[6M Return vs Nifty]))/_xlfn.STDEV.P(Table2[6M Return vs Nifty])</f>
        <v>-0.29168634202246141</v>
      </c>
      <c r="M386">
        <v>0.90769881220622795</v>
      </c>
      <c r="N386">
        <f>(Table2[[#This Row],[1W Return vs Nifty]]-AVERAGE(Table2[1W Return vs Nifty]))/_xlfn.STDEV.P(Table2[1W Return vs Nifty])</f>
        <v>0.15320031750426796</v>
      </c>
      <c r="O386">
        <v>169.77</v>
      </c>
      <c r="P386">
        <v>164.06668604590601</v>
      </c>
      <c r="Q386">
        <v>152.58126624723599</v>
      </c>
      <c r="R386">
        <v>58.366968460913498</v>
      </c>
      <c r="S386">
        <f>(Table2[[#This Row],[Close Price]]-Table2[[#This Row],[20D EMA]])/Table2[[#This Row],[20D EMA]]</f>
        <v>3.5754255757789906E-2</v>
      </c>
      <c r="T386">
        <f>(Table2[[#This Row],[Close Price]]-Table2[[#This Row],[50D EMA]])/Table2[[#This Row],[50D EMA]]</f>
        <v>7.1759320784963068E-2</v>
      </c>
      <c r="U386">
        <f>(Table2[[#This Row],[Close Price]]-Table2[[#This Row],[200D EMA]])/Table2[[#This Row],[200D EMA]]</f>
        <v>0.15243505526475698</v>
      </c>
      <c r="V386">
        <v>1.08041178614362</v>
      </c>
      <c r="W386">
        <v>172.13</v>
      </c>
      <c r="X386">
        <v>177</v>
      </c>
      <c r="Y386">
        <v>175.7</v>
      </c>
      <c r="Z386">
        <v>179.73</v>
      </c>
      <c r="AA386">
        <v>172.13</v>
      </c>
      <c r="AB386">
        <v>177</v>
      </c>
      <c r="AC386" s="1">
        <f>(Table2[[#This Row],[Close Price]]/Table2[[#This Row],[Day Low]])-1</f>
        <v>2.1553477023180223E-2</v>
      </c>
      <c r="AD386" s="1">
        <f>(Table2[[#This Row],[Day High]]/Table2[[#This Row],[Close Price]])-1</f>
        <v>6.5969062784350108E-3</v>
      </c>
      <c r="AE386" s="1">
        <f>(Table2[[#This Row],[Close Price]]/Table2[[#This Row],[Current Week Low]])-1</f>
        <v>7.9681274900411658E-4</v>
      </c>
      <c r="AF386" s="1">
        <f>(Table2[[#This Row],[Current Week High]]/Table2[[#This Row],[Close Price]])-1</f>
        <v>2.2122383985441196E-2</v>
      </c>
      <c r="AG386" s="1">
        <f>(Table2[[#This Row],[Close Price]]/Table2[[#This Row],[Current Month Low]])-1</f>
        <v>2.1553477023180223E-2</v>
      </c>
      <c r="AH386" s="1">
        <f>(Table2[[#This Row],[Current Month High]]/Table2[[#This Row],[Close Price]])-1</f>
        <v>6.5969062784350108E-3</v>
      </c>
      <c r="AI386">
        <v>2.2122383985441099</v>
      </c>
      <c r="AJ386">
        <v>45.322314049586701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0.05</v>
      </c>
      <c r="AM386" t="s">
        <v>2951</v>
      </c>
      <c r="AN386">
        <v>5.9</v>
      </c>
      <c r="AO386" t="s">
        <v>2951</v>
      </c>
      <c r="AP386">
        <v>5.9589854062767997E-2</v>
      </c>
      <c r="AQ386">
        <f>(Table2[[#This Row],[Sharpe Ratio]]-AVERAGE(Table2[Sharpe Ratio]))/_xlfn.STDEV.P(Table2[Sharpe Ratio])</f>
        <v>7.0707744417170676E-3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-0.31373912918675473</v>
      </c>
      <c r="AS386">
        <f>_xlfn.RANK.AVG(Table2[[#This Row],[1Y Return vs Nifty Z-Score]],Table2[1Y Return vs Nifty Z-Score])</f>
        <v>403</v>
      </c>
      <c r="AT386">
        <f>_xlfn.RANK.AVG(Table2[[#This Row],[6M Return vs Nifty Z-Score]],Table2[6M Return vs Nifty Z-Score])</f>
        <v>400</v>
      </c>
      <c r="AU386">
        <f>_xlfn.RANK.AVG(Table2[[#This Row],[Sharpe Ratio Z-Score]],Table2[Sharpe Ratio Z-Score])</f>
        <v>339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328</v>
      </c>
      <c r="B387" t="s">
        <v>329</v>
      </c>
      <c r="C387" t="s">
        <v>2909</v>
      </c>
      <c r="D387" t="s">
        <v>25</v>
      </c>
      <c r="E387">
        <v>72058.180010900003</v>
      </c>
      <c r="F387">
        <v>23.96</v>
      </c>
      <c r="G387">
        <v>22.716369307243099</v>
      </c>
      <c r="H387">
        <f>(Table2[[#This Row],[1Y Return vs Nifty]]-AVERAGE(Table2[1Y Return vs Nifty]))/_xlfn.STDEV.P(Table2[1Y Return vs Nifty])</f>
        <v>-0.27993303481257104</v>
      </c>
      <c r="I387">
        <v>0.897613412307254</v>
      </c>
      <c r="J387">
        <f>(Table2[[#This Row],[1M Return vs Nifty]]-AVERAGE(Table2[1M Return vs Nifty]))/_xlfn.STDEV.P(Table2[1M Return vs Nifty])</f>
        <v>-0.33567688996197942</v>
      </c>
      <c r="K387">
        <v>4.1169024038794797</v>
      </c>
      <c r="L387">
        <f>(Table2[[#This Row],[6M Return vs Nifty]]-AVERAGE(Table2[6M Return vs Nifty]))/_xlfn.STDEV.P(Table2[6M Return vs Nifty])</f>
        <v>-0.2870951144373336</v>
      </c>
      <c r="M387">
        <v>-0.475401705673689</v>
      </c>
      <c r="N387">
        <f>(Table2[[#This Row],[1W Return vs Nifty]]-AVERAGE(Table2[1W Return vs Nifty]))/_xlfn.STDEV.P(Table2[1W Return vs Nifty])</f>
        <v>-0.1301833321492645</v>
      </c>
      <c r="O387">
        <v>23.57</v>
      </c>
      <c r="P387">
        <v>23.620223363893601</v>
      </c>
      <c r="Q387">
        <v>22.185426308731099</v>
      </c>
      <c r="R387">
        <v>43.329685056464101</v>
      </c>
      <c r="S387">
        <f>(Table2[[#This Row],[Close Price]]-Table2[[#This Row],[20D EMA]])/Table2[[#This Row],[20D EMA]]</f>
        <v>1.6546457361052209E-2</v>
      </c>
      <c r="T387">
        <f>(Table2[[#This Row],[Close Price]]-Table2[[#This Row],[50D EMA]])/Table2[[#This Row],[50D EMA]]</f>
        <v>1.4384988273472054E-2</v>
      </c>
      <c r="U387">
        <f>(Table2[[#This Row],[Close Price]]-Table2[[#This Row],[200D EMA]])/Table2[[#This Row],[200D EMA]]</f>
        <v>7.9988261959632323E-2</v>
      </c>
      <c r="V387">
        <v>0.76399378021481201</v>
      </c>
      <c r="W387">
        <v>23.65</v>
      </c>
      <c r="X387">
        <v>24.1</v>
      </c>
      <c r="Y387">
        <v>23.75</v>
      </c>
      <c r="Z387">
        <v>24.14</v>
      </c>
      <c r="AA387">
        <v>23.65</v>
      </c>
      <c r="AB387">
        <v>24.1</v>
      </c>
      <c r="AC387" s="1">
        <f>(Table2[[#This Row],[Close Price]]/Table2[[#This Row],[Day Low]])-1</f>
        <v>1.3107822410148184E-2</v>
      </c>
      <c r="AD387" s="1">
        <f>(Table2[[#This Row],[Day High]]/Table2[[#This Row],[Close Price]])-1</f>
        <v>5.8430717863104942E-3</v>
      </c>
      <c r="AE387" s="1">
        <f>(Table2[[#This Row],[Close Price]]/Table2[[#This Row],[Current Week Low]])-1</f>
        <v>8.8421052631579844E-3</v>
      </c>
      <c r="AF387" s="1">
        <f>(Table2[[#This Row],[Current Week High]]/Table2[[#This Row],[Close Price]])-1</f>
        <v>7.5125208681134925E-3</v>
      </c>
      <c r="AG387" s="1">
        <f>(Table2[[#This Row],[Close Price]]/Table2[[#This Row],[Current Month Low]])-1</f>
        <v>1.3107822410148184E-2</v>
      </c>
      <c r="AH387" s="1">
        <f>(Table2[[#This Row],[Current Month High]]/Table2[[#This Row],[Close Price]])-1</f>
        <v>5.8430717863104942E-3</v>
      </c>
      <c r="AI387">
        <v>37.103505843071702</v>
      </c>
      <c r="AJ387">
        <v>52.611464968152802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</v>
      </c>
      <c r="AM387" t="s">
        <v>2950</v>
      </c>
      <c r="AN387">
        <v>5.78</v>
      </c>
      <c r="AO387" t="s">
        <v>2951</v>
      </c>
      <c r="AP387">
        <v>4.5933484808552999E-2</v>
      </c>
      <c r="AQ387">
        <f>(Table2[[#This Row],[Sharpe Ratio]]-AVERAGE(Table2[Sharpe Ratio]))/_xlfn.STDEV.P(Table2[Sharpe Ratio])</f>
        <v>-0.14366210788609804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372</v>
      </c>
      <c r="AT387">
        <f>_xlfn.RANK.AVG(Table2[[#This Row],[6M Return vs Nifty Z-Score]],Table2[6M Return vs Nifty Z-Score])</f>
        <v>397</v>
      </c>
      <c r="AU387">
        <f>_xlfn.RANK.AVG(Table2[[#This Row],[Sharpe Ratio Z-Score]],Table2[Sharpe Ratio Z-Score])</f>
        <v>379</v>
      </c>
      <c r="AV387">
        <f>(Table2[[#This Row],[Rank 1Y]]+Table2[[#This Row],[Rank 6M]]+Table2[[#This Row],[Rank Sharpe]])/3</f>
        <v>382.66666666666669</v>
      </c>
    </row>
    <row r="388" spans="1:48" x14ac:dyDescent="0.3">
      <c r="A388" t="s">
        <v>1529</v>
      </c>
      <c r="B388" t="s">
        <v>1530</v>
      </c>
      <c r="C388" t="s">
        <v>2916</v>
      </c>
      <c r="D388" t="s">
        <v>217</v>
      </c>
      <c r="E388">
        <v>5411.2789376800001</v>
      </c>
      <c r="F388">
        <v>623.4</v>
      </c>
      <c r="G388">
        <v>34.483819651402101</v>
      </c>
      <c r="H388">
        <f>(Table2[[#This Row],[1Y Return vs Nifty]]-AVERAGE(Table2[1Y Return vs Nifty]))/_xlfn.STDEV.P(Table2[1Y Return vs Nifty])</f>
        <v>-0.13967618296626241</v>
      </c>
      <c r="I388">
        <v>2.5034490209595801</v>
      </c>
      <c r="J388">
        <f>(Table2[[#This Row],[1M Return vs Nifty]]-AVERAGE(Table2[1M Return vs Nifty]))/_xlfn.STDEV.P(Table2[1M Return vs Nifty])</f>
        <v>-0.18378528961169915</v>
      </c>
      <c r="K388">
        <v>13.072802774268199</v>
      </c>
      <c r="L388">
        <f>(Table2[[#This Row],[6M Return vs Nifty]]-AVERAGE(Table2[6M Return vs Nifty]))/_xlfn.STDEV.P(Table2[6M Return vs Nifty])</f>
        <v>-1.0462255200796727E-2</v>
      </c>
      <c r="M388">
        <v>2.66747033820285</v>
      </c>
      <c r="N388">
        <f>(Table2[[#This Row],[1W Return vs Nifty]]-AVERAGE(Table2[1W Return vs Nifty]))/_xlfn.STDEV.P(Table2[1W Return vs Nifty])</f>
        <v>0.51376014026950401</v>
      </c>
      <c r="O388">
        <v>602.84</v>
      </c>
      <c r="P388">
        <v>566.85477861005495</v>
      </c>
      <c r="Q388">
        <v>487.732047612418</v>
      </c>
      <c r="R388">
        <v>59.433853488145999</v>
      </c>
      <c r="S388">
        <f>(Table2[[#This Row],[Close Price]]-Table2[[#This Row],[20D EMA]])/Table2[[#This Row],[20D EMA]]</f>
        <v>3.4105235219958771E-2</v>
      </c>
      <c r="T388">
        <f>(Table2[[#This Row],[Close Price]]-Table2[[#This Row],[50D EMA]])/Table2[[#This Row],[50D EMA]]</f>
        <v>9.9752570717663552E-2</v>
      </c>
      <c r="U388">
        <f>(Table2[[#This Row],[Close Price]]-Table2[[#This Row],[200D EMA]])/Table2[[#This Row],[200D EMA]]</f>
        <v>0.27816083247289936</v>
      </c>
      <c r="V388">
        <v>0.507741719464049</v>
      </c>
      <c r="W388">
        <v>620.5</v>
      </c>
      <c r="X388">
        <v>637.65</v>
      </c>
      <c r="Y388">
        <v>625</v>
      </c>
      <c r="Z388">
        <v>644.20000000000005</v>
      </c>
      <c r="AA388">
        <v>620.5</v>
      </c>
      <c r="AB388">
        <v>637.65</v>
      </c>
      <c r="AC388" s="1">
        <f>(Table2[[#This Row],[Close Price]]/Table2[[#This Row],[Day Low]])-1</f>
        <v>4.6736502820305947E-3</v>
      </c>
      <c r="AD388" s="1">
        <f>(Table2[[#This Row],[Day High]]/Table2[[#This Row],[Close Price]])-1</f>
        <v>2.2858517805582235E-2</v>
      </c>
      <c r="AE388" s="1">
        <f>(Table2[[#This Row],[Close Price]]/Table2[[#This Row],[Current Week Low]])-1</f>
        <v>-2.5600000000000067E-3</v>
      </c>
      <c r="AF388" s="1">
        <f>(Table2[[#This Row],[Current Week High]]/Table2[[#This Row],[Close Price]])-1</f>
        <v>3.3365415463586956E-2</v>
      </c>
      <c r="AG388" s="1">
        <f>(Table2[[#This Row],[Close Price]]/Table2[[#This Row],[Current Month Low]])-1</f>
        <v>4.6736502820305947E-3</v>
      </c>
      <c r="AH388" s="1">
        <f>(Table2[[#This Row],[Current Month High]]/Table2[[#This Row],[Close Price]])-1</f>
        <v>2.2858517805582235E-2</v>
      </c>
      <c r="AI388">
        <v>4.7481552775104197</v>
      </c>
      <c r="AJ388">
        <v>94.630034342803597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0.32</v>
      </c>
      <c r="AM388" t="s">
        <v>2951</v>
      </c>
      <c r="AN388">
        <v>7.98</v>
      </c>
      <c r="AO388" t="s">
        <v>2951</v>
      </c>
      <c r="AQ388">
        <f>(Table2[[#This Row],[Sharpe Ratio]]-AVERAGE(Table2[Sharpe Ratio]))/_xlfn.STDEV.P(Table2[Sharpe Ratio])</f>
        <v>-0.65065532340838095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-0.47081891091763517</v>
      </c>
      <c r="AS388">
        <f>_xlfn.RANK.AVG(Table2[[#This Row],[1Y Return vs Nifty Z-Score]],Table2[1Y Return vs Nifty Z-Score])</f>
        <v>324</v>
      </c>
      <c r="AT388">
        <f>_xlfn.RANK.AVG(Table2[[#This Row],[6M Return vs Nifty Z-Score]],Table2[6M Return vs Nifty Z-Score])</f>
        <v>309</v>
      </c>
      <c r="AU388">
        <f>_xlfn.RANK.AVG(Table2[[#This Row],[Sharpe Ratio Z-Score]],Table2[Sharpe Ratio Z-Score])</f>
        <v>520</v>
      </c>
      <c r="AV388">
        <f>(Table2[[#This Row],[Rank 1Y]]+Table2[[#This Row],[Rank 6M]]+Table2[[#This Row],[Rank Sharpe]])/3</f>
        <v>384.33333333333331</v>
      </c>
    </row>
    <row r="389" spans="1:48" x14ac:dyDescent="0.3">
      <c r="A389" t="s">
        <v>944</v>
      </c>
      <c r="B389" t="s">
        <v>945</v>
      </c>
      <c r="C389" t="s">
        <v>2918</v>
      </c>
      <c r="D389" t="s">
        <v>946</v>
      </c>
      <c r="E389">
        <v>13441.959207874999</v>
      </c>
      <c r="F389">
        <v>213.96</v>
      </c>
      <c r="G389">
        <v>40.467143589234098</v>
      </c>
      <c r="H389">
        <f>(Table2[[#This Row],[1Y Return vs Nifty]]-AVERAGE(Table2[1Y Return vs Nifty]))/_xlfn.STDEV.P(Table2[1Y Return vs Nifty])</f>
        <v>-6.8360634181004229E-2</v>
      </c>
      <c r="I389">
        <v>2.45243348838956</v>
      </c>
      <c r="J389">
        <f>(Table2[[#This Row],[1M Return vs Nifty]]-AVERAGE(Table2[1M Return vs Nifty]))/_xlfn.STDEV.P(Table2[1M Return vs Nifty])</f>
        <v>-0.18861070937635693</v>
      </c>
      <c r="K389">
        <v>4.6580609600038603</v>
      </c>
      <c r="L389">
        <f>(Table2[[#This Row],[6M Return vs Nifty]]-AVERAGE(Table2[6M Return vs Nifty]))/_xlfn.STDEV.P(Table2[6M Return vs Nifty])</f>
        <v>-0.27037962716193137</v>
      </c>
      <c r="M389">
        <v>1.10589558537927</v>
      </c>
      <c r="N389">
        <f>(Table2[[#This Row],[1W Return vs Nifty]]-AVERAGE(Table2[1W Return vs Nifty]))/_xlfn.STDEV.P(Table2[1W Return vs Nifty])</f>
        <v>0.19380888080480344</v>
      </c>
      <c r="O389">
        <v>199.27</v>
      </c>
      <c r="P389">
        <v>197.68263074613799</v>
      </c>
      <c r="Q389">
        <v>183.87258340620801</v>
      </c>
      <c r="R389">
        <v>46.1666269334265</v>
      </c>
      <c r="S389">
        <f>(Table2[[#This Row],[Close Price]]-Table2[[#This Row],[20D EMA]])/Table2[[#This Row],[20D EMA]]</f>
        <v>7.3719074622371636E-2</v>
      </c>
      <c r="T389">
        <f>(Table2[[#This Row],[Close Price]]-Table2[[#This Row],[50D EMA]])/Table2[[#This Row],[50D EMA]]</f>
        <v>8.2340917825831902E-2</v>
      </c>
      <c r="U389">
        <f>(Table2[[#This Row],[Close Price]]-Table2[[#This Row],[200D EMA]])/Table2[[#This Row],[200D EMA]]</f>
        <v>0.16363188049260949</v>
      </c>
      <c r="V389">
        <v>1.3729327260225099</v>
      </c>
      <c r="W389">
        <v>202.19</v>
      </c>
      <c r="X389">
        <v>215</v>
      </c>
      <c r="Y389">
        <v>204</v>
      </c>
      <c r="Z389">
        <v>212.4</v>
      </c>
      <c r="AA389">
        <v>202.19</v>
      </c>
      <c r="AB389">
        <v>215</v>
      </c>
      <c r="AC389" s="1">
        <f>(Table2[[#This Row],[Close Price]]/Table2[[#This Row],[Day Low]])-1</f>
        <v>5.8212572332954293E-2</v>
      </c>
      <c r="AD389" s="1">
        <f>(Table2[[#This Row],[Day High]]/Table2[[#This Row],[Close Price]])-1</f>
        <v>4.8607216302112288E-3</v>
      </c>
      <c r="AE389" s="1">
        <f>(Table2[[#This Row],[Close Price]]/Table2[[#This Row],[Current Week Low]])-1</f>
        <v>4.882352941176471E-2</v>
      </c>
      <c r="AF389" s="1">
        <f>(Table2[[#This Row],[Current Week High]]/Table2[[#This Row],[Close Price]])-1</f>
        <v>-7.2910824453168432E-3</v>
      </c>
      <c r="AG389" s="1">
        <f>(Table2[[#This Row],[Close Price]]/Table2[[#This Row],[Current Month Low]])-1</f>
        <v>5.8212572332954293E-2</v>
      </c>
      <c r="AH389" s="1">
        <f>(Table2[[#This Row],[Current Month High]]/Table2[[#This Row],[Close Price]])-1</f>
        <v>4.8607216302112288E-3</v>
      </c>
      <c r="AI389">
        <v>6.98261357263039</v>
      </c>
      <c r="AJ389">
        <v>75.161686451084705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0.06</v>
      </c>
      <c r="AM389" t="s">
        <v>2951</v>
      </c>
      <c r="AN389">
        <v>15.59</v>
      </c>
      <c r="AO389" t="s">
        <v>2951</v>
      </c>
      <c r="AP389">
        <v>1.5260761047617999E-2</v>
      </c>
      <c r="AQ389">
        <f>(Table2[[#This Row],[Sharpe Ratio]]-AVERAGE(Table2[Sharpe Ratio]))/_xlfn.STDEV.P(Table2[Sharpe Ratio])</f>
        <v>-0.48221388363744561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-0.81575597355193474</v>
      </c>
      <c r="AS389">
        <f>_xlfn.RANK.AVG(Table2[[#This Row],[1Y Return vs Nifty Z-Score]],Table2[1Y Return vs Nifty Z-Score])</f>
        <v>304</v>
      </c>
      <c r="AT389">
        <f>_xlfn.RANK.AVG(Table2[[#This Row],[6M Return vs Nifty Z-Score]],Table2[6M Return vs Nifty Z-Score])</f>
        <v>391</v>
      </c>
      <c r="AU389">
        <f>_xlfn.RANK.AVG(Table2[[#This Row],[Sharpe Ratio Z-Score]],Table2[Sharpe Ratio Z-Score])</f>
        <v>460</v>
      </c>
      <c r="AV389">
        <f>(Table2[[#This Row],[Rank 1Y]]+Table2[[#This Row],[Rank 6M]]+Table2[[#This Row],[Rank Sharpe]])/3</f>
        <v>385</v>
      </c>
    </row>
    <row r="390" spans="1:48" x14ac:dyDescent="0.3">
      <c r="A390" t="s">
        <v>584</v>
      </c>
      <c r="B390" t="s">
        <v>585</v>
      </c>
      <c r="C390" t="s">
        <v>2913</v>
      </c>
      <c r="D390" t="s">
        <v>377</v>
      </c>
      <c r="E390">
        <v>30589.637064089999</v>
      </c>
      <c r="F390">
        <v>499.15</v>
      </c>
      <c r="G390">
        <v>-2.47502349701809</v>
      </c>
      <c r="H390">
        <f>(Table2[[#This Row],[1Y Return vs Nifty]]-AVERAGE(Table2[1Y Return vs Nifty]))/_xlfn.STDEV.P(Table2[1Y Return vs Nifty])</f>
        <v>-0.58019055407231712</v>
      </c>
      <c r="I390">
        <v>1.32837006461732</v>
      </c>
      <c r="J390">
        <f>(Table2[[#This Row],[1M Return vs Nifty]]-AVERAGE(Table2[1M Return vs Nifty]))/_xlfn.STDEV.P(Table2[1M Return vs Nifty])</f>
        <v>-0.29493279577925358</v>
      </c>
      <c r="K390">
        <v>5.7363479736590701</v>
      </c>
      <c r="L390">
        <f>(Table2[[#This Row],[6M Return vs Nifty]]-AVERAGE(Table2[6M Return vs Nifty]))/_xlfn.STDEV.P(Table2[6M Return vs Nifty])</f>
        <v>-0.23707313565033356</v>
      </c>
      <c r="M390">
        <v>4.4495359717588503</v>
      </c>
      <c r="N390">
        <f>(Table2[[#This Row],[1W Return vs Nifty]]-AVERAGE(Table2[1W Return vs Nifty]))/_xlfn.STDEV.P(Table2[1W Return vs Nifty])</f>
        <v>0.87888780570725167</v>
      </c>
      <c r="O390">
        <v>483.83</v>
      </c>
      <c r="P390">
        <v>482.94190544240303</v>
      </c>
      <c r="Q390">
        <v>457.94063618149102</v>
      </c>
      <c r="R390">
        <v>45.6599883982772</v>
      </c>
      <c r="S390">
        <f>(Table2[[#This Row],[Close Price]]-Table2[[#This Row],[20D EMA]])/Table2[[#This Row],[20D EMA]]</f>
        <v>3.1664014219870605E-2</v>
      </c>
      <c r="T390">
        <f>(Table2[[#This Row],[Close Price]]-Table2[[#This Row],[50D EMA]])/Table2[[#This Row],[50D EMA]]</f>
        <v>3.3561168279131602E-2</v>
      </c>
      <c r="U390">
        <f>(Table2[[#This Row],[Close Price]]-Table2[[#This Row],[200D EMA]])/Table2[[#This Row],[200D EMA]]</f>
        <v>8.998844077723836E-2</v>
      </c>
      <c r="V390">
        <v>1.0052398921217101</v>
      </c>
      <c r="W390">
        <v>488.4</v>
      </c>
      <c r="X390">
        <v>501</v>
      </c>
      <c r="Y390">
        <v>490.45</v>
      </c>
      <c r="Z390">
        <v>507</v>
      </c>
      <c r="AA390">
        <v>488.4</v>
      </c>
      <c r="AB390">
        <v>501</v>
      </c>
      <c r="AC390" s="1">
        <f>(Table2[[#This Row],[Close Price]]/Table2[[#This Row],[Day Low]])-1</f>
        <v>2.2010647010646922E-2</v>
      </c>
      <c r="AD390" s="1">
        <f>(Table2[[#This Row],[Day High]]/Table2[[#This Row],[Close Price]])-1</f>
        <v>3.7063007112090318E-3</v>
      </c>
      <c r="AE390" s="1">
        <f>(Table2[[#This Row],[Close Price]]/Table2[[#This Row],[Current Week Low]])-1</f>
        <v>1.7738811295748835E-2</v>
      </c>
      <c r="AF390" s="1">
        <f>(Table2[[#This Row],[Current Week High]]/Table2[[#This Row],[Close Price]])-1</f>
        <v>1.5726735450265483E-2</v>
      </c>
      <c r="AG390" s="1">
        <f>(Table2[[#This Row],[Close Price]]/Table2[[#This Row],[Current Month Low]])-1</f>
        <v>2.2010647010646922E-2</v>
      </c>
      <c r="AH390" s="1">
        <f>(Table2[[#This Row],[Current Month High]]/Table2[[#This Row],[Close Price]])-1</f>
        <v>3.7063007112090318E-3</v>
      </c>
      <c r="AI390">
        <v>11.770009015326</v>
      </c>
      <c r="AJ390">
        <v>36.753424657534197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-0.09</v>
      </c>
      <c r="AM390" t="s">
        <v>2950</v>
      </c>
      <c r="AN390">
        <v>6.17</v>
      </c>
      <c r="AO390" t="s">
        <v>2951</v>
      </c>
      <c r="AP390">
        <v>9.1413118557646E-2</v>
      </c>
      <c r="AQ390">
        <f>(Table2[[#This Row],[Sharpe Ratio]]-AVERAGE(Table2[Sharpe Ratio]))/_xlfn.STDEV.P(Table2[Sharpe Ratio])</f>
        <v>0.35832170308168926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0.12501302328703667</v>
      </c>
      <c r="AS390">
        <f>_xlfn.RANK.AVG(Table2[[#This Row],[1Y Return vs Nifty Z-Score]],Table2[1Y Return vs Nifty Z-Score])</f>
        <v>521</v>
      </c>
      <c r="AT390">
        <f>_xlfn.RANK.AVG(Table2[[#This Row],[6M Return vs Nifty Z-Score]],Table2[6M Return vs Nifty Z-Score])</f>
        <v>381</v>
      </c>
      <c r="AU390">
        <f>_xlfn.RANK.AVG(Table2[[#This Row],[Sharpe Ratio Z-Score]],Table2[Sharpe Ratio Z-Score])</f>
        <v>254</v>
      </c>
      <c r="AV390">
        <f>(Table2[[#This Row],[Rank 1Y]]+Table2[[#This Row],[Rank 6M]]+Table2[[#This Row],[Rank Sharpe]])/3</f>
        <v>385.33333333333331</v>
      </c>
    </row>
    <row r="391" spans="1:48" x14ac:dyDescent="0.3">
      <c r="A391" t="s">
        <v>206</v>
      </c>
      <c r="B391" t="s">
        <v>207</v>
      </c>
      <c r="C391" t="s">
        <v>2916</v>
      </c>
      <c r="D391" t="s">
        <v>66</v>
      </c>
      <c r="E391">
        <v>120022.77142772</v>
      </c>
      <c r="F391">
        <v>1504.4</v>
      </c>
      <c r="G391">
        <v>21.112463782338001</v>
      </c>
      <c r="H391">
        <f>(Table2[[#This Row],[1Y Return vs Nifty]]-AVERAGE(Table2[1Y Return vs Nifty]))/_xlfn.STDEV.P(Table2[1Y Return vs Nifty])</f>
        <v>-0.29905006806980106</v>
      </c>
      <c r="I391">
        <v>0.82249901697639505</v>
      </c>
      <c r="J391">
        <f>(Table2[[#This Row],[1M Return vs Nifty]]-AVERAGE(Table2[1M Return vs Nifty]))/_xlfn.STDEV.P(Table2[1M Return vs Nifty])</f>
        <v>-0.34278175527613369</v>
      </c>
      <c r="K391">
        <v>10.5895550230863</v>
      </c>
      <c r="L391">
        <f>(Table2[[#This Row],[6M Return vs Nifty]]-AVERAGE(Table2[6M Return vs Nifty]))/_xlfn.STDEV.P(Table2[6M Return vs Nifty])</f>
        <v>-8.716564594791075E-2</v>
      </c>
      <c r="M391">
        <v>-1.89747905594126</v>
      </c>
      <c r="N391">
        <f>(Table2[[#This Row],[1W Return vs Nifty]]-AVERAGE(Table2[1W Return vs Nifty]))/_xlfn.STDEV.P(Table2[1W Return vs Nifty])</f>
        <v>-0.42155295019132621</v>
      </c>
      <c r="O391">
        <v>1511.41</v>
      </c>
      <c r="P391">
        <v>1472.0196365383799</v>
      </c>
      <c r="Q391">
        <v>1349.4292043084299</v>
      </c>
      <c r="R391">
        <v>68.858954350548501</v>
      </c>
      <c r="S391">
        <f>(Table2[[#This Row],[Close Price]]-Table2[[#This Row],[20D EMA]])/Table2[[#This Row],[20D EMA]]</f>
        <v>-4.6380532085932942E-3</v>
      </c>
      <c r="T391">
        <f>(Table2[[#This Row],[Close Price]]-Table2[[#This Row],[50D EMA]])/Table2[[#This Row],[50D EMA]]</f>
        <v>2.1997236081555432E-2</v>
      </c>
      <c r="U391">
        <f>(Table2[[#This Row],[Close Price]]-Table2[[#This Row],[200D EMA]])/Table2[[#This Row],[200D EMA]]</f>
        <v>0.11484173841560757</v>
      </c>
      <c r="V391">
        <v>0.92815363060370604</v>
      </c>
      <c r="W391">
        <v>1495.05</v>
      </c>
      <c r="X391">
        <v>1528</v>
      </c>
      <c r="Y391">
        <v>1533.5</v>
      </c>
      <c r="Z391">
        <v>1562.9</v>
      </c>
      <c r="AA391">
        <v>1495.05</v>
      </c>
      <c r="AB391">
        <v>1528</v>
      </c>
      <c r="AC391" s="1">
        <f>(Table2[[#This Row],[Close Price]]/Table2[[#This Row],[Day Low]])-1</f>
        <v>6.2539714390823509E-3</v>
      </c>
      <c r="AD391" s="1">
        <f>(Table2[[#This Row],[Day High]]/Table2[[#This Row],[Close Price]])-1</f>
        <v>1.5687317202871531E-2</v>
      </c>
      <c r="AE391" s="1">
        <f>(Table2[[#This Row],[Close Price]]/Table2[[#This Row],[Current Week Low]])-1</f>
        <v>-1.8976198239321729E-2</v>
      </c>
      <c r="AF391" s="1">
        <f>(Table2[[#This Row],[Current Week High]]/Table2[[#This Row],[Close Price]])-1</f>
        <v>3.8885934591863958E-2</v>
      </c>
      <c r="AG391" s="1">
        <f>(Table2[[#This Row],[Close Price]]/Table2[[#This Row],[Current Month Low]])-1</f>
        <v>6.2539714390823509E-3</v>
      </c>
      <c r="AH391" s="1">
        <f>(Table2[[#This Row],[Current Month High]]/Table2[[#This Row],[Close Price]])-1</f>
        <v>1.5687317202871531E-2</v>
      </c>
      <c r="AI391">
        <v>5.1582026056899704</v>
      </c>
      <c r="AJ391">
        <v>52.059432961035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-0.01</v>
      </c>
      <c r="AM391" t="s">
        <v>2950</v>
      </c>
      <c r="AN391">
        <v>0.5</v>
      </c>
      <c r="AO391" t="s">
        <v>2951</v>
      </c>
      <c r="AP391">
        <v>2.5044363018740998E-2</v>
      </c>
      <c r="AQ391">
        <f>(Table2[[#This Row],[Sharpe Ratio]]-AVERAGE(Table2[Sharpe Ratio]))/_xlfn.STDEV.P(Table2[Sharpe Ratio])</f>
        <v>-0.37422687060319432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-1.5247772900883658</v>
      </c>
      <c r="AS391">
        <f>_xlfn.RANK.AVG(Table2[[#This Row],[1Y Return vs Nifty Z-Score]],Table2[1Y Return vs Nifty Z-Score])</f>
        <v>385</v>
      </c>
      <c r="AT391">
        <f>_xlfn.RANK.AVG(Table2[[#This Row],[6M Return vs Nifty Z-Score]],Table2[6M Return vs Nifty Z-Score])</f>
        <v>338</v>
      </c>
      <c r="AU391">
        <f>_xlfn.RANK.AVG(Table2[[#This Row],[Sharpe Ratio Z-Score]],Table2[Sharpe Ratio Z-Score])</f>
        <v>434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640</v>
      </c>
      <c r="B392" t="s">
        <v>641</v>
      </c>
      <c r="C392" t="s">
        <v>2920</v>
      </c>
      <c r="D392" t="s">
        <v>401</v>
      </c>
      <c r="E392">
        <v>25258.467030075</v>
      </c>
      <c r="F392">
        <v>431.05</v>
      </c>
      <c r="G392">
        <v>23.462766952080901</v>
      </c>
      <c r="H392">
        <f>(Table2[[#This Row],[1Y Return vs Nifty]]-AVERAGE(Table2[1Y Return vs Nifty]))/_xlfn.STDEV.P(Table2[1Y Return vs Nifty])</f>
        <v>-0.27103668251630553</v>
      </c>
      <c r="I392">
        <v>5.52703348862212</v>
      </c>
      <c r="J392">
        <f>(Table2[[#This Row],[1M Return vs Nifty]]-AVERAGE(Table2[1M Return vs Nifty]))/_xlfn.STDEV.P(Table2[1M Return vs Nifty])</f>
        <v>0.10220729961288408</v>
      </c>
      <c r="K392">
        <v>33.432693971102999</v>
      </c>
      <c r="L392">
        <f>(Table2[[#This Row],[6M Return vs Nifty]]-AVERAGE(Table2[6M Return vs Nifty]))/_xlfn.STDEV.P(Table2[6M Return vs Nifty])</f>
        <v>0.61842090367703573</v>
      </c>
      <c r="M392">
        <v>-0.86746851363905997</v>
      </c>
      <c r="N392">
        <f>(Table2[[#This Row],[1W Return vs Nifty]]-AVERAGE(Table2[1W Return vs Nifty]))/_xlfn.STDEV.P(Table2[1W Return vs Nifty])</f>
        <v>-0.21051395274620063</v>
      </c>
      <c r="O392">
        <v>408.14</v>
      </c>
      <c r="P392">
        <v>372.90308169377801</v>
      </c>
      <c r="Q392">
        <v>324.46661863559399</v>
      </c>
      <c r="R392">
        <v>77.116161910442202</v>
      </c>
      <c r="S392">
        <f>(Table2[[#This Row],[Close Price]]-Table2[[#This Row],[20D EMA]])/Table2[[#This Row],[20D EMA]]</f>
        <v>5.6132699563875205E-2</v>
      </c>
      <c r="T392">
        <f>(Table2[[#This Row],[Close Price]]-Table2[[#This Row],[50D EMA]])/Table2[[#This Row],[50D EMA]]</f>
        <v>0.15593037751822958</v>
      </c>
      <c r="U392">
        <f>(Table2[[#This Row],[Close Price]]-Table2[[#This Row],[200D EMA]])/Table2[[#This Row],[200D EMA]]</f>
        <v>0.32848797146713271</v>
      </c>
      <c r="V392">
        <v>0.67438910912989902</v>
      </c>
      <c r="W392">
        <v>414.5</v>
      </c>
      <c r="X392">
        <v>433.5</v>
      </c>
      <c r="Y392">
        <v>422.8</v>
      </c>
      <c r="Z392">
        <v>436.5</v>
      </c>
      <c r="AA392">
        <v>414.5</v>
      </c>
      <c r="AB392">
        <v>433.5</v>
      </c>
      <c r="AC392" s="1">
        <f>(Table2[[#This Row],[Close Price]]/Table2[[#This Row],[Day Low]])-1</f>
        <v>3.9927623642943333E-2</v>
      </c>
      <c r="AD392" s="1">
        <f>(Table2[[#This Row],[Day High]]/Table2[[#This Row],[Close Price]])-1</f>
        <v>5.6837953833661636E-3</v>
      </c>
      <c r="AE392" s="1">
        <f>(Table2[[#This Row],[Close Price]]/Table2[[#This Row],[Current Week Low]])-1</f>
        <v>1.9512771996215594E-2</v>
      </c>
      <c r="AF392" s="1">
        <f>(Table2[[#This Row],[Current Week High]]/Table2[[#This Row],[Close Price]])-1</f>
        <v>1.2643544832386056E-2</v>
      </c>
      <c r="AG392" s="1">
        <f>(Table2[[#This Row],[Close Price]]/Table2[[#This Row],[Current Month Low]])-1</f>
        <v>3.9927623642943333E-2</v>
      </c>
      <c r="AH392" s="1">
        <f>(Table2[[#This Row],[Current Month High]]/Table2[[#This Row],[Close Price]])-1</f>
        <v>5.6837953833661636E-3</v>
      </c>
      <c r="AI392">
        <v>1.2643544832386</v>
      </c>
      <c r="AJ392">
        <v>64.995215311004699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0.41</v>
      </c>
      <c r="AM392" t="s">
        <v>2951</v>
      </c>
      <c r="AN392">
        <v>7.16</v>
      </c>
      <c r="AO392" t="s">
        <v>2951</v>
      </c>
      <c r="AP392">
        <v>-4.3969187457862997E-2</v>
      </c>
      <c r="AQ392">
        <f>(Table2[[#This Row],[Sharpe Ratio]]-AVERAGE(Table2[Sharpe Ratio]))/_xlfn.STDEV.P(Table2[Sharpe Ratio])</f>
        <v>-1.1359675052747373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-0.8968899372473238</v>
      </c>
      <c r="AS392">
        <f>_xlfn.RANK.AVG(Table2[[#This Row],[1Y Return vs Nifty Z-Score]],Table2[1Y Return vs Nifty Z-Score])</f>
        <v>369</v>
      </c>
      <c r="AT392">
        <f>_xlfn.RANK.AVG(Table2[[#This Row],[6M Return vs Nifty Z-Score]],Table2[6M Return vs Nifty Z-Score])</f>
        <v>160</v>
      </c>
      <c r="AU392">
        <f>_xlfn.RANK.AVG(Table2[[#This Row],[Sharpe Ratio Z-Score]],Table2[Sharpe Ratio Z-Score])</f>
        <v>628</v>
      </c>
      <c r="AV392">
        <f>(Table2[[#This Row],[Rank 1Y]]+Table2[[#This Row],[Rank 6M]]+Table2[[#This Row],[Rank Sharpe]])/3</f>
        <v>385.66666666666669</v>
      </c>
    </row>
    <row r="393" spans="1:48" x14ac:dyDescent="0.3">
      <c r="A393" t="s">
        <v>1509</v>
      </c>
      <c r="B393" t="s">
        <v>1510</v>
      </c>
      <c r="C393" t="s">
        <v>2923</v>
      </c>
      <c r="D393" t="s">
        <v>446</v>
      </c>
      <c r="E393">
        <v>5581.2337250999999</v>
      </c>
      <c r="F393">
        <v>83.33</v>
      </c>
      <c r="G393">
        <v>9.0627546825082899</v>
      </c>
      <c r="H393">
        <f>(Table2[[#This Row],[1Y Return vs Nifty]]-AVERAGE(Table2[1Y Return vs Nifty]))/_xlfn.STDEV.P(Table2[1Y Return vs Nifty])</f>
        <v>-0.44267117668529843</v>
      </c>
      <c r="I393">
        <v>21.6624212630967</v>
      </c>
      <c r="J393">
        <f>(Table2[[#This Row],[1M Return vs Nifty]]-AVERAGE(Table2[1M Return vs Nifty]))/_xlfn.STDEV.P(Table2[1M Return vs Nifty])</f>
        <v>1.6284095198975082</v>
      </c>
      <c r="K393">
        <v>10.3427036189563</v>
      </c>
      <c r="L393">
        <f>(Table2[[#This Row],[6M Return vs Nifty]]-AVERAGE(Table2[6M Return vs Nifty]))/_xlfn.STDEV.P(Table2[6M Return vs Nifty])</f>
        <v>-9.4790475044582795E-2</v>
      </c>
      <c r="M393">
        <v>14.973821168594901</v>
      </c>
      <c r="N393">
        <f>(Table2[[#This Row],[1W Return vs Nifty]]-AVERAGE(Table2[1W Return vs Nifty]))/_xlfn.STDEV.P(Table2[1W Return vs Nifty])</f>
        <v>3.0352100039272534</v>
      </c>
      <c r="O393">
        <v>76.03</v>
      </c>
      <c r="P393">
        <v>72.906383729702696</v>
      </c>
      <c r="Q393">
        <v>70.053114269420902</v>
      </c>
      <c r="R393">
        <v>46.448575916632002</v>
      </c>
      <c r="S393">
        <f>(Table2[[#This Row],[Close Price]]-Table2[[#This Row],[20D EMA]])/Table2[[#This Row],[20D EMA]]</f>
        <v>9.6014731027226061E-2</v>
      </c>
      <c r="T393">
        <f>(Table2[[#This Row],[Close Price]]-Table2[[#This Row],[50D EMA]])/Table2[[#This Row],[50D EMA]]</f>
        <v>0.14297261415327378</v>
      </c>
      <c r="U393">
        <f>(Table2[[#This Row],[Close Price]]-Table2[[#This Row],[200D EMA]])/Table2[[#This Row],[200D EMA]]</f>
        <v>0.18952598851661087</v>
      </c>
      <c r="V393">
        <v>3.8866725316893298</v>
      </c>
      <c r="W393">
        <v>82.75</v>
      </c>
      <c r="X393">
        <v>86.7</v>
      </c>
      <c r="Y393">
        <v>85</v>
      </c>
      <c r="Z393">
        <v>91.8</v>
      </c>
      <c r="AA393">
        <v>82.75</v>
      </c>
      <c r="AB393">
        <v>86.7</v>
      </c>
      <c r="AC393" s="1">
        <f>(Table2[[#This Row],[Close Price]]/Table2[[#This Row],[Day Low]])-1</f>
        <v>7.0090634441086763E-3</v>
      </c>
      <c r="AD393" s="1">
        <f>(Table2[[#This Row],[Day High]]/Table2[[#This Row],[Close Price]])-1</f>
        <v>4.0441617664706664E-2</v>
      </c>
      <c r="AE393" s="1">
        <f>(Table2[[#This Row],[Close Price]]/Table2[[#This Row],[Current Week Low]])-1</f>
        <v>-1.9647058823529462E-2</v>
      </c>
      <c r="AF393" s="1">
        <f>(Table2[[#This Row],[Current Week High]]/Table2[[#This Row],[Close Price]])-1</f>
        <v>0.10164406576263052</v>
      </c>
      <c r="AG393" s="1">
        <f>(Table2[[#This Row],[Close Price]]/Table2[[#This Row],[Current Month Low]])-1</f>
        <v>7.0090634441086763E-3</v>
      </c>
      <c r="AH393" s="1">
        <f>(Table2[[#This Row],[Current Month High]]/Table2[[#This Row],[Close Price]])-1</f>
        <v>4.0441617664706664E-2</v>
      </c>
      <c r="AI393">
        <v>12.6845073802952</v>
      </c>
      <c r="AJ393">
        <v>42.080136402386998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</v>
      </c>
      <c r="AM393" t="s">
        <v>2951</v>
      </c>
      <c r="AN393">
        <v>23.64</v>
      </c>
      <c r="AO393" t="s">
        <v>2951</v>
      </c>
      <c r="AP393">
        <v>4.8521134589731001E-2</v>
      </c>
      <c r="AQ393">
        <f>(Table2[[#This Row],[Sharpe Ratio]]-AVERAGE(Table2[Sharpe Ratio]))/_xlfn.STDEV.P(Table2[Sharpe Ratio])</f>
        <v>-0.11510078952166422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4.0110570825732159</v>
      </c>
      <c r="AS393">
        <f>_xlfn.RANK.AVG(Table2[[#This Row],[1Y Return vs Nifty Z-Score]],Table2[1Y Return vs Nifty Z-Score])</f>
        <v>447</v>
      </c>
      <c r="AT393">
        <f>_xlfn.RANK.AVG(Table2[[#This Row],[6M Return vs Nifty Z-Score]],Table2[6M Return vs Nifty Z-Score])</f>
        <v>341</v>
      </c>
      <c r="AU393">
        <f>_xlfn.RANK.AVG(Table2[[#This Row],[Sharpe Ratio Z-Score]],Table2[Sharpe Ratio Z-Score])</f>
        <v>372</v>
      </c>
      <c r="AV393">
        <f>(Table2[[#This Row],[Rank 1Y]]+Table2[[#This Row],[Rank 6M]]+Table2[[#This Row],[Rank Sharpe]])/3</f>
        <v>386.66666666666669</v>
      </c>
    </row>
    <row r="394" spans="1:48" x14ac:dyDescent="0.3">
      <c r="A394" t="s">
        <v>1809</v>
      </c>
      <c r="B394" t="s">
        <v>1810</v>
      </c>
      <c r="C394" t="s">
        <v>2912</v>
      </c>
      <c r="D394" t="s">
        <v>47</v>
      </c>
      <c r="E394">
        <v>3455.7376825400002</v>
      </c>
      <c r="F394">
        <v>580.6</v>
      </c>
      <c r="G394">
        <v>36.711973059729502</v>
      </c>
      <c r="H394">
        <f>(Table2[[#This Row],[1Y Return vs Nifty]]-AVERAGE(Table2[1Y Return vs Nifty]))/_xlfn.STDEV.P(Table2[1Y Return vs Nifty])</f>
        <v>-0.11311870676346321</v>
      </c>
      <c r="I394">
        <v>21.087711511962201</v>
      </c>
      <c r="J394">
        <f>(Table2[[#This Row],[1M Return vs Nifty]]-AVERAGE(Table2[1M Return vs Nifty]))/_xlfn.STDEV.P(Table2[1M Return vs Nifty])</f>
        <v>1.5740492956215064</v>
      </c>
      <c r="K394">
        <v>-36.743011331591497</v>
      </c>
      <c r="L394">
        <f>(Table2[[#This Row],[6M Return vs Nifty]]-AVERAGE(Table2[6M Return vs Nifty]))/_xlfn.STDEV.P(Table2[6M Return vs Nifty])</f>
        <v>-1.5491898561535129</v>
      </c>
      <c r="M394">
        <v>19.236490436565301</v>
      </c>
      <c r="N394">
        <f>(Table2[[#This Row],[1W Return vs Nifty]]-AVERAGE(Table2[1W Return vs Nifty]))/_xlfn.STDEV.P(Table2[1W Return vs Nifty])</f>
        <v>3.908588879003549</v>
      </c>
      <c r="O394">
        <v>532.08000000000004</v>
      </c>
      <c r="P394">
        <v>536.32453066008395</v>
      </c>
      <c r="Q394">
        <v>567.77158818673104</v>
      </c>
      <c r="R394">
        <v>45.7013783860519</v>
      </c>
      <c r="S394">
        <f>(Table2[[#This Row],[Close Price]]-Table2[[#This Row],[20D EMA]])/Table2[[#This Row],[20D EMA]]</f>
        <v>9.1189294842880728E-2</v>
      </c>
      <c r="T394">
        <f>(Table2[[#This Row],[Close Price]]-Table2[[#This Row],[50D EMA]])/Table2[[#This Row],[50D EMA]]</f>
        <v>8.2553504098393238E-2</v>
      </c>
      <c r="U394">
        <f>(Table2[[#This Row],[Close Price]]-Table2[[#This Row],[200D EMA]])/Table2[[#This Row],[200D EMA]]</f>
        <v>2.2594317997204759E-2</v>
      </c>
      <c r="V394">
        <v>1.5658420466413101</v>
      </c>
      <c r="W394">
        <v>575</v>
      </c>
      <c r="X394">
        <v>610</v>
      </c>
      <c r="Y394">
        <v>588.04999999999995</v>
      </c>
      <c r="Z394">
        <v>624.25</v>
      </c>
      <c r="AA394">
        <v>575</v>
      </c>
      <c r="AB394">
        <v>610</v>
      </c>
      <c r="AC394" s="1">
        <f>(Table2[[#This Row],[Close Price]]/Table2[[#This Row],[Day Low]])-1</f>
        <v>9.7391304347826946E-3</v>
      </c>
      <c r="AD394" s="1">
        <f>(Table2[[#This Row],[Day High]]/Table2[[#This Row],[Close Price]])-1</f>
        <v>5.0637271787805638E-2</v>
      </c>
      <c r="AE394" s="1">
        <f>(Table2[[#This Row],[Close Price]]/Table2[[#This Row],[Current Week Low]])-1</f>
        <v>-1.2668990732080498E-2</v>
      </c>
      <c r="AF394" s="1">
        <f>(Table2[[#This Row],[Current Week High]]/Table2[[#This Row],[Close Price]])-1</f>
        <v>7.5180847399242134E-2</v>
      </c>
      <c r="AG394" s="1">
        <f>(Table2[[#This Row],[Close Price]]/Table2[[#This Row],[Current Month Low]])-1</f>
        <v>9.7391304347826946E-3</v>
      </c>
      <c r="AH394" s="1">
        <f>(Table2[[#This Row],[Current Month High]]/Table2[[#This Row],[Close Price]])-1</f>
        <v>5.0637271787805638E-2</v>
      </c>
      <c r="AI394">
        <v>73.794350671718803</v>
      </c>
      <c r="AJ394">
        <v>67.295778706238195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-0.04</v>
      </c>
      <c r="AM394" t="s">
        <v>2950</v>
      </c>
      <c r="AN394">
        <v>22.23</v>
      </c>
      <c r="AO394" t="s">
        <v>2951</v>
      </c>
      <c r="AP394">
        <v>0.14403882709587501</v>
      </c>
      <c r="AQ394">
        <f>(Table2[[#This Row],[Sharpe Ratio]]-AVERAGE(Table2[Sharpe Ratio]))/_xlfn.STDEV.P(Table2[Sharpe Ratio])</f>
        <v>0.93918068432682877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316</v>
      </c>
      <c r="AT394">
        <f>_xlfn.RANK.AVG(Table2[[#This Row],[6M Return vs Nifty Z-Score]],Table2[6M Return vs Nifty Z-Score])</f>
        <v>718</v>
      </c>
      <c r="AU394">
        <f>_xlfn.RANK.AVG(Table2[[#This Row],[Sharpe Ratio Z-Score]],Table2[Sharpe Ratio Z-Score])</f>
        <v>128</v>
      </c>
      <c r="AV394">
        <f>(Table2[[#This Row],[Rank 1Y]]+Table2[[#This Row],[Rank 6M]]+Table2[[#This Row],[Rank Sharpe]])/3</f>
        <v>387.33333333333331</v>
      </c>
    </row>
    <row r="395" spans="1:48" x14ac:dyDescent="0.3">
      <c r="A395" t="s">
        <v>625</v>
      </c>
      <c r="B395" t="s">
        <v>626</v>
      </c>
      <c r="C395" t="s">
        <v>2917</v>
      </c>
      <c r="D395" t="s">
        <v>239</v>
      </c>
      <c r="E395">
        <v>26289.356800000001</v>
      </c>
      <c r="F395">
        <v>2742</v>
      </c>
      <c r="G395">
        <v>-3.8837605364598602</v>
      </c>
      <c r="H395">
        <f>(Table2[[#This Row],[1Y Return vs Nifty]]-AVERAGE(Table2[1Y Return vs Nifty]))/_xlfn.STDEV.P(Table2[1Y Return vs Nifty])</f>
        <v>-0.59698136401437618</v>
      </c>
      <c r="I395">
        <v>14.4096935914189</v>
      </c>
      <c r="J395">
        <f>(Table2[[#This Row],[1M Return vs Nifty]]-AVERAGE(Table2[1M Return vs Nifty]))/_xlfn.STDEV.P(Table2[1M Return vs Nifty])</f>
        <v>0.94239383621215977</v>
      </c>
      <c r="K395">
        <v>13.998856525573499</v>
      </c>
      <c r="L395">
        <f>(Table2[[#This Row],[6M Return vs Nifty]]-AVERAGE(Table2[6M Return vs Nifty]))/_xlfn.STDEV.P(Table2[6M Return vs Nifty])</f>
        <v>1.8142004162931217E-2</v>
      </c>
      <c r="M395">
        <v>-5.5145636166400801E-2</v>
      </c>
      <c r="N395">
        <f>(Table2[[#This Row],[1W Return vs Nifty]]-AVERAGE(Table2[1W Return vs Nifty]))/_xlfn.STDEV.P(Table2[1W Return vs Nifty])</f>
        <v>-4.4077009993752261E-2</v>
      </c>
      <c r="O395">
        <v>2607.86</v>
      </c>
      <c r="P395">
        <v>2424.8497107585699</v>
      </c>
      <c r="Q395">
        <v>2222.3302314013599</v>
      </c>
      <c r="R395">
        <v>69.615691047638705</v>
      </c>
      <c r="S395">
        <f>(Table2[[#This Row],[Close Price]]-Table2[[#This Row],[20D EMA]])/Table2[[#This Row],[20D EMA]]</f>
        <v>5.1436810258219334E-2</v>
      </c>
      <c r="T395">
        <f>(Table2[[#This Row],[Close Price]]-Table2[[#This Row],[50D EMA]])/Table2[[#This Row],[50D EMA]]</f>
        <v>0.13079173023973326</v>
      </c>
      <c r="U395">
        <f>(Table2[[#This Row],[Close Price]]-Table2[[#This Row],[200D EMA]])/Table2[[#This Row],[200D EMA]]</f>
        <v>0.23384003027801409</v>
      </c>
      <c r="V395">
        <v>0.67950933506167299</v>
      </c>
      <c r="W395">
        <v>2695</v>
      </c>
      <c r="X395">
        <v>2813.95</v>
      </c>
      <c r="Y395">
        <v>2703.3</v>
      </c>
      <c r="Z395">
        <v>2795</v>
      </c>
      <c r="AA395">
        <v>2695</v>
      </c>
      <c r="AB395">
        <v>2813.95</v>
      </c>
      <c r="AC395" s="1">
        <f>(Table2[[#This Row],[Close Price]]/Table2[[#This Row],[Day Low]])-1</f>
        <v>1.7439703153988795E-2</v>
      </c>
      <c r="AD395" s="1">
        <f>(Table2[[#This Row],[Day High]]/Table2[[#This Row],[Close Price]])-1</f>
        <v>2.6239970824215808E-2</v>
      </c>
      <c r="AE395" s="1">
        <f>(Table2[[#This Row],[Close Price]]/Table2[[#This Row],[Current Week Low]])-1</f>
        <v>1.4315836200199605E-2</v>
      </c>
      <c r="AF395" s="1">
        <f>(Table2[[#This Row],[Current Week High]]/Table2[[#This Row],[Close Price]])-1</f>
        <v>1.9328956965718458E-2</v>
      </c>
      <c r="AG395" s="1">
        <f>(Table2[[#This Row],[Close Price]]/Table2[[#This Row],[Current Month Low]])-1</f>
        <v>1.7439703153988795E-2</v>
      </c>
      <c r="AH395" s="1">
        <f>(Table2[[#This Row],[Current Month High]]/Table2[[#This Row],[Close Price]])-1</f>
        <v>2.6239970824215808E-2</v>
      </c>
      <c r="AI395">
        <v>4.1210795040116599</v>
      </c>
      <c r="AJ395">
        <v>46.224402730375402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0.28999999999999998</v>
      </c>
      <c r="AM395" t="s">
        <v>2951</v>
      </c>
      <c r="AN395">
        <v>13.98</v>
      </c>
      <c r="AO395" t="s">
        <v>2951</v>
      </c>
      <c r="AP395">
        <v>6.0940791948426998E-2</v>
      </c>
      <c r="AQ395">
        <f>(Table2[[#This Row],[Sharpe Ratio]]-AVERAGE(Table2[Sharpe Ratio]))/_xlfn.STDEV.P(Table2[Sharpe Ratio])</f>
        <v>2.1981821262479877E-2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0.34145928762944239</v>
      </c>
      <c r="AS395">
        <f>_xlfn.RANK.AVG(Table2[[#This Row],[1Y Return vs Nifty Z-Score]],Table2[1Y Return vs Nifty Z-Score])</f>
        <v>531</v>
      </c>
      <c r="AT395">
        <f>_xlfn.RANK.AVG(Table2[[#This Row],[6M Return vs Nifty Z-Score]],Table2[6M Return vs Nifty Z-Score])</f>
        <v>299</v>
      </c>
      <c r="AU395">
        <f>_xlfn.RANK.AVG(Table2[[#This Row],[Sharpe Ratio Z-Score]],Table2[Sharpe Ratio Z-Score])</f>
        <v>333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620</v>
      </c>
      <c r="B396" t="s">
        <v>621</v>
      </c>
      <c r="C396" t="s">
        <v>622</v>
      </c>
      <c r="D396" t="s">
        <v>622</v>
      </c>
      <c r="E396">
        <v>27372.465120000001</v>
      </c>
      <c r="F396">
        <v>892</v>
      </c>
      <c r="G396">
        <v>8.7925237765923701</v>
      </c>
      <c r="H396">
        <f>(Table2[[#This Row],[1Y Return vs Nifty]]-AVERAGE(Table2[1Y Return vs Nifty]))/_xlfn.STDEV.P(Table2[1Y Return vs Nifty])</f>
        <v>-0.44589207288854071</v>
      </c>
      <c r="I396">
        <v>7.2467308681530298</v>
      </c>
      <c r="J396">
        <f>(Table2[[#This Row],[1M Return vs Nifty]]-AVERAGE(Table2[1M Return vs Nifty]))/_xlfn.STDEV.P(Table2[1M Return vs Nifty])</f>
        <v>0.26486877360669331</v>
      </c>
      <c r="K396">
        <v>-2.0179147368587</v>
      </c>
      <c r="L396">
        <f>(Table2[[#This Row],[6M Return vs Nifty]]-AVERAGE(Table2[6M Return vs Nifty]))/_xlfn.STDEV.P(Table2[6M Return vs Nifty])</f>
        <v>-0.47658940717722248</v>
      </c>
      <c r="M396">
        <v>3.01527678740515</v>
      </c>
      <c r="N396">
        <f>(Table2[[#This Row],[1W Return vs Nifty]]-AVERAGE(Table2[1W Return vs Nifty]))/_xlfn.STDEV.P(Table2[1W Return vs Nifty])</f>
        <v>0.58502225005387842</v>
      </c>
      <c r="O396">
        <v>848.64</v>
      </c>
      <c r="P396">
        <v>830.90715234557797</v>
      </c>
      <c r="Q396">
        <v>782.53342564604395</v>
      </c>
      <c r="R396">
        <v>35.5182931074295</v>
      </c>
      <c r="S396">
        <f>(Table2[[#This Row],[Close Price]]-Table2[[#This Row],[20D EMA]])/Table2[[#This Row],[20D EMA]]</f>
        <v>5.1093514328808466E-2</v>
      </c>
      <c r="T396">
        <f>(Table2[[#This Row],[Close Price]]-Table2[[#This Row],[50D EMA]])/Table2[[#This Row],[50D EMA]]</f>
        <v>7.3525480532887794E-2</v>
      </c>
      <c r="U396">
        <f>(Table2[[#This Row],[Close Price]]-Table2[[#This Row],[200D EMA]])/Table2[[#This Row],[200D EMA]]</f>
        <v>0.13988741025801246</v>
      </c>
      <c r="V396">
        <v>0.72120602532542499</v>
      </c>
      <c r="W396">
        <v>861.5</v>
      </c>
      <c r="X396">
        <v>896.75</v>
      </c>
      <c r="Y396">
        <v>876.9</v>
      </c>
      <c r="Z396">
        <v>896</v>
      </c>
      <c r="AA396">
        <v>861.5</v>
      </c>
      <c r="AB396">
        <v>896.75</v>
      </c>
      <c r="AC396" s="1">
        <f>(Table2[[#This Row],[Close Price]]/Table2[[#This Row],[Day Low]])-1</f>
        <v>3.5403366221706367E-2</v>
      </c>
      <c r="AD396" s="1">
        <f>(Table2[[#This Row],[Day High]]/Table2[[#This Row],[Close Price]])-1</f>
        <v>5.3251121076232089E-3</v>
      </c>
      <c r="AE396" s="1">
        <f>(Table2[[#This Row],[Close Price]]/Table2[[#This Row],[Current Week Low]])-1</f>
        <v>1.7219751396966521E-2</v>
      </c>
      <c r="AF396" s="1">
        <f>(Table2[[#This Row],[Current Week High]]/Table2[[#This Row],[Close Price]])-1</f>
        <v>4.484304932735439E-3</v>
      </c>
      <c r="AG396" s="1">
        <f>(Table2[[#This Row],[Close Price]]/Table2[[#This Row],[Current Month Low]])-1</f>
        <v>3.5403366221706367E-2</v>
      </c>
      <c r="AH396" s="1">
        <f>(Table2[[#This Row],[Current Month High]]/Table2[[#This Row],[Close Price]])-1</f>
        <v>5.3251121076232089E-3</v>
      </c>
      <c r="AI396">
        <v>4.0526905829596203</v>
      </c>
      <c r="AJ396">
        <v>45.040650406504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-0.04</v>
      </c>
      <c r="AM396" t="s">
        <v>2950</v>
      </c>
      <c r="AN396">
        <v>9.4</v>
      </c>
      <c r="AO396" t="s">
        <v>2951</v>
      </c>
      <c r="AP396">
        <v>9.2060031720165997E-2</v>
      </c>
      <c r="AQ396">
        <f>(Table2[[#This Row],[Sharpe Ratio]]-AVERAGE(Table2[Sharpe Ratio]))/_xlfn.STDEV.P(Table2[Sharpe Ratio])</f>
        <v>0.36546204058921122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0.29287158418401976</v>
      </c>
      <c r="AS396">
        <f>_xlfn.RANK.AVG(Table2[[#This Row],[1Y Return vs Nifty Z-Score]],Table2[1Y Return vs Nifty Z-Score])</f>
        <v>451</v>
      </c>
      <c r="AT396">
        <f>_xlfn.RANK.AVG(Table2[[#This Row],[6M Return vs Nifty Z-Score]],Table2[6M Return vs Nifty Z-Score])</f>
        <v>462</v>
      </c>
      <c r="AU396">
        <f>_xlfn.RANK.AVG(Table2[[#This Row],[Sharpe Ratio Z-Score]],Table2[Sharpe Ratio Z-Score])</f>
        <v>251</v>
      </c>
      <c r="AV396">
        <f>(Table2[[#This Row],[Rank 1Y]]+Table2[[#This Row],[Rank 6M]]+Table2[[#This Row],[Rank Sharpe]])/3</f>
        <v>388</v>
      </c>
    </row>
    <row r="397" spans="1:48" x14ac:dyDescent="0.3">
      <c r="A397" t="s">
        <v>29</v>
      </c>
      <c r="B397" t="s">
        <v>30</v>
      </c>
      <c r="C397" t="s">
        <v>2909</v>
      </c>
      <c r="D397" t="s">
        <v>25</v>
      </c>
      <c r="E397">
        <v>795799.948345365</v>
      </c>
      <c r="F397">
        <v>1170.0999999999999</v>
      </c>
      <c r="G397">
        <v>5.9629009847231601E-2</v>
      </c>
      <c r="H397">
        <f>(Table2[[#This Row],[1Y Return vs Nifty]]-AVERAGE(Table2[1Y Return vs Nifty]))/_xlfn.STDEV.P(Table2[1Y Return vs Nifty])</f>
        <v>-0.54997989919466606</v>
      </c>
      <c r="I397">
        <v>9.19546130998663E-2</v>
      </c>
      <c r="J397">
        <f>(Table2[[#This Row],[1M Return vs Nifty]]-AVERAGE(Table2[1M Return vs Nifty]))/_xlfn.STDEV.P(Table2[1M Return vs Nifty])</f>
        <v>-0.41188195334987798</v>
      </c>
      <c r="K397">
        <v>7.3355328817652596</v>
      </c>
      <c r="L397">
        <f>(Table2[[#This Row],[6M Return vs Nifty]]-AVERAGE(Table2[6M Return vs Nifty]))/_xlfn.STDEV.P(Table2[6M Return vs Nifty])</f>
        <v>-0.18767697498735686</v>
      </c>
      <c r="M397">
        <v>3.9575692985789201</v>
      </c>
      <c r="N397">
        <f>(Table2[[#This Row],[1W Return vs Nifty]]-AVERAGE(Table2[1W Return vs Nifty]))/_xlfn.STDEV.P(Table2[1W Return vs Nifty])</f>
        <v>0.77808868839700895</v>
      </c>
      <c r="O397">
        <v>1130.68</v>
      </c>
      <c r="P397">
        <v>1116.17490119631</v>
      </c>
      <c r="Q397">
        <v>1044.4792647734801</v>
      </c>
      <c r="R397">
        <v>56.125473176236603</v>
      </c>
      <c r="S397">
        <f>(Table2[[#This Row],[Close Price]]-Table2[[#This Row],[20D EMA]])/Table2[[#This Row],[20D EMA]]</f>
        <v>3.4863975660664237E-2</v>
      </c>
      <c r="T397">
        <f>(Table2[[#This Row],[Close Price]]-Table2[[#This Row],[50D EMA]])/Table2[[#This Row],[50D EMA]]</f>
        <v>4.831240941351872E-2</v>
      </c>
      <c r="U397">
        <f>(Table2[[#This Row],[Close Price]]-Table2[[#This Row],[200D EMA]])/Table2[[#This Row],[200D EMA]]</f>
        <v>0.12027116235166591</v>
      </c>
      <c r="V397">
        <v>1.2629019875296801</v>
      </c>
      <c r="W397">
        <v>1152.6500000000001</v>
      </c>
      <c r="X397">
        <v>1175.6500000000001</v>
      </c>
      <c r="Y397">
        <v>1150.6500000000001</v>
      </c>
      <c r="Z397">
        <v>1169.9000000000001</v>
      </c>
      <c r="AA397">
        <v>1152.6500000000001</v>
      </c>
      <c r="AB397">
        <v>1175.6500000000001</v>
      </c>
      <c r="AC397" s="1">
        <f>(Table2[[#This Row],[Close Price]]/Table2[[#This Row],[Day Low]])-1</f>
        <v>1.5139027458465071E-2</v>
      </c>
      <c r="AD397" s="1">
        <f>(Table2[[#This Row],[Day High]]/Table2[[#This Row],[Close Price]])-1</f>
        <v>4.7431843432186316E-3</v>
      </c>
      <c r="AE397" s="1">
        <f>(Table2[[#This Row],[Close Price]]/Table2[[#This Row],[Current Week Low]])-1</f>
        <v>1.6903489332116495E-2</v>
      </c>
      <c r="AF397" s="1">
        <f>(Table2[[#This Row],[Current Week High]]/Table2[[#This Row],[Close Price]])-1</f>
        <v>-1.709255619176675E-4</v>
      </c>
      <c r="AG397" s="1">
        <f>(Table2[[#This Row],[Close Price]]/Table2[[#This Row],[Current Month Low]])-1</f>
        <v>1.5139027458465071E-2</v>
      </c>
      <c r="AH397" s="1">
        <f>(Table2[[#This Row],[Current Month High]]/Table2[[#This Row],[Close Price]])-1</f>
        <v>4.7431843432186316E-3</v>
      </c>
      <c r="AI397">
        <v>0.47431843432186299</v>
      </c>
      <c r="AJ397">
        <v>30.155728587319199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</v>
      </c>
      <c r="AM397" t="s">
        <v>2952</v>
      </c>
      <c r="AN397">
        <v>5.54</v>
      </c>
      <c r="AO397" t="s">
        <v>2951</v>
      </c>
      <c r="AP397">
        <v>7.3617524222927E-2</v>
      </c>
      <c r="AQ397">
        <f>(Table2[[#This Row],[Sharpe Ratio]]-AVERAGE(Table2[Sharpe Ratio]))/_xlfn.STDEV.P(Table2[Sharpe Ratio])</f>
        <v>0.16190190973282215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-0.20954822940206974</v>
      </c>
      <c r="AS397">
        <f>_xlfn.RANK.AVG(Table2[[#This Row],[1Y Return vs Nifty Z-Score]],Table2[1Y Return vs Nifty Z-Score])</f>
        <v>503</v>
      </c>
      <c r="AT397">
        <f>_xlfn.RANK.AVG(Table2[[#This Row],[6M Return vs Nifty Z-Score]],Table2[6M Return vs Nifty Z-Score])</f>
        <v>366</v>
      </c>
      <c r="AU397">
        <f>_xlfn.RANK.AVG(Table2[[#This Row],[Sharpe Ratio Z-Score]],Table2[Sharpe Ratio Z-Score])</f>
        <v>296</v>
      </c>
      <c r="AV397">
        <f>(Table2[[#This Row],[Rank 1Y]]+Table2[[#This Row],[Rank 6M]]+Table2[[#This Row],[Rank Sharpe]])/3</f>
        <v>388.33333333333331</v>
      </c>
    </row>
    <row r="398" spans="1:48" x14ac:dyDescent="0.3">
      <c r="A398" t="s">
        <v>525</v>
      </c>
      <c r="B398" t="s">
        <v>526</v>
      </c>
      <c r="C398" t="s">
        <v>2917</v>
      </c>
      <c r="D398" t="s">
        <v>239</v>
      </c>
      <c r="E398">
        <v>35240.44824125</v>
      </c>
      <c r="F398">
        <v>4296.1000000000004</v>
      </c>
      <c r="G398">
        <v>3.3341338194824899</v>
      </c>
      <c r="H398">
        <f>(Table2[[#This Row],[1Y Return vs Nifty]]-AVERAGE(Table2[1Y Return vs Nifty]))/_xlfn.STDEV.P(Table2[1Y Return vs Nifty])</f>
        <v>-0.51095090629281736</v>
      </c>
      <c r="I398">
        <v>13.1026780754224</v>
      </c>
      <c r="J398">
        <f>(Table2[[#This Row],[1M Return vs Nifty]]-AVERAGE(Table2[1M Return vs Nifty]))/_xlfn.STDEV.P(Table2[1M Return vs Nifty])</f>
        <v>0.81876681154182962</v>
      </c>
      <c r="K398">
        <v>9.3945551680841302</v>
      </c>
      <c r="L398">
        <f>(Table2[[#This Row],[6M Return vs Nifty]]-AVERAGE(Table2[6M Return vs Nifty]))/_xlfn.STDEV.P(Table2[6M Return vs Nifty])</f>
        <v>-0.1240772029109042</v>
      </c>
      <c r="M398">
        <v>5.3434280017609801</v>
      </c>
      <c r="N398">
        <f>(Table2[[#This Row],[1W Return vs Nifty]]-AVERAGE(Table2[1W Return vs Nifty]))/_xlfn.STDEV.P(Table2[1W Return vs Nifty])</f>
        <v>1.0620374630051181</v>
      </c>
      <c r="O398">
        <v>3956.04</v>
      </c>
      <c r="P398">
        <v>3859.94215626497</v>
      </c>
      <c r="Q398">
        <v>3677.99100964934</v>
      </c>
      <c r="R398">
        <v>46.824176596803497</v>
      </c>
      <c r="S398">
        <f>(Table2[[#This Row],[Close Price]]-Table2[[#This Row],[20D EMA]])/Table2[[#This Row],[20D EMA]]</f>
        <v>8.5959697070808277E-2</v>
      </c>
      <c r="T398">
        <f>(Table2[[#This Row],[Close Price]]-Table2[[#This Row],[50D EMA]])/Table2[[#This Row],[50D EMA]]</f>
        <v>0.11299595332720573</v>
      </c>
      <c r="U398">
        <f>(Table2[[#This Row],[Close Price]]-Table2[[#This Row],[200D EMA]])/Table2[[#This Row],[200D EMA]]</f>
        <v>0.1680561449794275</v>
      </c>
      <c r="V398">
        <v>1.14773630513919</v>
      </c>
      <c r="W398">
        <v>4226.7</v>
      </c>
      <c r="X398">
        <v>4325.6000000000004</v>
      </c>
      <c r="Y398">
        <v>4155.05</v>
      </c>
      <c r="Z398">
        <v>4292</v>
      </c>
      <c r="AA398">
        <v>4226.7</v>
      </c>
      <c r="AB398">
        <v>4325.6000000000004</v>
      </c>
      <c r="AC398" s="1">
        <f>(Table2[[#This Row],[Close Price]]/Table2[[#This Row],[Day Low]])-1</f>
        <v>1.6419428868857722E-2</v>
      </c>
      <c r="AD398" s="1">
        <f>(Table2[[#This Row],[Day High]]/Table2[[#This Row],[Close Price]])-1</f>
        <v>6.8666930471823484E-3</v>
      </c>
      <c r="AE398" s="1">
        <f>(Table2[[#This Row],[Close Price]]/Table2[[#This Row],[Current Week Low]])-1</f>
        <v>3.3946643241356877E-2</v>
      </c>
      <c r="AF398" s="1">
        <f>(Table2[[#This Row],[Current Week High]]/Table2[[#This Row],[Close Price]])-1</f>
        <v>-9.5435394893050862E-4</v>
      </c>
      <c r="AG398" s="1">
        <f>(Table2[[#This Row],[Close Price]]/Table2[[#This Row],[Current Month Low]])-1</f>
        <v>1.6419428868857722E-2</v>
      </c>
      <c r="AH398" s="1">
        <f>(Table2[[#This Row],[Current Month High]]/Table2[[#This Row],[Close Price]])-1</f>
        <v>6.8666930471823484E-3</v>
      </c>
      <c r="AI398">
        <v>7.7721654523870303</v>
      </c>
      <c r="AJ398">
        <v>38.5503507215996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-0.09</v>
      </c>
      <c r="AM398" t="s">
        <v>2950</v>
      </c>
      <c r="AN398">
        <v>17.37</v>
      </c>
      <c r="AO398" t="s">
        <v>2951</v>
      </c>
      <c r="AP398">
        <v>5.9342558277888001E-2</v>
      </c>
      <c r="AQ398">
        <f>(Table2[[#This Row],[Sharpe Ratio]]-AVERAGE(Table2[Sharpe Ratio]))/_xlfn.STDEV.P(Table2[Sharpe Ratio])</f>
        <v>4.3412344191392444E-3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1.2501173997623654</v>
      </c>
      <c r="AS398">
        <f>_xlfn.RANK.AVG(Table2[[#This Row],[1Y Return vs Nifty Z-Score]],Table2[1Y Return vs Nifty Z-Score])</f>
        <v>480</v>
      </c>
      <c r="AT398">
        <f>_xlfn.RANK.AVG(Table2[[#This Row],[6M Return vs Nifty Z-Score]],Table2[6M Return vs Nifty Z-Score])</f>
        <v>349</v>
      </c>
      <c r="AU398">
        <f>_xlfn.RANK.AVG(Table2[[#This Row],[Sharpe Ratio Z-Score]],Table2[Sharpe Ratio Z-Score])</f>
        <v>340</v>
      </c>
      <c r="AV398">
        <f>(Table2[[#This Row],[Rank 1Y]]+Table2[[#This Row],[Rank 6M]]+Table2[[#This Row],[Rank Sharpe]])/3</f>
        <v>389.66666666666669</v>
      </c>
    </row>
    <row r="399" spans="1:48" x14ac:dyDescent="0.3">
      <c r="A399" t="s">
        <v>973</v>
      </c>
      <c r="B399" t="s">
        <v>974</v>
      </c>
      <c r="C399" t="s">
        <v>622</v>
      </c>
      <c r="D399" t="s">
        <v>622</v>
      </c>
      <c r="E399">
        <v>12761.283923999999</v>
      </c>
      <c r="F399">
        <v>478.1</v>
      </c>
      <c r="G399">
        <v>4.2755499802593802</v>
      </c>
      <c r="H399">
        <f>(Table2[[#This Row],[1Y Return vs Nifty]]-AVERAGE(Table2[1Y Return vs Nifty]))/_xlfn.STDEV.P(Table2[1Y Return vs Nifty])</f>
        <v>-0.49973011817592977</v>
      </c>
      <c r="I399">
        <v>6.4477234122004603</v>
      </c>
      <c r="J399">
        <f>(Table2[[#This Row],[1M Return vs Nifty]]-AVERAGE(Table2[1M Return vs Nifty]))/_xlfn.STDEV.P(Table2[1M Return vs Nifty])</f>
        <v>0.18929284259449367</v>
      </c>
      <c r="K399">
        <v>12.0255754715292</v>
      </c>
      <c r="L399">
        <f>(Table2[[#This Row],[6M Return vs Nifty]]-AVERAGE(Table2[6M Return vs Nifty]))/_xlfn.STDEV.P(Table2[6M Return vs Nifty])</f>
        <v>-4.2809363927585962E-2</v>
      </c>
      <c r="M399">
        <v>0.20963522379834901</v>
      </c>
      <c r="N399">
        <f>(Table2[[#This Row],[1W Return vs Nifty]]-AVERAGE(Table2[1W Return vs Nifty]))/_xlfn.STDEV.P(Table2[1W Return vs Nifty])</f>
        <v>1.0173975733755307E-2</v>
      </c>
      <c r="O399">
        <v>469.12</v>
      </c>
      <c r="P399">
        <v>455.76660559714099</v>
      </c>
      <c r="Q399">
        <v>419.07153822655403</v>
      </c>
      <c r="R399">
        <v>43.117986683812099</v>
      </c>
      <c r="S399">
        <f>(Table2[[#This Row],[Close Price]]-Table2[[#This Row],[20D EMA]])/Table2[[#This Row],[20D EMA]]</f>
        <v>1.9142223738062795E-2</v>
      </c>
      <c r="T399">
        <f>(Table2[[#This Row],[Close Price]]-Table2[[#This Row],[50D EMA]])/Table2[[#This Row],[50D EMA]]</f>
        <v>4.9001822706159069E-2</v>
      </c>
      <c r="U399">
        <f>(Table2[[#This Row],[Close Price]]-Table2[[#This Row],[200D EMA]])/Table2[[#This Row],[200D EMA]]</f>
        <v>0.1408553346840144</v>
      </c>
      <c r="V399">
        <v>1.3246205677187399</v>
      </c>
      <c r="W399">
        <v>471.3</v>
      </c>
      <c r="X399">
        <v>482.35</v>
      </c>
      <c r="Y399">
        <v>472.55</v>
      </c>
      <c r="Z399">
        <v>488.15</v>
      </c>
      <c r="AA399">
        <v>471.3</v>
      </c>
      <c r="AB399">
        <v>482.35</v>
      </c>
      <c r="AC399" s="1">
        <f>(Table2[[#This Row],[Close Price]]/Table2[[#This Row],[Day Low]])-1</f>
        <v>1.4428177381710094E-2</v>
      </c>
      <c r="AD399" s="1">
        <f>(Table2[[#This Row],[Day High]]/Table2[[#This Row],[Close Price]])-1</f>
        <v>8.8893536916963001E-3</v>
      </c>
      <c r="AE399" s="1">
        <f>(Table2[[#This Row],[Close Price]]/Table2[[#This Row],[Current Week Low]])-1</f>
        <v>1.1744788911226323E-2</v>
      </c>
      <c r="AF399" s="1">
        <f>(Table2[[#This Row],[Current Week High]]/Table2[[#This Row],[Close Price]])-1</f>
        <v>2.102070696507008E-2</v>
      </c>
      <c r="AG399" s="1">
        <f>(Table2[[#This Row],[Close Price]]/Table2[[#This Row],[Current Month Low]])-1</f>
        <v>1.4428177381710094E-2</v>
      </c>
      <c r="AH399" s="1">
        <f>(Table2[[#This Row],[Current Month High]]/Table2[[#This Row],[Close Price]])-1</f>
        <v>8.8893536916963001E-3</v>
      </c>
      <c r="AI399">
        <v>5.5636896046851998</v>
      </c>
      <c r="AJ399">
        <v>42.972488038277497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-0.02</v>
      </c>
      <c r="AM399" t="s">
        <v>2950</v>
      </c>
      <c r="AN399">
        <v>2.52</v>
      </c>
      <c r="AO399" t="s">
        <v>2951</v>
      </c>
      <c r="AP399">
        <v>4.7115879195907998E-2</v>
      </c>
      <c r="AQ399">
        <f>(Table2[[#This Row],[Sharpe Ratio]]-AVERAGE(Table2[Sharpe Ratio]))/_xlfn.STDEV.P(Table2[Sharpe Ratio])</f>
        <v>-0.13061136864958822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-0.47368403242485496</v>
      </c>
      <c r="AS399">
        <f>_xlfn.RANK.AVG(Table2[[#This Row],[1Y Return vs Nifty Z-Score]],Table2[1Y Return vs Nifty Z-Score])</f>
        <v>476</v>
      </c>
      <c r="AT399">
        <f>_xlfn.RANK.AVG(Table2[[#This Row],[6M Return vs Nifty Z-Score]],Table2[6M Return vs Nifty Z-Score])</f>
        <v>320</v>
      </c>
      <c r="AU399">
        <f>_xlfn.RANK.AVG(Table2[[#This Row],[Sharpe Ratio Z-Score]],Table2[Sharpe Ratio Z-Score])</f>
        <v>376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2101</v>
      </c>
      <c r="B400" t="s">
        <v>2102</v>
      </c>
      <c r="C400" t="s">
        <v>2908</v>
      </c>
      <c r="D400" t="s">
        <v>355</v>
      </c>
      <c r="E400">
        <v>2437.9808404349901</v>
      </c>
      <c r="F400">
        <v>1754.1</v>
      </c>
      <c r="G400">
        <v>5.0245491486971998</v>
      </c>
      <c r="H400">
        <f>(Table2[[#This Row],[1Y Return vs Nifty]]-AVERAGE(Table2[1Y Return vs Nifty]))/_xlfn.STDEV.P(Table2[1Y Return vs Nifty])</f>
        <v>-0.49080275818475411</v>
      </c>
      <c r="I400">
        <v>4.3583690429090796</v>
      </c>
      <c r="J400">
        <f>(Table2[[#This Row],[1M Return vs Nifty]]-AVERAGE(Table2[1M Return vs Nifty]))/_xlfn.STDEV.P(Table2[1M Return vs Nifty])</f>
        <v>-8.3334755295975411E-3</v>
      </c>
      <c r="K400">
        <v>14.899189404892899</v>
      </c>
      <c r="L400">
        <f>(Table2[[#This Row],[6M Return vs Nifty]]-AVERAGE(Table2[6M Return vs Nifty]))/_xlfn.STDEV.P(Table2[6M Return vs Nifty])</f>
        <v>4.5951788592230244E-2</v>
      </c>
      <c r="M400">
        <v>-1.4458536815310901</v>
      </c>
      <c r="N400">
        <f>(Table2[[#This Row],[1W Return vs Nifty]]-AVERAGE(Table2[1W Return vs Nifty]))/_xlfn.STDEV.P(Table2[1W Return vs Nifty])</f>
        <v>-0.32901936696870121</v>
      </c>
      <c r="O400">
        <v>1705.09</v>
      </c>
      <c r="P400">
        <v>1700.2862208271499</v>
      </c>
      <c r="Q400">
        <v>1631.33848855115</v>
      </c>
      <c r="R400">
        <v>38.414839890269498</v>
      </c>
      <c r="S400">
        <f>(Table2[[#This Row],[Close Price]]-Table2[[#This Row],[20D EMA]])/Table2[[#This Row],[20D EMA]]</f>
        <v>2.8743350790867341E-2</v>
      </c>
      <c r="T400">
        <f>(Table2[[#This Row],[Close Price]]-Table2[[#This Row],[50D EMA]])/Table2[[#This Row],[50D EMA]]</f>
        <v>3.1649835488680743E-2</v>
      </c>
      <c r="U400">
        <f>(Table2[[#This Row],[Close Price]]-Table2[[#This Row],[200D EMA]])/Table2[[#This Row],[200D EMA]]</f>
        <v>7.5252016862471488E-2</v>
      </c>
      <c r="V400">
        <v>1.0670122740278101</v>
      </c>
      <c r="W400">
        <v>1735.35</v>
      </c>
      <c r="X400">
        <v>1784.7</v>
      </c>
      <c r="Y400">
        <v>1741.3</v>
      </c>
      <c r="Z400">
        <v>1789</v>
      </c>
      <c r="AA400">
        <v>1735.35</v>
      </c>
      <c r="AB400">
        <v>1784.7</v>
      </c>
      <c r="AC400" s="1">
        <f>(Table2[[#This Row],[Close Price]]/Table2[[#This Row],[Day Low]])-1</f>
        <v>1.0804736796611536E-2</v>
      </c>
      <c r="AD400" s="1">
        <f>(Table2[[#This Row],[Day High]]/Table2[[#This Row],[Close Price]])-1</f>
        <v>1.7444843509492047E-2</v>
      </c>
      <c r="AE400" s="1">
        <f>(Table2[[#This Row],[Close Price]]/Table2[[#This Row],[Current Week Low]])-1</f>
        <v>7.3508298397748639E-3</v>
      </c>
      <c r="AF400" s="1">
        <f>(Table2[[#This Row],[Current Week High]]/Table2[[#This Row],[Close Price]])-1</f>
        <v>1.9896243087623278E-2</v>
      </c>
      <c r="AG400" s="1">
        <f>(Table2[[#This Row],[Close Price]]/Table2[[#This Row],[Current Month Low]])-1</f>
        <v>1.0804736796611536E-2</v>
      </c>
      <c r="AH400" s="1">
        <f>(Table2[[#This Row],[Current Month High]]/Table2[[#This Row],[Close Price]])-1</f>
        <v>1.7444843509492047E-2</v>
      </c>
      <c r="AI400">
        <v>21.28156889573</v>
      </c>
      <c r="AJ400">
        <v>37.0390625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-0.04</v>
      </c>
      <c r="AM400" t="s">
        <v>2950</v>
      </c>
      <c r="AN400">
        <v>9.3000000000000007</v>
      </c>
      <c r="AO400" t="s">
        <v>2951</v>
      </c>
      <c r="AP400">
        <v>3.2073613578024997E-2</v>
      </c>
      <c r="AQ400">
        <f>(Table2[[#This Row],[Sharpe Ratio]]-AVERAGE(Table2[Sharpe Ratio]))/_xlfn.STDEV.P(Table2[Sharpe Ratio])</f>
        <v>-0.29664115380820805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-1.0788449658990307</v>
      </c>
      <c r="AS400">
        <f>_xlfn.RANK.AVG(Table2[[#This Row],[1Y Return vs Nifty Z-Score]],Table2[1Y Return vs Nifty Z-Score])</f>
        <v>473</v>
      </c>
      <c r="AT400">
        <f>_xlfn.RANK.AVG(Table2[[#This Row],[6M Return vs Nifty Z-Score]],Table2[6M Return vs Nifty Z-Score])</f>
        <v>289</v>
      </c>
      <c r="AU400">
        <f>_xlfn.RANK.AVG(Table2[[#This Row],[Sharpe Ratio Z-Score]],Table2[Sharpe Ratio Z-Score])</f>
        <v>410</v>
      </c>
      <c r="AV400">
        <f>(Table2[[#This Row],[Rank 1Y]]+Table2[[#This Row],[Rank 6M]]+Table2[[#This Row],[Rank Sharpe]])/3</f>
        <v>390.66666666666669</v>
      </c>
    </row>
    <row r="401" spans="1:48" x14ac:dyDescent="0.3">
      <c r="A401" t="s">
        <v>51</v>
      </c>
      <c r="B401" t="s">
        <v>52</v>
      </c>
      <c r="C401" t="s">
        <v>2913</v>
      </c>
      <c r="D401" t="s">
        <v>53</v>
      </c>
      <c r="E401">
        <v>408737.49431583</v>
      </c>
      <c r="F401">
        <v>12183.4</v>
      </c>
      <c r="G401">
        <v>2.5463636497449502</v>
      </c>
      <c r="H401">
        <f>(Table2[[#This Row],[1Y Return vs Nifty]]-AVERAGE(Table2[1Y Return vs Nifty]))/_xlfn.STDEV.P(Table2[1Y Return vs Nifty])</f>
        <v>-0.52034037986222692</v>
      </c>
      <c r="I401">
        <v>-7.4383991671053504</v>
      </c>
      <c r="J401">
        <f>(Table2[[#This Row],[1M Return vs Nifty]]-AVERAGE(Table2[1M Return vs Nifty]))/_xlfn.STDEV.P(Table2[1M Return vs Nifty])</f>
        <v>-1.1241575316944559</v>
      </c>
      <c r="K401">
        <v>8.3728167968248606</v>
      </c>
      <c r="L401">
        <f>(Table2[[#This Row],[6M Return vs Nifty]]-AVERAGE(Table2[6M Return vs Nifty]))/_xlfn.STDEV.P(Table2[6M Return vs Nifty])</f>
        <v>-0.15563700095953592</v>
      </c>
      <c r="M401">
        <v>-4.9143694078013898</v>
      </c>
      <c r="N401">
        <f>(Table2[[#This Row],[1W Return vs Nifty]]-AVERAGE(Table2[1W Return vs Nifty]))/_xlfn.STDEV.P(Table2[1W Return vs Nifty])</f>
        <v>-1.0396840169232964</v>
      </c>
      <c r="O401">
        <v>12525.4</v>
      </c>
      <c r="P401">
        <v>12463.2104049681</v>
      </c>
      <c r="Q401">
        <v>11364.338614345001</v>
      </c>
      <c r="R401">
        <v>67.252216012510601</v>
      </c>
      <c r="S401">
        <f>(Table2[[#This Row],[Close Price]]-Table2[[#This Row],[20D EMA]])/Table2[[#This Row],[20D EMA]]</f>
        <v>-2.7304517221006915E-2</v>
      </c>
      <c r="T401">
        <f>(Table2[[#This Row],[Close Price]]-Table2[[#This Row],[50D EMA]])/Table2[[#This Row],[50D EMA]]</f>
        <v>-2.2450909186012152E-2</v>
      </c>
      <c r="U401">
        <f>(Table2[[#This Row],[Close Price]]-Table2[[#This Row],[200D EMA]])/Table2[[#This Row],[200D EMA]]</f>
        <v>7.2072947969106835E-2</v>
      </c>
      <c r="V401">
        <v>0.99654544846708204</v>
      </c>
      <c r="W401">
        <v>12041</v>
      </c>
      <c r="X401">
        <v>12289</v>
      </c>
      <c r="Y401">
        <v>12083.5</v>
      </c>
      <c r="Z401">
        <v>12366.25</v>
      </c>
      <c r="AA401">
        <v>12041</v>
      </c>
      <c r="AB401">
        <v>12289</v>
      </c>
      <c r="AC401" s="1">
        <f>(Table2[[#This Row],[Close Price]]/Table2[[#This Row],[Day Low]])-1</f>
        <v>1.1826260277385536E-2</v>
      </c>
      <c r="AD401" s="1">
        <f>(Table2[[#This Row],[Day High]]/Table2[[#This Row],[Close Price]])-1</f>
        <v>8.6675312310193764E-3</v>
      </c>
      <c r="AE401" s="1">
        <f>(Table2[[#This Row],[Close Price]]/Table2[[#This Row],[Current Week Low]])-1</f>
        <v>8.267472172797552E-3</v>
      </c>
      <c r="AF401" s="1">
        <f>(Table2[[#This Row],[Current Week High]]/Table2[[#This Row],[Close Price]])-1</f>
        <v>1.5008125810529016E-2</v>
      </c>
      <c r="AG401" s="1">
        <f>(Table2[[#This Row],[Close Price]]/Table2[[#This Row],[Current Month Low]])-1</f>
        <v>1.1826260277385536E-2</v>
      </c>
      <c r="AH401" s="1">
        <f>(Table2[[#This Row],[Current Month High]]/Table2[[#This Row],[Close Price]])-1</f>
        <v>8.6675312310193764E-3</v>
      </c>
      <c r="AI401">
        <v>7.3095359259320203</v>
      </c>
      <c r="AJ401">
        <v>31.653366327539501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-0.17</v>
      </c>
      <c r="AM401" t="s">
        <v>2950</v>
      </c>
      <c r="AN401">
        <v>-2.5499999999999998</v>
      </c>
      <c r="AO401" t="s">
        <v>2950</v>
      </c>
      <c r="AP401">
        <v>6.1308333149743002E-2</v>
      </c>
      <c r="AQ401">
        <f>(Table2[[#This Row],[Sharpe Ratio]]-AVERAGE(Table2[Sharpe Ratio]))/_xlfn.STDEV.P(Table2[Sharpe Ratio])</f>
        <v>2.6038576291382592E-2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-2.8137803531481325</v>
      </c>
      <c r="AS401">
        <f>_xlfn.RANK.AVG(Table2[[#This Row],[1Y Return vs Nifty Z-Score]],Table2[1Y Return vs Nifty Z-Score])</f>
        <v>484</v>
      </c>
      <c r="AT401">
        <f>_xlfn.RANK.AVG(Table2[[#This Row],[6M Return vs Nifty Z-Score]],Table2[6M Return vs Nifty Z-Score])</f>
        <v>358</v>
      </c>
      <c r="AU401">
        <f>_xlfn.RANK.AVG(Table2[[#This Row],[Sharpe Ratio Z-Score]],Table2[Sharpe Ratio Z-Score])</f>
        <v>331</v>
      </c>
      <c r="AV401">
        <f>(Table2[[#This Row],[Rank 1Y]]+Table2[[#This Row],[Rank 6M]]+Table2[[#This Row],[Rank Sharpe]])/3</f>
        <v>391</v>
      </c>
    </row>
    <row r="402" spans="1:48" x14ac:dyDescent="0.3">
      <c r="A402" t="s">
        <v>187</v>
      </c>
      <c r="B402" t="s">
        <v>188</v>
      </c>
      <c r="C402" t="s">
        <v>2911</v>
      </c>
      <c r="D402" t="s">
        <v>189</v>
      </c>
      <c r="E402">
        <v>134025.26181051499</v>
      </c>
      <c r="F402">
        <v>1380.8</v>
      </c>
      <c r="G402">
        <v>7.6560595484762102</v>
      </c>
      <c r="H402">
        <f>(Table2[[#This Row],[1Y Return vs Nifty]]-AVERAGE(Table2[1Y Return vs Nifty]))/_xlfn.STDEV.P(Table2[1Y Return vs Nifty])</f>
        <v>-0.45943764905072415</v>
      </c>
      <c r="I402">
        <v>0.88478554553156996</v>
      </c>
      <c r="J402">
        <f>(Table2[[#This Row],[1M Return vs Nifty]]-AVERAGE(Table2[1M Return vs Nifty]))/_xlfn.STDEV.P(Table2[1M Return vs Nifty])</f>
        <v>-0.3368902428127572</v>
      </c>
      <c r="K402">
        <v>16.074780334947299</v>
      </c>
      <c r="L402">
        <f>(Table2[[#This Row],[6M Return vs Nifty]]-AVERAGE(Table2[6M Return vs Nifty]))/_xlfn.STDEV.P(Table2[6M Return vs Nifty])</f>
        <v>8.2263836161309334E-2</v>
      </c>
      <c r="M402">
        <v>-2.9030159674588099</v>
      </c>
      <c r="N402">
        <f>(Table2[[#This Row],[1W Return vs Nifty]]-AVERAGE(Table2[1W Return vs Nifty]))/_xlfn.STDEV.P(Table2[1W Return vs Nifty])</f>
        <v>-0.62757754215950334</v>
      </c>
      <c r="O402">
        <v>1367.95</v>
      </c>
      <c r="P402">
        <v>1319.7562878543199</v>
      </c>
      <c r="Q402">
        <v>1185.4697979048699</v>
      </c>
      <c r="R402">
        <v>57.136717602926097</v>
      </c>
      <c r="S402">
        <f>(Table2[[#This Row],[Close Price]]-Table2[[#This Row],[20D EMA]])/Table2[[#This Row],[20D EMA]]</f>
        <v>9.393618187799194E-3</v>
      </c>
      <c r="T402">
        <f>(Table2[[#This Row],[Close Price]]-Table2[[#This Row],[50D EMA]])/Table2[[#This Row],[50D EMA]]</f>
        <v>4.6253776327844477E-2</v>
      </c>
      <c r="U402">
        <f>(Table2[[#This Row],[Close Price]]-Table2[[#This Row],[200D EMA]])/Table2[[#This Row],[200D EMA]]</f>
        <v>0.16477028975377125</v>
      </c>
      <c r="V402">
        <v>0.73372290431588205</v>
      </c>
      <c r="W402">
        <v>1319.4</v>
      </c>
      <c r="X402">
        <v>1387.05</v>
      </c>
      <c r="Y402">
        <v>1353</v>
      </c>
      <c r="Z402">
        <v>1376.25</v>
      </c>
      <c r="AA402">
        <v>1319.4</v>
      </c>
      <c r="AB402">
        <v>1387.05</v>
      </c>
      <c r="AC402" s="1">
        <f>(Table2[[#This Row],[Close Price]]/Table2[[#This Row],[Day Low]])-1</f>
        <v>4.6536304380778937E-2</v>
      </c>
      <c r="AD402" s="1">
        <f>(Table2[[#This Row],[Day High]]/Table2[[#This Row],[Close Price]])-1</f>
        <v>4.5263615295481063E-3</v>
      </c>
      <c r="AE402" s="1">
        <f>(Table2[[#This Row],[Close Price]]/Table2[[#This Row],[Current Week Low]])-1</f>
        <v>2.0546932742054658E-2</v>
      </c>
      <c r="AF402" s="1">
        <f>(Table2[[#This Row],[Current Week High]]/Table2[[#This Row],[Close Price]])-1</f>
        <v>-3.2951911935109601E-3</v>
      </c>
      <c r="AG402" s="1">
        <f>(Table2[[#This Row],[Close Price]]/Table2[[#This Row],[Current Month Low]])-1</f>
        <v>4.6536304380778937E-2</v>
      </c>
      <c r="AH402" s="1">
        <f>(Table2[[#This Row],[Current Month High]]/Table2[[#This Row],[Close Price]])-1</f>
        <v>4.5263615295481063E-3</v>
      </c>
      <c r="AI402">
        <v>6.25</v>
      </c>
      <c r="AJ402">
        <v>43.8633048551781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</v>
      </c>
      <c r="AM402" t="s">
        <v>2951</v>
      </c>
      <c r="AN402">
        <v>-3.22</v>
      </c>
      <c r="AO402" t="s">
        <v>2950</v>
      </c>
      <c r="AP402">
        <v>2.3459077121564E-2</v>
      </c>
      <c r="AQ402">
        <f>(Table2[[#This Row],[Sharpe Ratio]]-AVERAGE(Table2[Sharpe Ratio]))/_xlfn.STDEV.P(Table2[Sharpe Ratio])</f>
        <v>-0.39172454572803572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-1.7333661435897112</v>
      </c>
      <c r="AS402">
        <f>_xlfn.RANK.AVG(Table2[[#This Row],[1Y Return vs Nifty Z-Score]],Table2[1Y Return vs Nifty Z-Score])</f>
        <v>457</v>
      </c>
      <c r="AT402">
        <f>_xlfn.RANK.AVG(Table2[[#This Row],[6M Return vs Nifty Z-Score]],Table2[6M Return vs Nifty Z-Score])</f>
        <v>283</v>
      </c>
      <c r="AU402">
        <f>_xlfn.RANK.AVG(Table2[[#This Row],[Sharpe Ratio Z-Score]],Table2[Sharpe Ratio Z-Score])</f>
        <v>437</v>
      </c>
      <c r="AV402">
        <f>(Table2[[#This Row],[Rank 1Y]]+Table2[[#This Row],[Rank 6M]]+Table2[[#This Row],[Rank Sharpe]])/3</f>
        <v>392.33333333333331</v>
      </c>
    </row>
    <row r="403" spans="1:48" x14ac:dyDescent="0.3">
      <c r="A403" t="s">
        <v>764</v>
      </c>
      <c r="B403" t="s">
        <v>765</v>
      </c>
      <c r="C403" t="s">
        <v>2913</v>
      </c>
      <c r="D403" t="s">
        <v>256</v>
      </c>
      <c r="E403">
        <v>18977.602909425001</v>
      </c>
      <c r="F403">
        <v>569.85</v>
      </c>
      <c r="G403">
        <v>-16.189339239913298</v>
      </c>
      <c r="H403">
        <f>(Table2[[#This Row],[1Y Return vs Nifty]]-AVERAGE(Table2[1Y Return vs Nifty]))/_xlfn.STDEV.P(Table2[1Y Return vs Nifty])</f>
        <v>-0.74365219572517771</v>
      </c>
      <c r="I403">
        <v>3.7308568212138198</v>
      </c>
      <c r="J403">
        <f>(Table2[[#This Row],[1M Return vs Nifty]]-AVERAGE(Table2[1M Return vs Nifty]))/_xlfn.STDEV.P(Table2[1M Return vs Nifty])</f>
        <v>-6.7688141149849654E-2</v>
      </c>
      <c r="K403">
        <v>9.9201746403002797</v>
      </c>
      <c r="L403">
        <f>(Table2[[#This Row],[6M Return vs Nifty]]-AVERAGE(Table2[6M Return vs Nifty]))/_xlfn.STDEV.P(Table2[6M Return vs Nifty])</f>
        <v>-0.10784169207937382</v>
      </c>
      <c r="M403">
        <v>-2.18289751806899</v>
      </c>
      <c r="N403">
        <f>(Table2[[#This Row],[1W Return vs Nifty]]-AVERAGE(Table2[1W Return vs Nifty]))/_xlfn.STDEV.P(Table2[1W Return vs Nifty])</f>
        <v>-0.4800323769796524</v>
      </c>
      <c r="O403">
        <v>554.57000000000005</v>
      </c>
      <c r="P403">
        <v>526.27944944724902</v>
      </c>
      <c r="Q403">
        <v>485.217968200884</v>
      </c>
      <c r="R403">
        <v>64.450038624281504</v>
      </c>
      <c r="S403">
        <f>(Table2[[#This Row],[Close Price]]-Table2[[#This Row],[20D EMA]])/Table2[[#This Row],[20D EMA]]</f>
        <v>2.7552878807003574E-2</v>
      </c>
      <c r="T403">
        <f>(Table2[[#This Row],[Close Price]]-Table2[[#This Row],[50D EMA]])/Table2[[#This Row],[50D EMA]]</f>
        <v>8.2789762356316826E-2</v>
      </c>
      <c r="U403">
        <f>(Table2[[#This Row],[Close Price]]-Table2[[#This Row],[200D EMA]])/Table2[[#This Row],[200D EMA]]</f>
        <v>0.17442064668981447</v>
      </c>
      <c r="V403">
        <v>0.86938776518024996</v>
      </c>
      <c r="W403">
        <v>558.54999999999995</v>
      </c>
      <c r="X403">
        <v>574.35</v>
      </c>
      <c r="Y403">
        <v>561.1</v>
      </c>
      <c r="Z403">
        <v>579</v>
      </c>
      <c r="AA403">
        <v>558.54999999999995</v>
      </c>
      <c r="AB403">
        <v>574.35</v>
      </c>
      <c r="AC403" s="1">
        <f>(Table2[[#This Row],[Close Price]]/Table2[[#This Row],[Day Low]])-1</f>
        <v>2.0230955151732344E-2</v>
      </c>
      <c r="AD403" s="1">
        <f>(Table2[[#This Row],[Day High]]/Table2[[#This Row],[Close Price]])-1</f>
        <v>7.8968149513030106E-3</v>
      </c>
      <c r="AE403" s="1">
        <f>(Table2[[#This Row],[Close Price]]/Table2[[#This Row],[Current Week Low]])-1</f>
        <v>1.5594368205311016E-2</v>
      </c>
      <c r="AF403" s="1">
        <f>(Table2[[#This Row],[Current Week High]]/Table2[[#This Row],[Close Price]])-1</f>
        <v>1.6056857067649366E-2</v>
      </c>
      <c r="AG403" s="1">
        <f>(Table2[[#This Row],[Close Price]]/Table2[[#This Row],[Current Month Low]])-1</f>
        <v>2.0230955151732344E-2</v>
      </c>
      <c r="AH403" s="1">
        <f>(Table2[[#This Row],[Current Month High]]/Table2[[#This Row],[Close Price]])-1</f>
        <v>7.8968149513030106E-3</v>
      </c>
      <c r="AI403">
        <v>3.3605334737211598</v>
      </c>
      <c r="AJ403">
        <v>40.081120943952797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0.03</v>
      </c>
      <c r="AM403" t="s">
        <v>2951</v>
      </c>
      <c r="AN403">
        <v>6.22</v>
      </c>
      <c r="AO403" t="s">
        <v>2951</v>
      </c>
      <c r="AP403">
        <v>9.6176049645011003E-2</v>
      </c>
      <c r="AQ403">
        <f>(Table2[[#This Row],[Sharpe Ratio]]-AVERAGE(Table2[Sharpe Ratio]))/_xlfn.STDEV.P(Table2[Sharpe Ratio])</f>
        <v>0.41089280142876233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-0.98832160450529127</v>
      </c>
      <c r="AS403">
        <f>_xlfn.RANK.AVG(Table2[[#This Row],[1Y Return vs Nifty Z-Score]],Table2[1Y Return vs Nifty Z-Score])</f>
        <v>599</v>
      </c>
      <c r="AT403">
        <f>_xlfn.RANK.AVG(Table2[[#This Row],[6M Return vs Nifty Z-Score]],Table2[6M Return vs Nifty Z-Score])</f>
        <v>345</v>
      </c>
      <c r="AU403">
        <f>_xlfn.RANK.AVG(Table2[[#This Row],[Sharpe Ratio Z-Score]],Table2[Sharpe Ratio Z-Score])</f>
        <v>237</v>
      </c>
      <c r="AV403">
        <f>(Table2[[#This Row],[Rank 1Y]]+Table2[[#This Row],[Rank 6M]]+Table2[[#This Row],[Rank Sharpe]])/3</f>
        <v>393.66666666666669</v>
      </c>
    </row>
    <row r="404" spans="1:48" x14ac:dyDescent="0.3">
      <c r="A404" t="s">
        <v>744</v>
      </c>
      <c r="B404" t="s">
        <v>745</v>
      </c>
      <c r="C404" t="s">
        <v>2916</v>
      </c>
      <c r="D404" t="s">
        <v>66</v>
      </c>
      <c r="E404">
        <v>19460.511023859999</v>
      </c>
      <c r="F404">
        <v>156.99</v>
      </c>
      <c r="G404">
        <v>52.8147266121615</v>
      </c>
      <c r="H404">
        <f>(Table2[[#This Row],[1Y Return vs Nifty]]-AVERAGE(Table2[1Y Return vs Nifty]))/_xlfn.STDEV.P(Table2[1Y Return vs Nifty])</f>
        <v>7.8810849195286595E-2</v>
      </c>
      <c r="I404">
        <v>1.31643537125935</v>
      </c>
      <c r="J404">
        <f>(Table2[[#This Row],[1M Return vs Nifty]]-AVERAGE(Table2[1M Return vs Nifty]))/_xlfn.STDEV.P(Table2[1M Return vs Nifty])</f>
        <v>-0.29606166579811766</v>
      </c>
      <c r="K404">
        <v>3.0177589061679702</v>
      </c>
      <c r="L404">
        <f>(Table2[[#This Row],[6M Return vs Nifty]]-AVERAGE(Table2[6M Return vs Nifty]))/_xlfn.STDEV.P(Table2[6M Return vs Nifty])</f>
        <v>-0.32104582803487514</v>
      </c>
      <c r="M404">
        <v>-1.63114893583837</v>
      </c>
      <c r="N404">
        <f>(Table2[[#This Row],[1W Return vs Nifty]]-AVERAGE(Table2[1W Return vs Nifty]))/_xlfn.STDEV.P(Table2[1W Return vs Nifty])</f>
        <v>-0.36698453634739953</v>
      </c>
      <c r="O404">
        <v>152.76</v>
      </c>
      <c r="P404">
        <v>147.90639282014899</v>
      </c>
      <c r="Q404">
        <v>131.81496184320301</v>
      </c>
      <c r="R404">
        <v>47.580957159704703</v>
      </c>
      <c r="S404">
        <f>(Table2[[#This Row],[Close Price]]-Table2[[#This Row],[20D EMA]])/Table2[[#This Row],[20D EMA]]</f>
        <v>2.7690494893951416E-2</v>
      </c>
      <c r="T404">
        <f>(Table2[[#This Row],[Close Price]]-Table2[[#This Row],[50D EMA]])/Table2[[#This Row],[50D EMA]]</f>
        <v>6.1414567732014709E-2</v>
      </c>
      <c r="U404">
        <f>(Table2[[#This Row],[Close Price]]-Table2[[#This Row],[200D EMA]])/Table2[[#This Row],[200D EMA]]</f>
        <v>0.19098771341862769</v>
      </c>
      <c r="V404">
        <v>0.74661409503365594</v>
      </c>
      <c r="W404">
        <v>154.5</v>
      </c>
      <c r="X404">
        <v>160.47</v>
      </c>
      <c r="Y404">
        <v>153.4</v>
      </c>
      <c r="Z404">
        <v>158.1</v>
      </c>
      <c r="AA404">
        <v>154.5</v>
      </c>
      <c r="AB404">
        <v>160.47</v>
      </c>
      <c r="AC404" s="1">
        <f>(Table2[[#This Row],[Close Price]]/Table2[[#This Row],[Day Low]])-1</f>
        <v>1.6116504854368996E-2</v>
      </c>
      <c r="AD404" s="1">
        <f>(Table2[[#This Row],[Day High]]/Table2[[#This Row],[Close Price]])-1</f>
        <v>2.2167017007452605E-2</v>
      </c>
      <c r="AE404" s="1">
        <f>(Table2[[#This Row],[Close Price]]/Table2[[#This Row],[Current Week Low]])-1</f>
        <v>2.340286831812266E-2</v>
      </c>
      <c r="AF404" s="1">
        <f>(Table2[[#This Row],[Current Week High]]/Table2[[#This Row],[Close Price]])-1</f>
        <v>7.070514045480536E-3</v>
      </c>
      <c r="AG404" s="1">
        <f>(Table2[[#This Row],[Close Price]]/Table2[[#This Row],[Current Month Low]])-1</f>
        <v>1.6116504854368996E-2</v>
      </c>
      <c r="AH404" s="1">
        <f>(Table2[[#This Row],[Current Month High]]/Table2[[#This Row],[Close Price]])-1</f>
        <v>2.2167017007452605E-2</v>
      </c>
      <c r="AI404">
        <v>6.1851073316771599</v>
      </c>
      <c r="AJ404">
        <v>80.020193083496295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0.16</v>
      </c>
      <c r="AM404" t="s">
        <v>2951</v>
      </c>
      <c r="AN404">
        <v>7.6</v>
      </c>
      <c r="AO404" t="s">
        <v>2951</v>
      </c>
      <c r="AQ404">
        <f>(Table2[[#This Row],[Sharpe Ratio]]-AVERAGE(Table2[Sharpe Ratio]))/_xlfn.STDEV.P(Table2[Sharpe Ratio])</f>
        <v>-0.65065532340838095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-1.5559365043934867</v>
      </c>
      <c r="AS404">
        <f>_xlfn.RANK.AVG(Table2[[#This Row],[1Y Return vs Nifty Z-Score]],Table2[1Y Return vs Nifty Z-Score])</f>
        <v>258</v>
      </c>
      <c r="AT404">
        <f>_xlfn.RANK.AVG(Table2[[#This Row],[6M Return vs Nifty Z-Score]],Table2[6M Return vs Nifty Z-Score])</f>
        <v>407</v>
      </c>
      <c r="AU404">
        <f>_xlfn.RANK.AVG(Table2[[#This Row],[Sharpe Ratio Z-Score]],Table2[Sharpe Ratio Z-Score])</f>
        <v>520</v>
      </c>
      <c r="AV404">
        <f>(Table2[[#This Row],[Rank 1Y]]+Table2[[#This Row],[Rank 6M]]+Table2[[#This Row],[Rank Sharpe]])/3</f>
        <v>395</v>
      </c>
    </row>
    <row r="405" spans="1:48" x14ac:dyDescent="0.3">
      <c r="A405" t="s">
        <v>1170</v>
      </c>
      <c r="B405" t="s">
        <v>1171</v>
      </c>
      <c r="C405" t="s">
        <v>2923</v>
      </c>
      <c r="D405" t="s">
        <v>446</v>
      </c>
      <c r="E405">
        <v>8949.8053237999993</v>
      </c>
      <c r="F405">
        <v>242.98</v>
      </c>
      <c r="G405">
        <v>22.553575207199302</v>
      </c>
      <c r="H405">
        <f>(Table2[[#This Row],[1Y Return vs Nifty]]-AVERAGE(Table2[1Y Return vs Nifty]))/_xlfn.STDEV.P(Table2[1Y Return vs Nifty])</f>
        <v>-0.28187338614642049</v>
      </c>
      <c r="I405">
        <v>11.5319315704364</v>
      </c>
      <c r="J405">
        <f>(Table2[[#This Row],[1M Return vs Nifty]]-AVERAGE(Table2[1M Return vs Nifty]))/_xlfn.STDEV.P(Table2[1M Return vs Nifty])</f>
        <v>0.6701941935842789</v>
      </c>
      <c r="K405">
        <v>-5.3143405066915497</v>
      </c>
      <c r="L405">
        <f>(Table2[[#This Row],[6M Return vs Nifty]]-AVERAGE(Table2[6M Return vs Nifty]))/_xlfn.STDEV.P(Table2[6M Return vs Nifty])</f>
        <v>-0.57841051373898333</v>
      </c>
      <c r="M405">
        <v>10.8807900647856</v>
      </c>
      <c r="N405">
        <f>(Table2[[#This Row],[1W Return vs Nifty]]-AVERAGE(Table2[1W Return vs Nifty]))/_xlfn.STDEV.P(Table2[1W Return vs Nifty])</f>
        <v>2.1965883149405023</v>
      </c>
      <c r="O405">
        <v>230.4</v>
      </c>
      <c r="P405">
        <v>228.16276149494101</v>
      </c>
      <c r="Q405">
        <v>217.07063042916201</v>
      </c>
      <c r="R405">
        <v>41.6693296603734</v>
      </c>
      <c r="S405">
        <f>(Table2[[#This Row],[Close Price]]-Table2[[#This Row],[20D EMA]])/Table2[[#This Row],[20D EMA]]</f>
        <v>5.4600694444444375E-2</v>
      </c>
      <c r="T405">
        <f>(Table2[[#This Row],[Close Price]]-Table2[[#This Row],[50D EMA]])/Table2[[#This Row],[50D EMA]]</f>
        <v>6.4941528617444969E-2</v>
      </c>
      <c r="U405">
        <f>(Table2[[#This Row],[Close Price]]-Table2[[#This Row],[200D EMA]])/Table2[[#This Row],[200D EMA]]</f>
        <v>0.11935916673579268</v>
      </c>
      <c r="V405">
        <v>2.7445054306552099</v>
      </c>
      <c r="W405">
        <v>238.29</v>
      </c>
      <c r="X405">
        <v>248.12</v>
      </c>
      <c r="Y405">
        <v>250</v>
      </c>
      <c r="Z405">
        <v>265.93</v>
      </c>
      <c r="AA405">
        <v>238.29</v>
      </c>
      <c r="AB405">
        <v>248.12</v>
      </c>
      <c r="AC405" s="1">
        <f>(Table2[[#This Row],[Close Price]]/Table2[[#This Row],[Day Low]])-1</f>
        <v>1.9681900205631875E-2</v>
      </c>
      <c r="AD405" s="1">
        <f>(Table2[[#This Row],[Day High]]/Table2[[#This Row],[Close Price]])-1</f>
        <v>2.1154004444810415E-2</v>
      </c>
      <c r="AE405" s="1">
        <f>(Table2[[#This Row],[Close Price]]/Table2[[#This Row],[Current Week Low]])-1</f>
        <v>-2.8079999999999994E-2</v>
      </c>
      <c r="AF405" s="1">
        <f>(Table2[[#This Row],[Current Week High]]/Table2[[#This Row],[Close Price]])-1</f>
        <v>9.4452218289571288E-2</v>
      </c>
      <c r="AG405" s="1">
        <f>(Table2[[#This Row],[Close Price]]/Table2[[#This Row],[Current Month Low]])-1</f>
        <v>1.9681900205631875E-2</v>
      </c>
      <c r="AH405" s="1">
        <f>(Table2[[#This Row],[Current Month High]]/Table2[[#This Row],[Close Price]])-1</f>
        <v>2.1154004444810415E-2</v>
      </c>
      <c r="AI405">
        <v>32.624084286772501</v>
      </c>
      <c r="AJ405">
        <v>66.253848785494299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0.04</v>
      </c>
      <c r="AM405" t="s">
        <v>2951</v>
      </c>
      <c r="AN405">
        <v>24.67</v>
      </c>
      <c r="AO405" t="s">
        <v>2951</v>
      </c>
      <c r="AP405">
        <v>6.2449390147209002E-2</v>
      </c>
      <c r="AQ405">
        <f>(Table2[[#This Row],[Sharpe Ratio]]-AVERAGE(Table2[Sharpe Ratio]))/_xlfn.STDEV.P(Table2[Sharpe Ratio])</f>
        <v>3.8633051947881622E-2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2.0451316605872591</v>
      </c>
      <c r="AS405">
        <f>_xlfn.RANK.AVG(Table2[[#This Row],[1Y Return vs Nifty Z-Score]],Table2[1Y Return vs Nifty Z-Score])</f>
        <v>373</v>
      </c>
      <c r="AT405">
        <f>_xlfn.RANK.AVG(Table2[[#This Row],[6M Return vs Nifty Z-Score]],Table2[6M Return vs Nifty Z-Score])</f>
        <v>492</v>
      </c>
      <c r="AU405">
        <f>_xlfn.RANK.AVG(Table2[[#This Row],[Sharpe Ratio Z-Score]],Table2[Sharpe Ratio Z-Score])</f>
        <v>323</v>
      </c>
      <c r="AV405">
        <f>(Table2[[#This Row],[Rank 1Y]]+Table2[[#This Row],[Rank 6M]]+Table2[[#This Row],[Rank Sharpe]])/3</f>
        <v>396</v>
      </c>
    </row>
    <row r="406" spans="1:48" x14ac:dyDescent="0.3">
      <c r="A406" t="s">
        <v>862</v>
      </c>
      <c r="B406" t="s">
        <v>863</v>
      </c>
      <c r="C406" t="s">
        <v>2912</v>
      </c>
      <c r="D406" t="s">
        <v>47</v>
      </c>
      <c r="E406">
        <v>15601.255208549999</v>
      </c>
      <c r="F406">
        <v>1750.55</v>
      </c>
      <c r="G406">
        <v>12.028743195486999</v>
      </c>
      <c r="H406">
        <f>(Table2[[#This Row],[1Y Return vs Nifty]]-AVERAGE(Table2[1Y Return vs Nifty]))/_xlfn.STDEV.P(Table2[1Y Return vs Nifty])</f>
        <v>-0.40731940554744978</v>
      </c>
      <c r="I406">
        <v>7.4330463174957702</v>
      </c>
      <c r="J406">
        <f>(Table2[[#This Row],[1M Return vs Nifty]]-AVERAGE(Table2[1M Return vs Nifty]))/_xlfn.STDEV.P(Table2[1M Return vs Nifty])</f>
        <v>0.28249184262955584</v>
      </c>
      <c r="K406">
        <v>37.475099034394098</v>
      </c>
      <c r="L406">
        <f>(Table2[[#This Row],[6M Return vs Nifty]]-AVERAGE(Table2[6M Return vs Nifty]))/_xlfn.STDEV.P(Table2[6M Return vs Nifty])</f>
        <v>0.74328406925532076</v>
      </c>
      <c r="M406">
        <v>2.20960539908386</v>
      </c>
      <c r="N406">
        <f>(Table2[[#This Row],[1W Return vs Nifty]]-AVERAGE(Table2[1W Return vs Nifty]))/_xlfn.STDEV.P(Table2[1W Return vs Nifty])</f>
        <v>0.4199481318011527</v>
      </c>
      <c r="O406">
        <v>1645.16</v>
      </c>
      <c r="P406">
        <v>1529.4237396839801</v>
      </c>
      <c r="Q406">
        <v>1333.96759465938</v>
      </c>
      <c r="R406">
        <v>76.718562919560398</v>
      </c>
      <c r="S406">
        <f>(Table2[[#This Row],[Close Price]]-Table2[[#This Row],[20D EMA]])/Table2[[#This Row],[20D EMA]]</f>
        <v>6.4060638478932064E-2</v>
      </c>
      <c r="T406">
        <f>(Table2[[#This Row],[Close Price]]-Table2[[#This Row],[50D EMA]])/Table2[[#This Row],[50D EMA]]</f>
        <v>0.14458142277934724</v>
      </c>
      <c r="U406">
        <f>(Table2[[#This Row],[Close Price]]-Table2[[#This Row],[200D EMA]])/Table2[[#This Row],[200D EMA]]</f>
        <v>0.31228824973592528</v>
      </c>
      <c r="V406">
        <v>0.94945214074337803</v>
      </c>
      <c r="W406">
        <v>1735.05</v>
      </c>
      <c r="X406">
        <v>1791</v>
      </c>
      <c r="Y406">
        <v>1744.9</v>
      </c>
      <c r="Z406">
        <v>1771.7</v>
      </c>
      <c r="AA406">
        <v>1735.05</v>
      </c>
      <c r="AB406">
        <v>1791</v>
      </c>
      <c r="AC406" s="1">
        <f>(Table2[[#This Row],[Close Price]]/Table2[[#This Row],[Day Low]])-1</f>
        <v>8.9334601308319606E-3</v>
      </c>
      <c r="AD406" s="1">
        <f>(Table2[[#This Row],[Day High]]/Table2[[#This Row],[Close Price]])-1</f>
        <v>2.310702350689775E-2</v>
      </c>
      <c r="AE406" s="1">
        <f>(Table2[[#This Row],[Close Price]]/Table2[[#This Row],[Current Week Low]])-1</f>
        <v>3.2380079087626079E-3</v>
      </c>
      <c r="AF406" s="1">
        <f>(Table2[[#This Row],[Current Week High]]/Table2[[#This Row],[Close Price]])-1</f>
        <v>1.2081917111764984E-2</v>
      </c>
      <c r="AG406" s="1">
        <f>(Table2[[#This Row],[Close Price]]/Table2[[#This Row],[Current Month Low]])-1</f>
        <v>8.9334601308319606E-3</v>
      </c>
      <c r="AH406" s="1">
        <f>(Table2[[#This Row],[Current Month High]]/Table2[[#This Row],[Close Price]])-1</f>
        <v>2.310702350689775E-2</v>
      </c>
      <c r="AI406">
        <v>2.3107023506897701</v>
      </c>
      <c r="AJ406">
        <v>70.793697253524499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0.19</v>
      </c>
      <c r="AM406" t="s">
        <v>2951</v>
      </c>
      <c r="AN406">
        <v>17.690000000000001</v>
      </c>
      <c r="AO406" t="s">
        <v>2951</v>
      </c>
      <c r="AP406">
        <v>-4.0494673658549002E-2</v>
      </c>
      <c r="AQ406">
        <f>(Table2[[#This Row],[Sharpe Ratio]]-AVERAGE(Table2[Sharpe Ratio]))/_xlfn.STDEV.P(Table2[Sharpe Ratio])</f>
        <v>-1.0976173794170374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-5.9212741278457826E-2</v>
      </c>
      <c r="AS406">
        <f>_xlfn.RANK.AVG(Table2[[#This Row],[1Y Return vs Nifty Z-Score]],Table2[1Y Return vs Nifty Z-Score])</f>
        <v>435</v>
      </c>
      <c r="AT406">
        <f>_xlfn.RANK.AVG(Table2[[#This Row],[6M Return vs Nifty Z-Score]],Table2[6M Return vs Nifty Z-Score])</f>
        <v>135</v>
      </c>
      <c r="AU406">
        <f>_xlfn.RANK.AVG(Table2[[#This Row],[Sharpe Ratio Z-Score]],Table2[Sharpe Ratio Z-Score])</f>
        <v>622</v>
      </c>
      <c r="AV406">
        <f>(Table2[[#This Row],[Rank 1Y]]+Table2[[#This Row],[Rank 6M]]+Table2[[#This Row],[Rank Sharpe]])/3</f>
        <v>397.33333333333331</v>
      </c>
    </row>
    <row r="407" spans="1:48" x14ac:dyDescent="0.3">
      <c r="A407" t="s">
        <v>272</v>
      </c>
      <c r="B407" t="s">
        <v>273</v>
      </c>
      <c r="C407" t="s">
        <v>2909</v>
      </c>
      <c r="D407" t="s">
        <v>274</v>
      </c>
      <c r="E407">
        <v>89390.39076445</v>
      </c>
      <c r="F407">
        <v>8724.7999999999993</v>
      </c>
      <c r="G407">
        <v>-0.76519300844465399</v>
      </c>
      <c r="H407">
        <f>(Table2[[#This Row],[1Y Return vs Nifty]]-AVERAGE(Table2[1Y Return vs Nifty]))/_xlfn.STDEV.P(Table2[1Y Return vs Nifty])</f>
        <v>-0.55981099567144543</v>
      </c>
      <c r="I407">
        <v>-1.1538712783448799</v>
      </c>
      <c r="J407">
        <f>(Table2[[#This Row],[1M Return vs Nifty]]-AVERAGE(Table2[1M Return vs Nifty]))/_xlfn.STDEV.P(Table2[1M Return vs Nifty])</f>
        <v>-0.52972121870790922</v>
      </c>
      <c r="K407">
        <v>0.310224362837486</v>
      </c>
      <c r="L407">
        <f>(Table2[[#This Row],[6M Return vs Nifty]]-AVERAGE(Table2[6M Return vs Nifty]))/_xlfn.STDEV.P(Table2[6M Return vs Nifty])</f>
        <v>-0.40467706456354741</v>
      </c>
      <c r="M407">
        <v>-1.49521359518149</v>
      </c>
      <c r="N407">
        <f>(Table2[[#This Row],[1W Return vs Nifty]]-AVERAGE(Table2[1W Return vs Nifty]))/_xlfn.STDEV.P(Table2[1W Return vs Nifty])</f>
        <v>-0.33913272626255409</v>
      </c>
      <c r="O407">
        <v>8260.2800000000007</v>
      </c>
      <c r="P407">
        <v>8230.9427158069593</v>
      </c>
      <c r="Q407">
        <v>7905.1206418738202</v>
      </c>
      <c r="R407">
        <v>30.3738737767959</v>
      </c>
      <c r="S407">
        <f>(Table2[[#This Row],[Close Price]]-Table2[[#This Row],[20D EMA]])/Table2[[#This Row],[20D EMA]]</f>
        <v>5.6235381851462492E-2</v>
      </c>
      <c r="T407">
        <f>(Table2[[#This Row],[Close Price]]-Table2[[#This Row],[50D EMA]])/Table2[[#This Row],[50D EMA]]</f>
        <v>6.0000087626004374E-2</v>
      </c>
      <c r="U407">
        <f>(Table2[[#This Row],[Close Price]]-Table2[[#This Row],[200D EMA]])/Table2[[#This Row],[200D EMA]]</f>
        <v>0.10368967094370406</v>
      </c>
      <c r="V407">
        <v>1.6210535497729399</v>
      </c>
      <c r="W407">
        <v>8274.5</v>
      </c>
      <c r="X407">
        <v>8992.85</v>
      </c>
      <c r="Y407">
        <v>8200</v>
      </c>
      <c r="Z407">
        <v>8310</v>
      </c>
      <c r="AA407">
        <v>8274.5</v>
      </c>
      <c r="AB407">
        <v>8992.85</v>
      </c>
      <c r="AC407" s="1">
        <f>(Table2[[#This Row],[Close Price]]/Table2[[#This Row],[Day Low]])-1</f>
        <v>5.4420206659012482E-2</v>
      </c>
      <c r="AD407" s="1">
        <f>(Table2[[#This Row],[Day High]]/Table2[[#This Row],[Close Price]])-1</f>
        <v>3.0722767284063979E-2</v>
      </c>
      <c r="AE407" s="1">
        <f>(Table2[[#This Row],[Close Price]]/Table2[[#This Row],[Current Week Low]])-1</f>
        <v>6.3999999999999835E-2</v>
      </c>
      <c r="AF407" s="1">
        <f>(Table2[[#This Row],[Current Week High]]/Table2[[#This Row],[Close Price]])-1</f>
        <v>-4.75426370805061E-2</v>
      </c>
      <c r="AG407" s="1">
        <f>(Table2[[#This Row],[Close Price]]/Table2[[#This Row],[Current Month Low]])-1</f>
        <v>5.4420206659012482E-2</v>
      </c>
      <c r="AH407" s="1">
        <f>(Table2[[#This Row],[Current Month High]]/Table2[[#This Row],[Close Price]])-1</f>
        <v>3.0722767284063979E-2</v>
      </c>
      <c r="AI407">
        <v>7.1537456445993097</v>
      </c>
      <c r="AJ407">
        <v>31.6374718990932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-0.05</v>
      </c>
      <c r="AM407" t="s">
        <v>2950</v>
      </c>
      <c r="AN407">
        <v>8.4</v>
      </c>
      <c r="AO407" t="s">
        <v>2951</v>
      </c>
      <c r="AP407">
        <v>9.2735073799397993E-2</v>
      </c>
      <c r="AQ407">
        <f>(Table2[[#This Row],[Sharpe Ratio]]-AVERAGE(Table2[Sharpe Ratio]))/_xlfn.STDEV.P(Table2[Sharpe Ratio])</f>
        <v>0.37291285247054601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-1.46042915273491</v>
      </c>
      <c r="AS407">
        <f>_xlfn.RANK.AVG(Table2[[#This Row],[1Y Return vs Nifty Z-Score]],Table2[1Y Return vs Nifty Z-Score])</f>
        <v>509</v>
      </c>
      <c r="AT407">
        <f>_xlfn.RANK.AVG(Table2[[#This Row],[6M Return vs Nifty Z-Score]],Table2[6M Return vs Nifty Z-Score])</f>
        <v>438</v>
      </c>
      <c r="AU407">
        <f>_xlfn.RANK.AVG(Table2[[#This Row],[Sharpe Ratio Z-Score]],Table2[Sharpe Ratio Z-Score])</f>
        <v>250</v>
      </c>
      <c r="AV407">
        <f>(Table2[[#This Row],[Rank 1Y]]+Table2[[#This Row],[Rank 6M]]+Table2[[#This Row],[Rank Sharpe]])/3</f>
        <v>399</v>
      </c>
    </row>
    <row r="408" spans="1:48" x14ac:dyDescent="0.3">
      <c r="A408" t="s">
        <v>375</v>
      </c>
      <c r="B408" t="s">
        <v>376</v>
      </c>
      <c r="C408" t="s">
        <v>2913</v>
      </c>
      <c r="D408" t="s">
        <v>377</v>
      </c>
      <c r="E408">
        <v>58842.852878149999</v>
      </c>
      <c r="F408">
        <v>3223</v>
      </c>
      <c r="G408">
        <v>8.7980275492204107</v>
      </c>
      <c r="H408">
        <f>(Table2[[#This Row],[1Y Return vs Nifty]]-AVERAGE(Table2[1Y Return vs Nifty]))/_xlfn.STDEV.P(Table2[1Y Return vs Nifty])</f>
        <v>-0.44582647313672447</v>
      </c>
      <c r="I408">
        <v>3.2644528353279201</v>
      </c>
      <c r="J408">
        <f>(Table2[[#This Row],[1M Return vs Nifty]]-AVERAGE(Table2[1M Return vs Nifty]))/_xlfn.STDEV.P(Table2[1M Return vs Nifty])</f>
        <v>-0.1118040191664124</v>
      </c>
      <c r="K408">
        <v>17.9055497506568</v>
      </c>
      <c r="L408">
        <f>(Table2[[#This Row],[6M Return vs Nifty]]-AVERAGE(Table2[6M Return vs Nifty]))/_xlfn.STDEV.P(Table2[6M Return vs Nifty])</f>
        <v>0.13881325689236435</v>
      </c>
      <c r="M408">
        <v>-1.4233104974200399</v>
      </c>
      <c r="N408">
        <f>(Table2[[#This Row],[1W Return vs Nifty]]-AVERAGE(Table2[1W Return vs Nifty]))/_xlfn.STDEV.P(Table2[1W Return vs Nifty])</f>
        <v>-0.32440049096828344</v>
      </c>
      <c r="O408">
        <v>3137.91</v>
      </c>
      <c r="P408">
        <v>2887.6797301276201</v>
      </c>
      <c r="Q408">
        <v>2568.1509707038899</v>
      </c>
      <c r="R408">
        <v>83.440772424874794</v>
      </c>
      <c r="S408">
        <f>(Table2[[#This Row],[Close Price]]-Table2[[#This Row],[20D EMA]])/Table2[[#This Row],[20D EMA]]</f>
        <v>2.7116775178383113E-2</v>
      </c>
      <c r="T408">
        <f>(Table2[[#This Row],[Close Price]]-Table2[[#This Row],[50D EMA]])/Table2[[#This Row],[50D EMA]]</f>
        <v>0.1161210041314244</v>
      </c>
      <c r="U408">
        <f>(Table2[[#This Row],[Close Price]]-Table2[[#This Row],[200D EMA]])/Table2[[#This Row],[200D EMA]]</f>
        <v>0.25498852550581408</v>
      </c>
      <c r="V408">
        <v>0.71019087900226796</v>
      </c>
      <c r="W408">
        <v>3162.1</v>
      </c>
      <c r="X408">
        <v>3239</v>
      </c>
      <c r="Y408">
        <v>3202.65</v>
      </c>
      <c r="Z408">
        <v>3320.9</v>
      </c>
      <c r="AA408">
        <v>3162.1</v>
      </c>
      <c r="AB408">
        <v>3239</v>
      </c>
      <c r="AC408" s="1">
        <f>(Table2[[#This Row],[Close Price]]/Table2[[#This Row],[Day Low]])-1</f>
        <v>1.9259352961639387E-2</v>
      </c>
      <c r="AD408" s="1">
        <f>(Table2[[#This Row],[Day High]]/Table2[[#This Row],[Close Price]])-1</f>
        <v>4.9643189574930524E-3</v>
      </c>
      <c r="AE408" s="1">
        <f>(Table2[[#This Row],[Close Price]]/Table2[[#This Row],[Current Week Low]])-1</f>
        <v>6.3541130001716351E-3</v>
      </c>
      <c r="AF408" s="1">
        <f>(Table2[[#This Row],[Current Week High]]/Table2[[#This Row],[Close Price]])-1</f>
        <v>3.037542662116044E-2</v>
      </c>
      <c r="AG408" s="1">
        <f>(Table2[[#This Row],[Close Price]]/Table2[[#This Row],[Current Month Low]])-1</f>
        <v>1.9259352961639387E-2</v>
      </c>
      <c r="AH408" s="1">
        <f>(Table2[[#This Row],[Current Month High]]/Table2[[#This Row],[Close Price]])-1</f>
        <v>4.9643189574930524E-3</v>
      </c>
      <c r="AI408">
        <v>4.3732547316164903</v>
      </c>
      <c r="AJ408">
        <v>46.914030449448397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0.18</v>
      </c>
      <c r="AM408" t="s">
        <v>2951</v>
      </c>
      <c r="AN408">
        <v>3.2</v>
      </c>
      <c r="AO408" t="s">
        <v>2951</v>
      </c>
      <c r="AP408">
        <v>9.4054887892890005E-3</v>
      </c>
      <c r="AQ408">
        <f>(Table2[[#This Row],[Sharpe Ratio]]-AVERAGE(Table2[Sharpe Ratio]))/_xlfn.STDEV.P(Table2[Sharpe Ratio])</f>
        <v>-0.54684175418507441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-1.2900594805641303</v>
      </c>
      <c r="AS408">
        <f>_xlfn.RANK.AVG(Table2[[#This Row],[1Y Return vs Nifty Z-Score]],Table2[1Y Return vs Nifty Z-Score])</f>
        <v>450</v>
      </c>
      <c r="AT408">
        <f>_xlfn.RANK.AVG(Table2[[#This Row],[6M Return vs Nifty Z-Score]],Table2[6M Return vs Nifty Z-Score])</f>
        <v>270</v>
      </c>
      <c r="AU408">
        <f>_xlfn.RANK.AVG(Table2[[#This Row],[Sharpe Ratio Z-Score]],Table2[Sharpe Ratio Z-Score])</f>
        <v>478</v>
      </c>
      <c r="AV408">
        <f>(Table2[[#This Row],[Rank 1Y]]+Table2[[#This Row],[Rank 6M]]+Table2[[#This Row],[Rank Sharpe]])/3</f>
        <v>399.33333333333331</v>
      </c>
    </row>
    <row r="409" spans="1:48" x14ac:dyDescent="0.3">
      <c r="A409" t="s">
        <v>1711</v>
      </c>
      <c r="B409" t="s">
        <v>1712</v>
      </c>
      <c r="C409" t="s">
        <v>2913</v>
      </c>
      <c r="D409" t="s">
        <v>239</v>
      </c>
      <c r="E409">
        <v>3963.7634062400002</v>
      </c>
      <c r="F409">
        <v>1275.75</v>
      </c>
      <c r="G409">
        <v>-4.9151337133834403</v>
      </c>
      <c r="H409">
        <f>(Table2[[#This Row],[1Y Return vs Nifty]]-AVERAGE(Table2[1Y Return vs Nifty]))/_xlfn.STDEV.P(Table2[1Y Return vs Nifty])</f>
        <v>-0.60927435447902945</v>
      </c>
      <c r="I409">
        <v>-4.1357058452850701</v>
      </c>
      <c r="J409">
        <f>(Table2[[#This Row],[1M Return vs Nifty]]-AVERAGE(Table2[1M Return vs Nifty]))/_xlfn.STDEV.P(Table2[1M Return vs Nifty])</f>
        <v>-0.81176479895485176</v>
      </c>
      <c r="K409">
        <v>-10.3172224736199</v>
      </c>
      <c r="L409">
        <f>(Table2[[#This Row],[6M Return vs Nifty]]-AVERAGE(Table2[6M Return vs Nifty]))/_xlfn.STDEV.P(Table2[6M Return vs Nifty])</f>
        <v>-0.73294121257415035</v>
      </c>
      <c r="M409">
        <v>-0.92603209029626599</v>
      </c>
      <c r="N409">
        <f>(Table2[[#This Row],[1W Return vs Nifty]]-AVERAGE(Table2[1W Return vs Nifty]))/_xlfn.STDEV.P(Table2[1W Return vs Nifty])</f>
        <v>-0.22251305178154954</v>
      </c>
      <c r="O409">
        <v>1250.29</v>
      </c>
      <c r="P409">
        <v>1251.5045216782501</v>
      </c>
      <c r="Q409">
        <v>1178.04282469381</v>
      </c>
      <c r="R409">
        <v>39.362252552372702</v>
      </c>
      <c r="S409">
        <f>(Table2[[#This Row],[Close Price]]-Table2[[#This Row],[20D EMA]])/Table2[[#This Row],[20D EMA]]</f>
        <v>2.0363275720032981E-2</v>
      </c>
      <c r="T409">
        <f>(Table2[[#This Row],[Close Price]]-Table2[[#This Row],[50D EMA]])/Table2[[#This Row],[50D EMA]]</f>
        <v>1.9373064900506387E-2</v>
      </c>
      <c r="U409">
        <f>(Table2[[#This Row],[Close Price]]-Table2[[#This Row],[200D EMA]])/Table2[[#This Row],[200D EMA]]</f>
        <v>8.2940257567958545E-2</v>
      </c>
      <c r="V409">
        <v>0.86815862331627602</v>
      </c>
      <c r="W409">
        <v>1257.3</v>
      </c>
      <c r="X409">
        <v>1289.95</v>
      </c>
      <c r="Y409">
        <v>1253.8</v>
      </c>
      <c r="Z409">
        <v>1267.8</v>
      </c>
      <c r="AA409">
        <v>1257.3</v>
      </c>
      <c r="AB409">
        <v>1289.95</v>
      </c>
      <c r="AC409" s="1">
        <f>(Table2[[#This Row],[Close Price]]/Table2[[#This Row],[Day Low]])-1</f>
        <v>1.4674302075876833E-2</v>
      </c>
      <c r="AD409" s="1">
        <f>(Table2[[#This Row],[Day High]]/Table2[[#This Row],[Close Price]])-1</f>
        <v>1.1130707427003728E-2</v>
      </c>
      <c r="AE409" s="1">
        <f>(Table2[[#This Row],[Close Price]]/Table2[[#This Row],[Current Week Low]])-1</f>
        <v>1.7506779390652483E-2</v>
      </c>
      <c r="AF409" s="1">
        <f>(Table2[[#This Row],[Current Week High]]/Table2[[#This Row],[Close Price]])-1</f>
        <v>-6.2316284538507238E-3</v>
      </c>
      <c r="AG409" s="1">
        <f>(Table2[[#This Row],[Close Price]]/Table2[[#This Row],[Current Month Low]])-1</f>
        <v>1.4674302075876833E-2</v>
      </c>
      <c r="AH409" s="1">
        <f>(Table2[[#This Row],[Current Month High]]/Table2[[#This Row],[Close Price]])-1</f>
        <v>1.1130707427003728E-2</v>
      </c>
      <c r="AI409">
        <v>11.699000587889399</v>
      </c>
      <c r="AJ409">
        <v>32.352941176470502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-0.14000000000000001</v>
      </c>
      <c r="AM409" t="s">
        <v>2950</v>
      </c>
      <c r="AN409">
        <v>5.91</v>
      </c>
      <c r="AO409" t="s">
        <v>2951</v>
      </c>
      <c r="AP409">
        <v>0.15170555826172399</v>
      </c>
      <c r="AQ409">
        <f>(Table2[[#This Row],[Sharpe Ratio]]-AVERAGE(Table2[Sharpe Ratio]))/_xlfn.STDEV.P(Table2[Sharpe Ratio])</f>
        <v>1.0238026263048714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537</v>
      </c>
      <c r="AT409">
        <f>_xlfn.RANK.AVG(Table2[[#This Row],[6M Return vs Nifty Z-Score]],Table2[6M Return vs Nifty Z-Score])</f>
        <v>548</v>
      </c>
      <c r="AU409">
        <f>_xlfn.RANK.AVG(Table2[[#This Row],[Sharpe Ratio Z-Score]],Table2[Sharpe Ratio Z-Score])</f>
        <v>114</v>
      </c>
      <c r="AV409">
        <f>(Table2[[#This Row],[Rank 1Y]]+Table2[[#This Row],[Rank 6M]]+Table2[[#This Row],[Rank Sharpe]])/3</f>
        <v>399.66666666666669</v>
      </c>
    </row>
    <row r="410" spans="1:48" x14ac:dyDescent="0.3">
      <c r="A410" t="s">
        <v>2147</v>
      </c>
      <c r="B410" t="s">
        <v>2148</v>
      </c>
      <c r="C410" t="s">
        <v>2910</v>
      </c>
      <c r="D410" t="s">
        <v>847</v>
      </c>
      <c r="E410">
        <v>2294.533429475</v>
      </c>
      <c r="F410">
        <v>325.35000000000002</v>
      </c>
      <c r="G410">
        <v>21.1803323719502</v>
      </c>
      <c r="H410">
        <f>(Table2[[#This Row],[1Y Return vs Nifty]]-AVERAGE(Table2[1Y Return vs Nifty]))/_xlfn.STDEV.P(Table2[1Y Return vs Nifty])</f>
        <v>-0.29824113882515957</v>
      </c>
      <c r="I410">
        <v>12.238834060006299</v>
      </c>
      <c r="J410">
        <f>(Table2[[#This Row],[1M Return vs Nifty]]-AVERAGE(Table2[1M Return vs Nifty]))/_xlfn.STDEV.P(Table2[1M Return vs Nifty])</f>
        <v>0.73705816761365051</v>
      </c>
      <c r="K410">
        <v>-7.6651120092427396</v>
      </c>
      <c r="L410">
        <f>(Table2[[#This Row],[6M Return vs Nifty]]-AVERAGE(Table2[6M Return vs Nifty]))/_xlfn.STDEV.P(Table2[6M Return vs Nifty])</f>
        <v>-0.65102193361504879</v>
      </c>
      <c r="M410">
        <v>11.4831205531423</v>
      </c>
      <c r="N410">
        <f>(Table2[[#This Row],[1W Return vs Nifty]]-AVERAGE(Table2[1W Return vs Nifty]))/_xlfn.STDEV.P(Table2[1W Return vs Nifty])</f>
        <v>2.3199998890679985</v>
      </c>
      <c r="O410">
        <v>280.58999999999997</v>
      </c>
      <c r="P410">
        <v>275.739295511232</v>
      </c>
      <c r="Q410">
        <v>281.56821976245999</v>
      </c>
      <c r="R410">
        <v>41.589903148639699</v>
      </c>
      <c r="S410">
        <f>(Table2[[#This Row],[Close Price]]-Table2[[#This Row],[20D EMA]])/Table2[[#This Row],[20D EMA]]</f>
        <v>0.15952100930182847</v>
      </c>
      <c r="T410">
        <f>(Table2[[#This Row],[Close Price]]-Table2[[#This Row],[50D EMA]])/Table2[[#This Row],[50D EMA]]</f>
        <v>0.1799188773467624</v>
      </c>
      <c r="U410">
        <f>(Table2[[#This Row],[Close Price]]-Table2[[#This Row],[200D EMA]])/Table2[[#This Row],[200D EMA]]</f>
        <v>0.15549262013474302</v>
      </c>
      <c r="V410">
        <v>2.0357394986200901</v>
      </c>
      <c r="W410">
        <v>311.05</v>
      </c>
      <c r="X410">
        <v>328.15</v>
      </c>
      <c r="Y410">
        <v>305.3</v>
      </c>
      <c r="Z410">
        <v>334</v>
      </c>
      <c r="AA410">
        <v>311.05</v>
      </c>
      <c r="AB410">
        <v>328.15</v>
      </c>
      <c r="AC410" s="1">
        <f>(Table2[[#This Row],[Close Price]]/Table2[[#This Row],[Day Low]])-1</f>
        <v>4.5973316187108315E-2</v>
      </c>
      <c r="AD410" s="1">
        <f>(Table2[[#This Row],[Day High]]/Table2[[#This Row],[Close Price]])-1</f>
        <v>8.6061164899338127E-3</v>
      </c>
      <c r="AE410" s="1">
        <f>(Table2[[#This Row],[Close Price]]/Table2[[#This Row],[Current Week Low]])-1</f>
        <v>6.5673108417949599E-2</v>
      </c>
      <c r="AF410" s="1">
        <f>(Table2[[#This Row],[Current Week High]]/Table2[[#This Row],[Close Price]])-1</f>
        <v>2.6586752727831398E-2</v>
      </c>
      <c r="AG410" s="1">
        <f>(Table2[[#This Row],[Close Price]]/Table2[[#This Row],[Current Month Low]])-1</f>
        <v>4.5973316187108315E-2</v>
      </c>
      <c r="AH410" s="1">
        <f>(Table2[[#This Row],[Current Month High]]/Table2[[#This Row],[Close Price]])-1</f>
        <v>8.6061164899338127E-3</v>
      </c>
      <c r="AI410">
        <v>17.242969110189001</v>
      </c>
      <c r="AJ410">
        <v>61.104233721218101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0.11</v>
      </c>
      <c r="AM410" t="s">
        <v>2951</v>
      </c>
      <c r="AN410">
        <v>36.590000000000003</v>
      </c>
      <c r="AO410" t="s">
        <v>2951</v>
      </c>
      <c r="AP410">
        <v>6.9015546308565004E-2</v>
      </c>
      <c r="AQ410">
        <f>(Table2[[#This Row],[Sharpe Ratio]]-AVERAGE(Table2[Sharpe Ratio]))/_xlfn.STDEV.P(Table2[Sharpe Ratio])</f>
        <v>0.11110734036171119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383</v>
      </c>
      <c r="AT410">
        <f>_xlfn.RANK.AVG(Table2[[#This Row],[6M Return vs Nifty Z-Score]],Table2[6M Return vs Nifty Z-Score])</f>
        <v>518</v>
      </c>
      <c r="AU410">
        <f>_xlfn.RANK.AVG(Table2[[#This Row],[Sharpe Ratio Z-Score]],Table2[Sharpe Ratio Z-Score])</f>
        <v>307</v>
      </c>
      <c r="AV410">
        <f>(Table2[[#This Row],[Rank 1Y]]+Table2[[#This Row],[Rank 6M]]+Table2[[#This Row],[Rank Sharpe]])/3</f>
        <v>402.66666666666669</v>
      </c>
    </row>
    <row r="411" spans="1:48" x14ac:dyDescent="0.3">
      <c r="A411" t="s">
        <v>1083</v>
      </c>
      <c r="B411" t="s">
        <v>1084</v>
      </c>
      <c r="C411" t="s">
        <v>2917</v>
      </c>
      <c r="D411" t="s">
        <v>384</v>
      </c>
      <c r="E411">
        <v>10222.802935080001</v>
      </c>
      <c r="F411">
        <v>678.7</v>
      </c>
      <c r="G411">
        <v>13.7193200656623</v>
      </c>
      <c r="H411">
        <f>(Table2[[#This Row],[1Y Return vs Nifty]]-AVERAGE(Table2[1Y Return vs Nifty]))/_xlfn.STDEV.P(Table2[1Y Return vs Nifty])</f>
        <v>-0.38716933202428677</v>
      </c>
      <c r="I411">
        <v>-13.017905395662</v>
      </c>
      <c r="J411">
        <f>(Table2[[#This Row],[1M Return vs Nifty]]-AVERAGE(Table2[1M Return vs Nifty]))/_xlfn.STDEV.P(Table2[1M Return vs Nifty])</f>
        <v>-1.6519077731597458</v>
      </c>
      <c r="K411">
        <v>-36.857830494968802</v>
      </c>
      <c r="L411">
        <f>(Table2[[#This Row],[6M Return vs Nifty]]-AVERAGE(Table2[6M Return vs Nifty]))/_xlfn.STDEV.P(Table2[6M Return vs Nifty])</f>
        <v>-1.5527364290436301</v>
      </c>
      <c r="M411">
        <v>-1.5464659633775599</v>
      </c>
      <c r="N411">
        <f>(Table2[[#This Row],[1W Return vs Nifty]]-AVERAGE(Table2[1W Return vs Nifty]))/_xlfn.STDEV.P(Table2[1W Return vs Nifty])</f>
        <v>-0.34963383082077676</v>
      </c>
      <c r="O411">
        <v>696.99</v>
      </c>
      <c r="P411">
        <v>757.77631254416599</v>
      </c>
      <c r="Q411">
        <v>776.60466613205301</v>
      </c>
      <c r="R411">
        <v>33.512310176933703</v>
      </c>
      <c r="S411">
        <f>(Table2[[#This Row],[Close Price]]-Table2[[#This Row],[20D EMA]])/Table2[[#This Row],[20D EMA]]</f>
        <v>-2.6241409489375693E-2</v>
      </c>
      <c r="T411">
        <f>(Table2[[#This Row],[Close Price]]-Table2[[#This Row],[50D EMA]])/Table2[[#This Row],[50D EMA]]</f>
        <v>-0.1043531068933447</v>
      </c>
      <c r="U411">
        <f>(Table2[[#This Row],[Close Price]]-Table2[[#This Row],[200D EMA]])/Table2[[#This Row],[200D EMA]]</f>
        <v>-0.12606757389145709</v>
      </c>
      <c r="V411">
        <v>1.2047220599050701</v>
      </c>
      <c r="W411">
        <v>675</v>
      </c>
      <c r="X411">
        <v>691</v>
      </c>
      <c r="Y411">
        <v>675.3</v>
      </c>
      <c r="Z411">
        <v>691.25</v>
      </c>
      <c r="AA411">
        <v>675</v>
      </c>
      <c r="AB411">
        <v>691</v>
      </c>
      <c r="AC411" s="1">
        <f>(Table2[[#This Row],[Close Price]]/Table2[[#This Row],[Day Low]])-1</f>
        <v>5.4814814814816426E-3</v>
      </c>
      <c r="AD411" s="1">
        <f>(Table2[[#This Row],[Day High]]/Table2[[#This Row],[Close Price]])-1</f>
        <v>1.8122881980256356E-2</v>
      </c>
      <c r="AE411" s="1">
        <f>(Table2[[#This Row],[Close Price]]/Table2[[#This Row],[Current Week Low]])-1</f>
        <v>5.0347993484378684E-3</v>
      </c>
      <c r="AF411" s="1">
        <f>(Table2[[#This Row],[Current Week High]]/Table2[[#This Row],[Close Price]])-1</f>
        <v>1.8491233240017557E-2</v>
      </c>
      <c r="AG411" s="1">
        <f>(Table2[[#This Row],[Close Price]]/Table2[[#This Row],[Current Month Low]])-1</f>
        <v>5.4814814814816426E-3</v>
      </c>
      <c r="AH411" s="1">
        <f>(Table2[[#This Row],[Current Month High]]/Table2[[#This Row],[Close Price]])-1</f>
        <v>1.8122881980256356E-2</v>
      </c>
      <c r="AI411">
        <v>61.6325327832621</v>
      </c>
      <c r="AJ411">
        <v>52.722772277227698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-0.35</v>
      </c>
      <c r="AM411" t="s">
        <v>2950</v>
      </c>
      <c r="AN411">
        <v>8.83</v>
      </c>
      <c r="AO411" t="s">
        <v>2951</v>
      </c>
      <c r="AP411">
        <v>0.18019647472373601</v>
      </c>
      <c r="AQ411">
        <f>(Table2[[#This Row],[Sharpe Ratio]]-AVERAGE(Table2[Sharpe Ratio]))/_xlfn.STDEV.P(Table2[Sharpe Ratio])</f>
        <v>1.3382725910910518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427</v>
      </c>
      <c r="AT411">
        <f>_xlfn.RANK.AVG(Table2[[#This Row],[6M Return vs Nifty Z-Score]],Table2[6M Return vs Nifty Z-Score])</f>
        <v>719</v>
      </c>
      <c r="AU411">
        <f>_xlfn.RANK.AVG(Table2[[#This Row],[Sharpe Ratio Z-Score]],Table2[Sharpe Ratio Z-Score])</f>
        <v>64</v>
      </c>
      <c r="AV411">
        <f>(Table2[[#This Row],[Rank 1Y]]+Table2[[#This Row],[Rank 6M]]+Table2[[#This Row],[Rank Sharpe]])/3</f>
        <v>403.33333333333331</v>
      </c>
    </row>
    <row r="412" spans="1:48" x14ac:dyDescent="0.3">
      <c r="A412" t="s">
        <v>1280</v>
      </c>
      <c r="B412" t="s">
        <v>1281</v>
      </c>
      <c r="C412" t="s">
        <v>2912</v>
      </c>
      <c r="D412" t="s">
        <v>47</v>
      </c>
      <c r="E412">
        <v>7658.0181579999999</v>
      </c>
      <c r="F412">
        <v>348.15</v>
      </c>
      <c r="G412">
        <v>20.3010351624688</v>
      </c>
      <c r="H412">
        <f>(Table2[[#This Row],[1Y Return vs Nifty]]-AVERAGE(Table2[1Y Return vs Nifty]))/_xlfn.STDEV.P(Table2[1Y Return vs Nifty])</f>
        <v>-0.30872152793513541</v>
      </c>
      <c r="I412">
        <v>25.814869953650799</v>
      </c>
      <c r="J412">
        <f>(Table2[[#This Row],[1M Return vs Nifty]]-AVERAGE(Table2[1M Return vs Nifty]))/_xlfn.STDEV.P(Table2[1M Return vs Nifty])</f>
        <v>2.0211782899897415</v>
      </c>
      <c r="K412">
        <v>20.731301947024701</v>
      </c>
      <c r="L412">
        <f>(Table2[[#This Row],[6M Return vs Nifty]]-AVERAGE(Table2[6M Return vs Nifty]))/_xlfn.STDEV.P(Table2[6M Return vs Nifty])</f>
        <v>0.22609604000144534</v>
      </c>
      <c r="M412">
        <v>-10.751096702990001</v>
      </c>
      <c r="N412">
        <f>(Table2[[#This Row],[1W Return vs Nifty]]-AVERAGE(Table2[1W Return vs Nifty]))/_xlfn.STDEV.P(Table2[1W Return vs Nifty])</f>
        <v>-2.2355718512206337</v>
      </c>
      <c r="O412">
        <v>342.04</v>
      </c>
      <c r="P412">
        <v>308.91070016915802</v>
      </c>
      <c r="Q412">
        <v>277.28083968574703</v>
      </c>
      <c r="R412">
        <v>70.083765390410406</v>
      </c>
      <c r="S412">
        <f>(Table2[[#This Row],[Close Price]]-Table2[[#This Row],[20D EMA]])/Table2[[#This Row],[20D EMA]]</f>
        <v>1.7863407788562612E-2</v>
      </c>
      <c r="T412">
        <f>(Table2[[#This Row],[Close Price]]-Table2[[#This Row],[50D EMA]])/Table2[[#This Row],[50D EMA]]</f>
        <v>0.12702473501032727</v>
      </c>
      <c r="U412">
        <f>(Table2[[#This Row],[Close Price]]-Table2[[#This Row],[200D EMA]])/Table2[[#This Row],[200D EMA]]</f>
        <v>0.25558621502506873</v>
      </c>
      <c r="V412">
        <v>1.04931707418916</v>
      </c>
      <c r="W412">
        <v>343.05</v>
      </c>
      <c r="X412">
        <v>354.75</v>
      </c>
      <c r="Y412">
        <v>348.2</v>
      </c>
      <c r="Z412">
        <v>364.55</v>
      </c>
      <c r="AA412">
        <v>343.05</v>
      </c>
      <c r="AB412">
        <v>354.75</v>
      </c>
      <c r="AC412" s="1">
        <f>(Table2[[#This Row],[Close Price]]/Table2[[#This Row],[Day Low]])-1</f>
        <v>1.486663751639683E-2</v>
      </c>
      <c r="AD412" s="1">
        <f>(Table2[[#This Row],[Day High]]/Table2[[#This Row],[Close Price]])-1</f>
        <v>1.8957345971563955E-2</v>
      </c>
      <c r="AE412" s="1">
        <f>(Table2[[#This Row],[Close Price]]/Table2[[#This Row],[Current Week Low]])-1</f>
        <v>-1.4359563469268366E-4</v>
      </c>
      <c r="AF412" s="1">
        <f>(Table2[[#This Row],[Current Week High]]/Table2[[#This Row],[Close Price]])-1</f>
        <v>4.7106132414189483E-2</v>
      </c>
      <c r="AG412" s="1">
        <f>(Table2[[#This Row],[Close Price]]/Table2[[#This Row],[Current Month Low]])-1</f>
        <v>1.486663751639683E-2</v>
      </c>
      <c r="AH412" s="1">
        <f>(Table2[[#This Row],[Current Month High]]/Table2[[#This Row],[Close Price]])-1</f>
        <v>1.8957345971563955E-2</v>
      </c>
      <c r="AI412">
        <v>16.903633491311201</v>
      </c>
      <c r="AJ412">
        <v>47.053854276663102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0.26</v>
      </c>
      <c r="AM412" t="s">
        <v>2951</v>
      </c>
      <c r="AN412">
        <v>2.62</v>
      </c>
      <c r="AO412" t="s">
        <v>2951</v>
      </c>
      <c r="AP412">
        <v>-9.7896634982059996E-3</v>
      </c>
      <c r="AQ412">
        <f>(Table2[[#This Row],[Sharpe Ratio]]-AVERAGE(Table2[Sharpe Ratio]))/_xlfn.STDEV.P(Table2[Sharpe Ratio])</f>
        <v>-0.75870924086148028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-1.0557282900260625</v>
      </c>
      <c r="AS412">
        <f>_xlfn.RANK.AVG(Table2[[#This Row],[1Y Return vs Nifty Z-Score]],Table2[1Y Return vs Nifty Z-Score])</f>
        <v>394</v>
      </c>
      <c r="AT412">
        <f>_xlfn.RANK.AVG(Table2[[#This Row],[6M Return vs Nifty Z-Score]],Table2[6M Return vs Nifty Z-Score])</f>
        <v>247</v>
      </c>
      <c r="AU412">
        <f>_xlfn.RANK.AVG(Table2[[#This Row],[Sharpe Ratio Z-Score]],Table2[Sharpe Ratio Z-Score])</f>
        <v>571</v>
      </c>
      <c r="AV412">
        <f>(Table2[[#This Row],[Rank 1Y]]+Table2[[#This Row],[Rank 6M]]+Table2[[#This Row],[Rank Sharpe]])/3</f>
        <v>404</v>
      </c>
    </row>
    <row r="413" spans="1:48" x14ac:dyDescent="0.3">
      <c r="A413" t="s">
        <v>427</v>
      </c>
      <c r="B413" t="s">
        <v>428</v>
      </c>
      <c r="C413" t="s">
        <v>2911</v>
      </c>
      <c r="D413" t="s">
        <v>281</v>
      </c>
      <c r="E413">
        <v>49565.389231540001</v>
      </c>
      <c r="F413">
        <v>2082.3000000000002</v>
      </c>
      <c r="G413">
        <v>13.064413330344401</v>
      </c>
      <c r="H413">
        <f>(Table2[[#This Row],[1Y Return vs Nifty]]-AVERAGE(Table2[1Y Return vs Nifty]))/_xlfn.STDEV.P(Table2[1Y Return vs Nifty])</f>
        <v>-0.39497519941800185</v>
      </c>
      <c r="I413">
        <v>8.4120168515862996</v>
      </c>
      <c r="J413">
        <f>(Table2[[#This Row],[1M Return vs Nifty]]-AVERAGE(Table2[1M Return vs Nifty]))/_xlfn.STDEV.P(Table2[1M Return vs Nifty])</f>
        <v>0.37508998923783238</v>
      </c>
      <c r="K413">
        <v>11.596108640929501</v>
      </c>
      <c r="L413">
        <f>(Table2[[#This Row],[6M Return vs Nifty]]-AVERAGE(Table2[6M Return vs Nifty]))/_xlfn.STDEV.P(Table2[6M Return vs Nifty])</f>
        <v>-5.6074879663877204E-2</v>
      </c>
      <c r="M413">
        <v>-2.4803700663461701</v>
      </c>
      <c r="N413">
        <f>(Table2[[#This Row],[1W Return vs Nifty]]-AVERAGE(Table2[1W Return vs Nifty]))/_xlfn.STDEV.P(Table2[1W Return vs Nifty])</f>
        <v>-0.54098156708749878</v>
      </c>
      <c r="O413">
        <v>2039.05</v>
      </c>
      <c r="P413">
        <v>1952.9790545175799</v>
      </c>
      <c r="Q413">
        <v>1784.26122937425</v>
      </c>
      <c r="R413">
        <v>34.8098938071128</v>
      </c>
      <c r="S413">
        <f>(Table2[[#This Row],[Close Price]]-Table2[[#This Row],[20D EMA]])/Table2[[#This Row],[20D EMA]]</f>
        <v>2.1210857997597032E-2</v>
      </c>
      <c r="T413">
        <f>(Table2[[#This Row],[Close Price]]-Table2[[#This Row],[50D EMA]])/Table2[[#This Row],[50D EMA]]</f>
        <v>6.6217272112201325E-2</v>
      </c>
      <c r="U413">
        <f>(Table2[[#This Row],[Close Price]]-Table2[[#This Row],[200D EMA]])/Table2[[#This Row],[200D EMA]]</f>
        <v>0.16703763200093408</v>
      </c>
      <c r="V413">
        <v>0.57457137171681205</v>
      </c>
      <c r="W413">
        <v>2037.05</v>
      </c>
      <c r="X413">
        <v>2092.25</v>
      </c>
      <c r="Y413">
        <v>2062.15</v>
      </c>
      <c r="Z413">
        <v>2099.3000000000002</v>
      </c>
      <c r="AA413">
        <v>2037.05</v>
      </c>
      <c r="AB413">
        <v>2092.25</v>
      </c>
      <c r="AC413" s="1">
        <f>(Table2[[#This Row],[Close Price]]/Table2[[#This Row],[Day Low]])-1</f>
        <v>2.2213495005031891E-2</v>
      </c>
      <c r="AD413" s="1">
        <f>(Table2[[#This Row],[Day High]]/Table2[[#This Row],[Close Price]])-1</f>
        <v>4.778370071555349E-3</v>
      </c>
      <c r="AE413" s="1">
        <f>(Table2[[#This Row],[Close Price]]/Table2[[#This Row],[Current Week Low]])-1</f>
        <v>9.7713551390539166E-3</v>
      </c>
      <c r="AF413" s="1">
        <f>(Table2[[#This Row],[Current Week High]]/Table2[[#This Row],[Close Price]])-1</f>
        <v>8.1640493684866922E-3</v>
      </c>
      <c r="AG413" s="1">
        <f>(Table2[[#This Row],[Close Price]]/Table2[[#This Row],[Current Month Low]])-1</f>
        <v>2.2213495005031891E-2</v>
      </c>
      <c r="AH413" s="1">
        <f>(Table2[[#This Row],[Current Month High]]/Table2[[#This Row],[Close Price]])-1</f>
        <v>4.778370071555349E-3</v>
      </c>
      <c r="AI413">
        <v>4.8095855544349799</v>
      </c>
      <c r="AJ413">
        <v>41.648243257032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0.05</v>
      </c>
      <c r="AM413" t="s">
        <v>2951</v>
      </c>
      <c r="AN413">
        <v>3.26</v>
      </c>
      <c r="AO413" t="s">
        <v>2951</v>
      </c>
      <c r="AP413">
        <v>1.3963204276593E-2</v>
      </c>
      <c r="AQ413">
        <f>(Table2[[#This Row],[Sharpe Ratio]]-AVERAGE(Table2[Sharpe Ratio]))/_xlfn.STDEV.P(Table2[Sharpe Ratio])</f>
        <v>-0.49653573364309073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-1.1134773905746362</v>
      </c>
      <c r="AS413">
        <f>_xlfn.RANK.AVG(Table2[[#This Row],[1Y Return vs Nifty Z-Score]],Table2[1Y Return vs Nifty Z-Score])</f>
        <v>428</v>
      </c>
      <c r="AT413">
        <f>_xlfn.RANK.AVG(Table2[[#This Row],[6M Return vs Nifty Z-Score]],Table2[6M Return vs Nifty Z-Score])</f>
        <v>328</v>
      </c>
      <c r="AU413">
        <f>_xlfn.RANK.AVG(Table2[[#This Row],[Sharpe Ratio Z-Score]],Table2[Sharpe Ratio Z-Score])</f>
        <v>463</v>
      </c>
      <c r="AV413">
        <f>(Table2[[#This Row],[Rank 1Y]]+Table2[[#This Row],[Rank 6M]]+Table2[[#This Row],[Rank Sharpe]])/3</f>
        <v>406.33333333333331</v>
      </c>
    </row>
    <row r="414" spans="1:48" x14ac:dyDescent="0.3">
      <c r="A414" t="s">
        <v>845</v>
      </c>
      <c r="B414" t="s">
        <v>846</v>
      </c>
      <c r="C414" t="s">
        <v>2918</v>
      </c>
      <c r="D414" t="s">
        <v>847</v>
      </c>
      <c r="E414">
        <v>16131.915383685</v>
      </c>
      <c r="F414">
        <v>216.77</v>
      </c>
      <c r="G414">
        <v>-11.136654175333</v>
      </c>
      <c r="H414">
        <f>(Table2[[#This Row],[1Y Return vs Nifty]]-AVERAGE(Table2[1Y Return vs Nifty]))/_xlfn.STDEV.P(Table2[1Y Return vs Nifty])</f>
        <v>-0.68342898000702867</v>
      </c>
      <c r="I414">
        <v>1.66662416225662</v>
      </c>
      <c r="J414">
        <f>(Table2[[#This Row],[1M Return vs Nifty]]-AVERAGE(Table2[1M Return vs Nifty]))/_xlfn.STDEV.P(Table2[1M Return vs Nifty])</f>
        <v>-0.26293826536863985</v>
      </c>
      <c r="K414">
        <v>13.1244317817651</v>
      </c>
      <c r="L414">
        <f>(Table2[[#This Row],[6M Return vs Nifty]]-AVERAGE(Table2[6M Return vs Nifty]))/_xlfn.STDEV.P(Table2[6M Return vs Nifty])</f>
        <v>-8.8675210732672982E-3</v>
      </c>
      <c r="M414">
        <v>-0.97768373698816002</v>
      </c>
      <c r="N414">
        <f>(Table2[[#This Row],[1W Return vs Nifty]]-AVERAGE(Table2[1W Return vs Nifty]))/_xlfn.STDEV.P(Table2[1W Return vs Nifty])</f>
        <v>-0.23309596456405673</v>
      </c>
      <c r="O414">
        <v>213.27</v>
      </c>
      <c r="P414">
        <v>211.02460589768299</v>
      </c>
      <c r="Q414">
        <v>193.817140793845</v>
      </c>
      <c r="R414">
        <v>33.178503299381099</v>
      </c>
      <c r="S414">
        <f>(Table2[[#This Row],[Close Price]]-Table2[[#This Row],[20D EMA]])/Table2[[#This Row],[20D EMA]]</f>
        <v>1.6411122051859146E-2</v>
      </c>
      <c r="T414">
        <f>(Table2[[#This Row],[Close Price]]-Table2[[#This Row],[50D EMA]])/Table2[[#This Row],[50D EMA]]</f>
        <v>2.722618093694118E-2</v>
      </c>
      <c r="U414">
        <f>(Table2[[#This Row],[Close Price]]-Table2[[#This Row],[200D EMA]])/Table2[[#This Row],[200D EMA]]</f>
        <v>0.11842533179544211</v>
      </c>
      <c r="V414">
        <v>1.00145160423431</v>
      </c>
      <c r="W414">
        <v>213.25</v>
      </c>
      <c r="X414">
        <v>217.75</v>
      </c>
      <c r="Y414">
        <v>214.5</v>
      </c>
      <c r="Z414">
        <v>218.06</v>
      </c>
      <c r="AA414">
        <v>213.25</v>
      </c>
      <c r="AB414">
        <v>217.75</v>
      </c>
      <c r="AC414" s="1">
        <f>(Table2[[#This Row],[Close Price]]/Table2[[#This Row],[Day Low]])-1</f>
        <v>1.6506447831184046E-2</v>
      </c>
      <c r="AD414" s="1">
        <f>(Table2[[#This Row],[Day High]]/Table2[[#This Row],[Close Price]])-1</f>
        <v>4.5209207916223626E-3</v>
      </c>
      <c r="AE414" s="1">
        <f>(Table2[[#This Row],[Close Price]]/Table2[[#This Row],[Current Week Low]])-1</f>
        <v>1.0582750582750711E-2</v>
      </c>
      <c r="AF414" s="1">
        <f>(Table2[[#This Row],[Current Week High]]/Table2[[#This Row],[Close Price]])-1</f>
        <v>5.9510079808091643E-3</v>
      </c>
      <c r="AG414" s="1">
        <f>(Table2[[#This Row],[Close Price]]/Table2[[#This Row],[Current Month Low]])-1</f>
        <v>1.6506447831184046E-2</v>
      </c>
      <c r="AH414" s="1">
        <f>(Table2[[#This Row],[Current Month High]]/Table2[[#This Row],[Close Price]])-1</f>
        <v>4.5209207916223626E-3</v>
      </c>
      <c r="AI414">
        <v>9.5861973520320998</v>
      </c>
      <c r="AJ414">
        <v>59.155653450807598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-0.09</v>
      </c>
      <c r="AM414" t="s">
        <v>2950</v>
      </c>
      <c r="AN414">
        <v>3.72</v>
      </c>
      <c r="AO414" t="s">
        <v>2951</v>
      </c>
      <c r="AP414">
        <v>5.9225756570767001E-2</v>
      </c>
      <c r="AQ414">
        <f>(Table2[[#This Row],[Sharpe Ratio]]-AVERAGE(Table2[Sharpe Ratio]))/_xlfn.STDEV.P(Table2[Sharpe Ratio])</f>
        <v>3.0520295325824698E-3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-1.18527870148041</v>
      </c>
      <c r="AS414">
        <f>_xlfn.RANK.AVG(Table2[[#This Row],[1Y Return vs Nifty Z-Score]],Table2[1Y Return vs Nifty Z-Score])</f>
        <v>571</v>
      </c>
      <c r="AT414">
        <f>_xlfn.RANK.AVG(Table2[[#This Row],[6M Return vs Nifty Z-Score]],Table2[6M Return vs Nifty Z-Score])</f>
        <v>308</v>
      </c>
      <c r="AU414">
        <f>_xlfn.RANK.AVG(Table2[[#This Row],[Sharpe Ratio Z-Score]],Table2[Sharpe Ratio Z-Score])</f>
        <v>341</v>
      </c>
      <c r="AV414">
        <f>(Table2[[#This Row],[Rank 1Y]]+Table2[[#This Row],[Rank 6M]]+Table2[[#This Row],[Rank Sharpe]])/3</f>
        <v>406.66666666666669</v>
      </c>
    </row>
    <row r="415" spans="1:48" x14ac:dyDescent="0.3">
      <c r="A415" t="s">
        <v>1549</v>
      </c>
      <c r="B415" t="s">
        <v>1550</v>
      </c>
      <c r="C415" t="s">
        <v>2917</v>
      </c>
      <c r="D415" t="s">
        <v>239</v>
      </c>
      <c r="E415">
        <v>5242.9196599999996</v>
      </c>
      <c r="F415">
        <v>744.7</v>
      </c>
      <c r="G415">
        <v>50.953079360612598</v>
      </c>
      <c r="H415">
        <f>(Table2[[#This Row],[1Y Return vs Nifty]]-AVERAGE(Table2[1Y Return vs Nifty]))/_xlfn.STDEV.P(Table2[1Y Return vs Nifty])</f>
        <v>5.6621778911239179E-2</v>
      </c>
      <c r="I415">
        <v>6.3530586008506997</v>
      </c>
      <c r="J415">
        <f>(Table2[[#This Row],[1M Return vs Nifty]]-AVERAGE(Table2[1M Return vs Nifty]))/_xlfn.STDEV.P(Table2[1M Return vs Nifty])</f>
        <v>0.18033875687407569</v>
      </c>
      <c r="K415">
        <v>1.1230239892989</v>
      </c>
      <c r="L415">
        <f>(Table2[[#This Row],[6M Return vs Nifty]]-AVERAGE(Table2[6M Return vs Nifty]))/_xlfn.STDEV.P(Table2[6M Return vs Nifty])</f>
        <v>-0.37957103665396597</v>
      </c>
      <c r="M415">
        <v>4.1714177458396904</v>
      </c>
      <c r="N415">
        <f>(Table2[[#This Row],[1W Return vs Nifty]]-AVERAGE(Table2[1W Return vs Nifty]))/_xlfn.STDEV.P(Table2[1W Return vs Nifty])</f>
        <v>0.82190412528975942</v>
      </c>
      <c r="O415">
        <v>692.67</v>
      </c>
      <c r="P415">
        <v>686.88188536887901</v>
      </c>
      <c r="Q415">
        <v>662.49885085307506</v>
      </c>
      <c r="R415">
        <v>37.930157721043102</v>
      </c>
      <c r="S415">
        <f>(Table2[[#This Row],[Close Price]]-Table2[[#This Row],[20D EMA]])/Table2[[#This Row],[20D EMA]]</f>
        <v>7.5115134190884683E-2</v>
      </c>
      <c r="T415">
        <f>(Table2[[#This Row],[Close Price]]-Table2[[#This Row],[50D EMA]])/Table2[[#This Row],[50D EMA]]</f>
        <v>8.4174755314839519E-2</v>
      </c>
      <c r="U415">
        <f>(Table2[[#This Row],[Close Price]]-Table2[[#This Row],[200D EMA]])/Table2[[#This Row],[200D EMA]]</f>
        <v>0.12407742147941485</v>
      </c>
      <c r="V415">
        <v>1.8024979174366</v>
      </c>
      <c r="W415">
        <v>725.2</v>
      </c>
      <c r="X415">
        <v>749.7</v>
      </c>
      <c r="Y415">
        <v>726</v>
      </c>
      <c r="Z415">
        <v>765.85</v>
      </c>
      <c r="AA415">
        <v>725.2</v>
      </c>
      <c r="AB415">
        <v>749.7</v>
      </c>
      <c r="AC415" s="1">
        <f>(Table2[[#This Row],[Close Price]]/Table2[[#This Row],[Day Low]])-1</f>
        <v>2.6889134031991224E-2</v>
      </c>
      <c r="AD415" s="1">
        <f>(Table2[[#This Row],[Day High]]/Table2[[#This Row],[Close Price]])-1</f>
        <v>6.7141130656640513E-3</v>
      </c>
      <c r="AE415" s="1">
        <f>(Table2[[#This Row],[Close Price]]/Table2[[#This Row],[Current Week Low]])-1</f>
        <v>2.5757575757575868E-2</v>
      </c>
      <c r="AF415" s="1">
        <f>(Table2[[#This Row],[Current Week High]]/Table2[[#This Row],[Close Price]])-1</f>
        <v>2.8400698267758706E-2</v>
      </c>
      <c r="AG415" s="1">
        <f>(Table2[[#This Row],[Close Price]]/Table2[[#This Row],[Current Month Low]])-1</f>
        <v>2.6889134031991224E-2</v>
      </c>
      <c r="AH415" s="1">
        <f>(Table2[[#This Row],[Current Month High]]/Table2[[#This Row],[Close Price]])-1</f>
        <v>6.7141130656640513E-3</v>
      </c>
      <c r="AI415">
        <v>18.678662548677298</v>
      </c>
      <c r="AJ415">
        <v>84.789081885856007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</v>
      </c>
      <c r="AM415" t="s">
        <v>2952</v>
      </c>
      <c r="AN415">
        <v>24.36</v>
      </c>
      <c r="AO415" t="s">
        <v>2951</v>
      </c>
      <c r="AQ415">
        <f>(Table2[[#This Row],[Sharpe Ratio]]-AVERAGE(Table2[Sharpe Ratio]))/_xlfn.STDEV.P(Table2[Sharpe Ratio])</f>
        <v>-0.65065532340838095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2.8638301012727352E-2</v>
      </c>
      <c r="AS415">
        <f>_xlfn.RANK.AVG(Table2[[#This Row],[1Y Return vs Nifty Z-Score]],Table2[1Y Return vs Nifty Z-Score])</f>
        <v>267</v>
      </c>
      <c r="AT415">
        <f>_xlfn.RANK.AVG(Table2[[#This Row],[6M Return vs Nifty Z-Score]],Table2[6M Return vs Nifty Z-Score])</f>
        <v>433</v>
      </c>
      <c r="AU415">
        <f>_xlfn.RANK.AVG(Table2[[#This Row],[Sharpe Ratio Z-Score]],Table2[Sharpe Ratio Z-Score])</f>
        <v>520</v>
      </c>
      <c r="AV415">
        <f>(Table2[[#This Row],[Rank 1Y]]+Table2[[#This Row],[Rank 6M]]+Table2[[#This Row],[Rank Sharpe]])/3</f>
        <v>406.66666666666669</v>
      </c>
    </row>
    <row r="416" spans="1:48" x14ac:dyDescent="0.3">
      <c r="A416" t="s">
        <v>429</v>
      </c>
      <c r="B416" t="s">
        <v>430</v>
      </c>
      <c r="C416" t="s">
        <v>2921</v>
      </c>
      <c r="D416" t="s">
        <v>102</v>
      </c>
      <c r="E416">
        <v>48998.391598274997</v>
      </c>
      <c r="F416">
        <v>2588.25</v>
      </c>
      <c r="G416">
        <v>18.305911597017602</v>
      </c>
      <c r="H416">
        <f>(Table2[[#This Row],[1Y Return vs Nifty]]-AVERAGE(Table2[1Y Return vs Nifty]))/_xlfn.STDEV.P(Table2[1Y Return vs Nifty])</f>
        <v>-0.33250150933726358</v>
      </c>
      <c r="I416">
        <v>-3.2122338123177898</v>
      </c>
      <c r="J416">
        <f>(Table2[[#This Row],[1M Return vs Nifty]]-AVERAGE(Table2[1M Return vs Nifty]))/_xlfn.STDEV.P(Table2[1M Return vs Nifty])</f>
        <v>-0.72441610385159361</v>
      </c>
      <c r="K416">
        <v>12.2092030829448</v>
      </c>
      <c r="L416">
        <f>(Table2[[#This Row],[6M Return vs Nifty]]-AVERAGE(Table2[6M Return vs Nifty]))/_xlfn.STDEV.P(Table2[6M Return vs Nifty])</f>
        <v>-3.7137412579329898E-2</v>
      </c>
      <c r="M416">
        <v>-4.02688274249053</v>
      </c>
      <c r="N416">
        <f>(Table2[[#This Row],[1W Return vs Nifty]]-AVERAGE(Table2[1W Return vs Nifty]))/_xlfn.STDEV.P(Table2[1W Return vs Nifty])</f>
        <v>-0.85784675565168278</v>
      </c>
      <c r="O416">
        <v>2570.5700000000002</v>
      </c>
      <c r="P416">
        <v>2536.4863215692098</v>
      </c>
      <c r="Q416">
        <v>2355.5637383595599</v>
      </c>
      <c r="R416">
        <v>75.249275354543002</v>
      </c>
      <c r="S416">
        <f>(Table2[[#This Row],[Close Price]]-Table2[[#This Row],[20D EMA]])/Table2[[#This Row],[20D EMA]]</f>
        <v>6.8778519939156823E-3</v>
      </c>
      <c r="T416">
        <f>(Table2[[#This Row],[Close Price]]-Table2[[#This Row],[50D EMA]])/Table2[[#This Row],[50D EMA]]</f>
        <v>2.0407631608581393E-2</v>
      </c>
      <c r="U416">
        <f>(Table2[[#This Row],[Close Price]]-Table2[[#This Row],[200D EMA]])/Table2[[#This Row],[200D EMA]]</f>
        <v>9.8781560376067473E-2</v>
      </c>
      <c r="V416">
        <v>0.83620064275608996</v>
      </c>
      <c r="W416">
        <v>2519.0500000000002</v>
      </c>
      <c r="X416">
        <v>2596.6</v>
      </c>
      <c r="Y416">
        <v>2579</v>
      </c>
      <c r="Z416">
        <v>2650</v>
      </c>
      <c r="AA416">
        <v>2519.0500000000002</v>
      </c>
      <c r="AB416">
        <v>2596.6</v>
      </c>
      <c r="AC416" s="1">
        <f>(Table2[[#This Row],[Close Price]]/Table2[[#This Row],[Day Low]])-1</f>
        <v>2.7470673468172446E-2</v>
      </c>
      <c r="AD416" s="1">
        <f>(Table2[[#This Row],[Day High]]/Table2[[#This Row],[Close Price]])-1</f>
        <v>3.2261180334203221E-3</v>
      </c>
      <c r="AE416" s="1">
        <f>(Table2[[#This Row],[Close Price]]/Table2[[#This Row],[Current Week Low]])-1</f>
        <v>3.5866614967041688E-3</v>
      </c>
      <c r="AF416" s="1">
        <f>(Table2[[#This Row],[Current Week High]]/Table2[[#This Row],[Close Price]])-1</f>
        <v>2.385781898966477E-2</v>
      </c>
      <c r="AG416" s="1">
        <f>(Table2[[#This Row],[Close Price]]/Table2[[#This Row],[Current Month Low]])-1</f>
        <v>2.7470673468172446E-2</v>
      </c>
      <c r="AH416" s="1">
        <f>(Table2[[#This Row],[Current Month High]]/Table2[[#This Row],[Close Price]])-1</f>
        <v>3.2261180334203221E-3</v>
      </c>
      <c r="AI416">
        <v>6.1103061914421</v>
      </c>
      <c r="AJ416">
        <v>47.5627137970353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-7.0000000000000007E-2</v>
      </c>
      <c r="AM416" t="s">
        <v>2950</v>
      </c>
      <c r="AN416">
        <v>7.77</v>
      </c>
      <c r="AO416" t="s">
        <v>2951</v>
      </c>
      <c r="AP416">
        <v>1.27062718641E-4</v>
      </c>
      <c r="AQ416">
        <f>(Table2[[#This Row],[Sharpe Ratio]]-AVERAGE(Table2[Sharpe Ratio]))/_xlfn.STDEV.P(Table2[Sharpe Ratio])</f>
        <v>-0.64925286207618937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-2.6011546434960593</v>
      </c>
      <c r="AS416">
        <f>_xlfn.RANK.AVG(Table2[[#This Row],[1Y Return vs Nifty Z-Score]],Table2[1Y Return vs Nifty Z-Score])</f>
        <v>406</v>
      </c>
      <c r="AT416">
        <f>_xlfn.RANK.AVG(Table2[[#This Row],[6M Return vs Nifty Z-Score]],Table2[6M Return vs Nifty Z-Score])</f>
        <v>317</v>
      </c>
      <c r="AU416">
        <f>_xlfn.RANK.AVG(Table2[[#This Row],[Sharpe Ratio Z-Score]],Table2[Sharpe Ratio Z-Score])</f>
        <v>498</v>
      </c>
      <c r="AV416">
        <f>(Table2[[#This Row],[Rank 1Y]]+Table2[[#This Row],[Rank 6M]]+Table2[[#This Row],[Rank Sharpe]])/3</f>
        <v>407</v>
      </c>
    </row>
    <row r="417" spans="1:48" x14ac:dyDescent="0.3">
      <c r="A417" t="s">
        <v>1344</v>
      </c>
      <c r="B417" t="s">
        <v>1345</v>
      </c>
      <c r="C417" t="s">
        <v>2909</v>
      </c>
      <c r="D417" t="s">
        <v>598</v>
      </c>
      <c r="E417">
        <v>7049.0651416800001</v>
      </c>
      <c r="F417">
        <v>238.2</v>
      </c>
      <c r="G417">
        <v>10.4790623381851</v>
      </c>
      <c r="H417">
        <f>(Table2[[#This Row],[1Y Return vs Nifty]]-AVERAGE(Table2[1Y Return vs Nifty]))/_xlfn.STDEV.P(Table2[1Y Return vs Nifty])</f>
        <v>-0.42579013217512063</v>
      </c>
      <c r="I417">
        <v>7.0220375324992297</v>
      </c>
      <c r="J417">
        <f>(Table2[[#This Row],[1M Return vs Nifty]]-AVERAGE(Table2[1M Return vs Nifty]))/_xlfn.STDEV.P(Table2[1M Return vs Nifty])</f>
        <v>0.24361564523127965</v>
      </c>
      <c r="K417">
        <v>0.64321538637303399</v>
      </c>
      <c r="L417">
        <f>(Table2[[#This Row],[6M Return vs Nifty]]-AVERAGE(Table2[6M Return vs Nifty]))/_xlfn.STDEV.P(Table2[6M Return vs Nifty])</f>
        <v>-0.39439152596540628</v>
      </c>
      <c r="M417">
        <v>0.59871693668540005</v>
      </c>
      <c r="N417">
        <f>(Table2[[#This Row],[1W Return vs Nifty]]-AVERAGE(Table2[1W Return vs Nifty]))/_xlfn.STDEV.P(Table2[1W Return vs Nifty])</f>
        <v>8.9892979801797515E-2</v>
      </c>
      <c r="O417">
        <v>223.81</v>
      </c>
      <c r="P417">
        <v>221.16387467865201</v>
      </c>
      <c r="Q417">
        <v>216.45615918743499</v>
      </c>
      <c r="R417">
        <v>32.7133856178637</v>
      </c>
      <c r="S417">
        <f>(Table2[[#This Row],[Close Price]]-Table2[[#This Row],[20D EMA]])/Table2[[#This Row],[20D EMA]]</f>
        <v>6.4295607881685299E-2</v>
      </c>
      <c r="T417">
        <f>(Table2[[#This Row],[Close Price]]-Table2[[#This Row],[50D EMA]])/Table2[[#This Row],[50D EMA]]</f>
        <v>7.7029421491648362E-2</v>
      </c>
      <c r="U417">
        <f>(Table2[[#This Row],[Close Price]]-Table2[[#This Row],[200D EMA]])/Table2[[#This Row],[200D EMA]]</f>
        <v>0.10045378655054321</v>
      </c>
      <c r="V417">
        <v>1.8584917421615701</v>
      </c>
      <c r="W417">
        <v>232.51</v>
      </c>
      <c r="X417">
        <v>245.55</v>
      </c>
      <c r="Y417">
        <v>236.15</v>
      </c>
      <c r="Z417">
        <v>240.35</v>
      </c>
      <c r="AA417">
        <v>232.51</v>
      </c>
      <c r="AB417">
        <v>245.55</v>
      </c>
      <c r="AC417" s="1">
        <f>(Table2[[#This Row],[Close Price]]/Table2[[#This Row],[Day Low]])-1</f>
        <v>2.447206571760363E-2</v>
      </c>
      <c r="AD417" s="1">
        <f>(Table2[[#This Row],[Day High]]/Table2[[#This Row],[Close Price]])-1</f>
        <v>3.0856423173803549E-2</v>
      </c>
      <c r="AE417" s="1">
        <f>(Table2[[#This Row],[Close Price]]/Table2[[#This Row],[Current Week Low]])-1</f>
        <v>8.6809231420705846E-3</v>
      </c>
      <c r="AF417" s="1">
        <f>(Table2[[#This Row],[Current Week High]]/Table2[[#This Row],[Close Price]])-1</f>
        <v>9.0260285474390578E-3</v>
      </c>
      <c r="AG417" s="1">
        <f>(Table2[[#This Row],[Close Price]]/Table2[[#This Row],[Current Month Low]])-1</f>
        <v>2.447206571760363E-2</v>
      </c>
      <c r="AH417" s="1">
        <f>(Table2[[#This Row],[Current Month High]]/Table2[[#This Row],[Close Price]])-1</f>
        <v>3.0856423173803549E-2</v>
      </c>
      <c r="AI417">
        <v>17.800167926112501</v>
      </c>
      <c r="AJ417">
        <v>46.314496314496203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-0.03</v>
      </c>
      <c r="AM417" t="s">
        <v>2950</v>
      </c>
      <c r="AN417">
        <v>12.02</v>
      </c>
      <c r="AO417" t="s">
        <v>2951</v>
      </c>
      <c r="AP417">
        <v>5.8139181923458003E-2</v>
      </c>
      <c r="AQ417">
        <f>(Table2[[#This Row],[Sharpe Ratio]]-AVERAGE(Table2[Sharpe Ratio]))/_xlfn.STDEV.P(Table2[Sharpe Ratio])</f>
        <v>-8.9410943647274532E-3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-0.4956141274721772</v>
      </c>
      <c r="AS417">
        <f>_xlfn.RANK.AVG(Table2[[#This Row],[1Y Return vs Nifty Z-Score]],Table2[1Y Return vs Nifty Z-Score])</f>
        <v>443</v>
      </c>
      <c r="AT417">
        <f>_xlfn.RANK.AVG(Table2[[#This Row],[6M Return vs Nifty Z-Score]],Table2[6M Return vs Nifty Z-Score])</f>
        <v>437</v>
      </c>
      <c r="AU417">
        <f>_xlfn.RANK.AVG(Table2[[#This Row],[Sharpe Ratio Z-Score]],Table2[Sharpe Ratio Z-Score])</f>
        <v>343</v>
      </c>
      <c r="AV417">
        <f>(Table2[[#This Row],[Rank 1Y]]+Table2[[#This Row],[Rank 6M]]+Table2[[#This Row],[Rank Sharpe]])/3</f>
        <v>407.66666666666669</v>
      </c>
    </row>
    <row r="418" spans="1:48" x14ac:dyDescent="0.3">
      <c r="A418" t="s">
        <v>1940</v>
      </c>
      <c r="B418" t="s">
        <v>1941</v>
      </c>
      <c r="C418" t="s">
        <v>2917</v>
      </c>
      <c r="D418" t="s">
        <v>476</v>
      </c>
      <c r="E418">
        <v>2906.7259979599999</v>
      </c>
      <c r="F418">
        <v>4122</v>
      </c>
      <c r="G418">
        <v>21.3662178747986</v>
      </c>
      <c r="H418">
        <f>(Table2[[#This Row],[1Y Return vs Nifty]]-AVERAGE(Table2[1Y Return vs Nifty]))/_xlfn.STDEV.P(Table2[1Y Return vs Nifty])</f>
        <v>-0.29602555986192852</v>
      </c>
      <c r="I418">
        <v>19.145436315822501</v>
      </c>
      <c r="J418">
        <f>(Table2[[#This Row],[1M Return vs Nifty]]-AVERAGE(Table2[1M Return vs Nifty]))/_xlfn.STDEV.P(Table2[1M Return vs Nifty])</f>
        <v>1.3903347944155573</v>
      </c>
      <c r="K418">
        <v>-1.83686802533753</v>
      </c>
      <c r="L418">
        <f>(Table2[[#This Row],[6M Return vs Nifty]]-AVERAGE(Table2[6M Return vs Nifty]))/_xlfn.STDEV.P(Table2[6M Return vs Nifty])</f>
        <v>-0.47099717553191889</v>
      </c>
      <c r="M418">
        <v>4.9683100872752997</v>
      </c>
      <c r="N418">
        <f>(Table2[[#This Row],[1W Return vs Nifty]]-AVERAGE(Table2[1W Return vs Nifty]))/_xlfn.STDEV.P(Table2[1W Return vs Nifty])</f>
        <v>0.98517950345470229</v>
      </c>
      <c r="O418">
        <v>3828.16</v>
      </c>
      <c r="P418">
        <v>3534.58645991393</v>
      </c>
      <c r="Q418">
        <v>3364.0042552847499</v>
      </c>
      <c r="R418">
        <v>48.522466509490897</v>
      </c>
      <c r="S418">
        <f>(Table2[[#This Row],[Close Price]]-Table2[[#This Row],[20D EMA]])/Table2[[#This Row],[20D EMA]]</f>
        <v>7.675750229875454E-2</v>
      </c>
      <c r="T418">
        <f>(Table2[[#This Row],[Close Price]]-Table2[[#This Row],[50D EMA]])/Table2[[#This Row],[50D EMA]]</f>
        <v>0.16619017436635969</v>
      </c>
      <c r="U418">
        <f>(Table2[[#This Row],[Close Price]]-Table2[[#This Row],[200D EMA]])/Table2[[#This Row],[200D EMA]]</f>
        <v>0.22532544170372601</v>
      </c>
      <c r="V418">
        <v>1.8415558467822599</v>
      </c>
      <c r="W418">
        <v>4080.1</v>
      </c>
      <c r="X418">
        <v>4215.3</v>
      </c>
      <c r="Y418">
        <v>4028.5</v>
      </c>
      <c r="Z418">
        <v>4141.2</v>
      </c>
      <c r="AA418">
        <v>4080.1</v>
      </c>
      <c r="AB418">
        <v>4215.3</v>
      </c>
      <c r="AC418" s="1">
        <f>(Table2[[#This Row],[Close Price]]/Table2[[#This Row],[Day Low]])-1</f>
        <v>1.0269356143231878E-2</v>
      </c>
      <c r="AD418" s="1">
        <f>(Table2[[#This Row],[Day High]]/Table2[[#This Row],[Close Price]])-1</f>
        <v>2.2634643377001495E-2</v>
      </c>
      <c r="AE418" s="1">
        <f>(Table2[[#This Row],[Close Price]]/Table2[[#This Row],[Current Week Low]])-1</f>
        <v>2.3209631376442941E-2</v>
      </c>
      <c r="AF418" s="1">
        <f>(Table2[[#This Row],[Current Week High]]/Table2[[#This Row],[Close Price]])-1</f>
        <v>4.6579330422125143E-3</v>
      </c>
      <c r="AG418" s="1">
        <f>(Table2[[#This Row],[Close Price]]/Table2[[#This Row],[Current Month Low]])-1</f>
        <v>1.0269356143231878E-2</v>
      </c>
      <c r="AH418" s="1">
        <f>(Table2[[#This Row],[Current Month High]]/Table2[[#This Row],[Close Price]])-1</f>
        <v>2.2634643377001495E-2</v>
      </c>
      <c r="AI418">
        <v>2.4745269286754001</v>
      </c>
      <c r="AJ418">
        <v>50.977950333308897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0.08</v>
      </c>
      <c r="AM418" t="s">
        <v>2951</v>
      </c>
      <c r="AN418">
        <v>19.809999999999999</v>
      </c>
      <c r="AO418" t="s">
        <v>2951</v>
      </c>
      <c r="AP418">
        <v>4.2575399354247999E-2</v>
      </c>
      <c r="AQ418">
        <f>(Table2[[#This Row],[Sharpe Ratio]]-AVERAGE(Table2[Sharpe Ratio]))/_xlfn.STDEV.P(Table2[Sharpe Ratio])</f>
        <v>-0.18072714986087285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1.4277644126155393</v>
      </c>
      <c r="AS418">
        <f>_xlfn.RANK.AVG(Table2[[#This Row],[1Y Return vs Nifty Z-Score]],Table2[1Y Return vs Nifty Z-Score])</f>
        <v>381</v>
      </c>
      <c r="AT418">
        <f>_xlfn.RANK.AVG(Table2[[#This Row],[6M Return vs Nifty Z-Score]],Table2[6M Return vs Nifty Z-Score])</f>
        <v>459</v>
      </c>
      <c r="AU418">
        <f>_xlfn.RANK.AVG(Table2[[#This Row],[Sharpe Ratio Z-Score]],Table2[Sharpe Ratio Z-Score])</f>
        <v>390</v>
      </c>
      <c r="AV418">
        <f>(Table2[[#This Row],[Rank 1Y]]+Table2[[#This Row],[Rank 6M]]+Table2[[#This Row],[Rank Sharpe]])/3</f>
        <v>410</v>
      </c>
    </row>
    <row r="419" spans="1:48" x14ac:dyDescent="0.3">
      <c r="A419" t="s">
        <v>2115</v>
      </c>
      <c r="B419" t="s">
        <v>2116</v>
      </c>
      <c r="C419" t="s">
        <v>2923</v>
      </c>
      <c r="D419" t="s">
        <v>269</v>
      </c>
      <c r="E419">
        <v>2405.2170159000002</v>
      </c>
      <c r="F419">
        <v>132.13999999999999</v>
      </c>
      <c r="G419">
        <v>25.259609223858199</v>
      </c>
      <c r="H419">
        <f>(Table2[[#This Row],[1Y Return vs Nifty]]-AVERAGE(Table2[1Y Return vs Nifty]))/_xlfn.STDEV.P(Table2[1Y Return vs Nifty])</f>
        <v>-0.24962002615208745</v>
      </c>
      <c r="I419">
        <v>36.654787131629398</v>
      </c>
      <c r="J419">
        <f>(Table2[[#This Row],[1M Return vs Nifty]]-AVERAGE(Table2[1M Return vs Nifty]))/_xlfn.STDEV.P(Table2[1M Return vs Nifty])</f>
        <v>3.0464964227776035</v>
      </c>
      <c r="K419">
        <v>17.4825650843622</v>
      </c>
      <c r="L419">
        <f>(Table2[[#This Row],[6M Return vs Nifty]]-AVERAGE(Table2[6M Return vs Nifty]))/_xlfn.STDEV.P(Table2[6M Return vs Nifty])</f>
        <v>0.12574796442471167</v>
      </c>
      <c r="M419">
        <v>30.6406015708348</v>
      </c>
      <c r="N419">
        <f>(Table2[[#This Row],[1W Return vs Nifty]]-AVERAGE(Table2[1W Return vs Nifty]))/_xlfn.STDEV.P(Table2[1W Return vs Nifty])</f>
        <v>6.2451787309382016</v>
      </c>
      <c r="O419">
        <v>108.58</v>
      </c>
      <c r="P419">
        <v>102.428980339888</v>
      </c>
      <c r="Q419">
        <v>97.0719090865406</v>
      </c>
      <c r="R419">
        <v>39.115678240897502</v>
      </c>
      <c r="S419">
        <f>(Table2[[#This Row],[Close Price]]-Table2[[#This Row],[20D EMA]])/Table2[[#This Row],[20D EMA]]</f>
        <v>0.21698286977343884</v>
      </c>
      <c r="T419">
        <f>(Table2[[#This Row],[Close Price]]-Table2[[#This Row],[50D EMA]])/Table2[[#This Row],[50D EMA]]</f>
        <v>0.29006458486184783</v>
      </c>
      <c r="U419">
        <f>(Table2[[#This Row],[Close Price]]-Table2[[#This Row],[200D EMA]])/Table2[[#This Row],[200D EMA]]</f>
        <v>0.36125889810404188</v>
      </c>
      <c r="V419">
        <v>3.5426309730802399</v>
      </c>
      <c r="W419">
        <v>128.79</v>
      </c>
      <c r="X419">
        <v>135.49</v>
      </c>
      <c r="Y419">
        <v>123.51</v>
      </c>
      <c r="Z419">
        <v>137.6</v>
      </c>
      <c r="AA419">
        <v>128.79</v>
      </c>
      <c r="AB419">
        <v>135.49</v>
      </c>
      <c r="AC419" s="1">
        <f>(Table2[[#This Row],[Close Price]]/Table2[[#This Row],[Day Low]])-1</f>
        <v>2.6011336283872977E-2</v>
      </c>
      <c r="AD419" s="1">
        <f>(Table2[[#This Row],[Day High]]/Table2[[#This Row],[Close Price]])-1</f>
        <v>2.5351899500529962E-2</v>
      </c>
      <c r="AE419" s="1">
        <f>(Table2[[#This Row],[Close Price]]/Table2[[#This Row],[Current Week Low]])-1</f>
        <v>6.9872884786656764E-2</v>
      </c>
      <c r="AF419" s="1">
        <f>(Table2[[#This Row],[Current Week High]]/Table2[[#This Row],[Close Price]])-1</f>
        <v>4.1319812320266491E-2</v>
      </c>
      <c r="AG419" s="1">
        <f>(Table2[[#This Row],[Close Price]]/Table2[[#This Row],[Current Month Low]])-1</f>
        <v>2.6011336283872977E-2</v>
      </c>
      <c r="AH419" s="1">
        <f>(Table2[[#This Row],[Current Month High]]/Table2[[#This Row],[Close Price]])-1</f>
        <v>2.5351899500529962E-2</v>
      </c>
      <c r="AI419">
        <v>4.1319812320266402</v>
      </c>
      <c r="AJ419">
        <v>61.936274509803901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0.32</v>
      </c>
      <c r="AM419" t="s">
        <v>2951</v>
      </c>
      <c r="AN419">
        <v>42.01</v>
      </c>
      <c r="AO419" t="s">
        <v>2951</v>
      </c>
      <c r="AP419">
        <v>-2.7276196416483999E-2</v>
      </c>
      <c r="AQ419">
        <f>(Table2[[#This Row],[Sharpe Ratio]]-AVERAGE(Table2[Sharpe Ratio]))/_xlfn.STDEV.P(Table2[Sharpe Ratio])</f>
        <v>-0.95171775283319138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8.2160853391552386</v>
      </c>
      <c r="AS419">
        <f>_xlfn.RANK.AVG(Table2[[#This Row],[1Y Return vs Nifty Z-Score]],Table2[1Y Return vs Nifty Z-Score])</f>
        <v>362</v>
      </c>
      <c r="AT419">
        <f>_xlfn.RANK.AVG(Table2[[#This Row],[6M Return vs Nifty Z-Score]],Table2[6M Return vs Nifty Z-Score])</f>
        <v>272</v>
      </c>
      <c r="AU419">
        <f>_xlfn.RANK.AVG(Table2[[#This Row],[Sharpe Ratio Z-Score]],Table2[Sharpe Ratio Z-Score])</f>
        <v>602</v>
      </c>
      <c r="AV419">
        <f>(Table2[[#This Row],[Rank 1Y]]+Table2[[#This Row],[Rank 6M]]+Table2[[#This Row],[Rank Sharpe]])/3</f>
        <v>412</v>
      </c>
    </row>
    <row r="420" spans="1:48" x14ac:dyDescent="0.3">
      <c r="A420" t="s">
        <v>1683</v>
      </c>
      <c r="B420" t="s">
        <v>1684</v>
      </c>
      <c r="C420" t="s">
        <v>2926</v>
      </c>
      <c r="D420" t="s">
        <v>650</v>
      </c>
      <c r="E420">
        <v>4172.6397629000003</v>
      </c>
      <c r="F420">
        <v>695.7</v>
      </c>
      <c r="G420">
        <v>10.804886721832601</v>
      </c>
      <c r="H420">
        <f>(Table2[[#This Row],[1Y Return vs Nifty]]-AVERAGE(Table2[1Y Return vs Nifty]))/_xlfn.STDEV.P(Table2[1Y Return vs Nifty])</f>
        <v>-0.42190661442330402</v>
      </c>
      <c r="I420">
        <v>3.2267964998235299</v>
      </c>
      <c r="J420">
        <f>(Table2[[#This Row],[1M Return vs Nifty]]-AVERAGE(Table2[1M Return vs Nifty]))/_xlfn.STDEV.P(Table2[1M Return vs Nifty])</f>
        <v>-0.11536582900066378</v>
      </c>
      <c r="K420">
        <v>-15.7197609058134</v>
      </c>
      <c r="L420">
        <f>(Table2[[#This Row],[6M Return vs Nifty]]-AVERAGE(Table2[6M Return vs Nifty]))/_xlfn.STDEV.P(Table2[6M Return vs Nifty])</f>
        <v>-0.89981663456682459</v>
      </c>
      <c r="M420">
        <v>-0.52075717749355399</v>
      </c>
      <c r="N420">
        <f>(Table2[[#This Row],[1W Return vs Nifty]]-AVERAGE(Table2[1W Return vs Nifty]))/_xlfn.STDEV.P(Table2[1W Return vs Nifty])</f>
        <v>-0.13947622082215214</v>
      </c>
      <c r="O420">
        <v>648.85</v>
      </c>
      <c r="P420">
        <v>632.78564556579704</v>
      </c>
      <c r="Q420">
        <v>635.99801284559396</v>
      </c>
      <c r="R420">
        <v>43.0188295944819</v>
      </c>
      <c r="S420">
        <f>(Table2[[#This Row],[Close Price]]-Table2[[#This Row],[20D EMA]])/Table2[[#This Row],[20D EMA]]</f>
        <v>7.2204669800416149E-2</v>
      </c>
      <c r="T420">
        <f>(Table2[[#This Row],[Close Price]]-Table2[[#This Row],[50D EMA]])/Table2[[#This Row],[50D EMA]]</f>
        <v>9.9424433653119537E-2</v>
      </c>
      <c r="U420">
        <f>(Table2[[#This Row],[Close Price]]-Table2[[#This Row],[200D EMA]])/Table2[[#This Row],[200D EMA]]</f>
        <v>9.3871342281851414E-2</v>
      </c>
      <c r="V420">
        <v>1.5430021244165599</v>
      </c>
      <c r="W420">
        <v>680.85</v>
      </c>
      <c r="X420">
        <v>718.4</v>
      </c>
      <c r="Y420">
        <v>677</v>
      </c>
      <c r="Z420">
        <v>700.1</v>
      </c>
      <c r="AA420">
        <v>680.85</v>
      </c>
      <c r="AB420">
        <v>718.4</v>
      </c>
      <c r="AC420" s="1">
        <f>(Table2[[#This Row],[Close Price]]/Table2[[#This Row],[Day Low]])-1</f>
        <v>2.1810971579643068E-2</v>
      </c>
      <c r="AD420" s="1">
        <f>(Table2[[#This Row],[Day High]]/Table2[[#This Row],[Close Price]])-1</f>
        <v>3.2629006755785506E-2</v>
      </c>
      <c r="AE420" s="1">
        <f>(Table2[[#This Row],[Close Price]]/Table2[[#This Row],[Current Week Low]])-1</f>
        <v>2.7621861152141935E-2</v>
      </c>
      <c r="AF420" s="1">
        <f>(Table2[[#This Row],[Current Week High]]/Table2[[#This Row],[Close Price]])-1</f>
        <v>6.3245651861434382E-3</v>
      </c>
      <c r="AG420" s="1">
        <f>(Table2[[#This Row],[Close Price]]/Table2[[#This Row],[Current Month Low]])-1</f>
        <v>2.1810971579643068E-2</v>
      </c>
      <c r="AH420" s="1">
        <f>(Table2[[#This Row],[Current Month High]]/Table2[[#This Row],[Close Price]])-1</f>
        <v>3.2629006755785506E-2</v>
      </c>
      <c r="AI420">
        <v>17.1481960615207</v>
      </c>
      <c r="AJ420">
        <v>49.516441005802697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0.02</v>
      </c>
      <c r="AM420" t="s">
        <v>2951</v>
      </c>
      <c r="AN420">
        <v>19.940000000000001</v>
      </c>
      <c r="AO420" t="s">
        <v>2951</v>
      </c>
      <c r="AP420">
        <v>0.11527341229743999</v>
      </c>
      <c r="AQ420">
        <f>(Table2[[#This Row],[Sharpe Ratio]]-AVERAGE(Table2[Sharpe Ratio]))/_xlfn.STDEV.P(Table2[Sharpe Ratio])</f>
        <v>0.6216809299477476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441</v>
      </c>
      <c r="AT420">
        <f>_xlfn.RANK.AVG(Table2[[#This Row],[6M Return vs Nifty Z-Score]],Table2[6M Return vs Nifty Z-Score])</f>
        <v>608</v>
      </c>
      <c r="AU420">
        <f>_xlfn.RANK.AVG(Table2[[#This Row],[Sharpe Ratio Z-Score]],Table2[Sharpe Ratio Z-Score])</f>
        <v>193</v>
      </c>
      <c r="AV420">
        <f>(Table2[[#This Row],[Rank 1Y]]+Table2[[#This Row],[Rank 6M]]+Table2[[#This Row],[Rank Sharpe]])/3</f>
        <v>414</v>
      </c>
    </row>
    <row r="421" spans="1:48" x14ac:dyDescent="0.3">
      <c r="A421" t="s">
        <v>1860</v>
      </c>
      <c r="B421" t="s">
        <v>1861</v>
      </c>
      <c r="C421" t="s">
        <v>622</v>
      </c>
      <c r="D421" t="s">
        <v>486</v>
      </c>
      <c r="E421">
        <v>3188.6639001099902</v>
      </c>
      <c r="F421">
        <v>535.29999999999995</v>
      </c>
      <c r="G421">
        <v>3.0244636188929501</v>
      </c>
      <c r="H421">
        <f>(Table2[[#This Row],[1Y Return vs Nifty]]-AVERAGE(Table2[1Y Return vs Nifty]))/_xlfn.STDEV.P(Table2[1Y Return vs Nifty])</f>
        <v>-0.5146418814977276</v>
      </c>
      <c r="I421">
        <v>6.9527730032586099</v>
      </c>
      <c r="J421">
        <f>(Table2[[#This Row],[1M Return vs Nifty]]-AVERAGE(Table2[1M Return vs Nifty]))/_xlfn.STDEV.P(Table2[1M Return vs Nifty])</f>
        <v>0.23706410275882456</v>
      </c>
      <c r="K421">
        <v>33.840881499142498</v>
      </c>
      <c r="L421">
        <f>(Table2[[#This Row],[6M Return vs Nifty]]-AVERAGE(Table2[6M Return vs Nifty]))/_xlfn.STDEV.P(Table2[6M Return vs Nifty])</f>
        <v>0.6310291371673955</v>
      </c>
      <c r="M421">
        <v>-4.98457707558316</v>
      </c>
      <c r="N421">
        <f>(Table2[[#This Row],[1W Return vs Nifty]]-AVERAGE(Table2[1W Return vs Nifty]))/_xlfn.STDEV.P(Table2[1W Return vs Nifty])</f>
        <v>-1.0540688753428116</v>
      </c>
      <c r="O421">
        <v>522.71</v>
      </c>
      <c r="P421">
        <v>483.23777729225202</v>
      </c>
      <c r="Q421">
        <v>431.35962177181699</v>
      </c>
      <c r="R421">
        <v>80.745820755134005</v>
      </c>
      <c r="S421">
        <f>(Table2[[#This Row],[Close Price]]-Table2[[#This Row],[20D EMA]])/Table2[[#This Row],[20D EMA]]</f>
        <v>2.4086013276960298E-2</v>
      </c>
      <c r="T421">
        <f>(Table2[[#This Row],[Close Price]]-Table2[[#This Row],[50D EMA]])/Table2[[#This Row],[50D EMA]]</f>
        <v>0.10773624322061601</v>
      </c>
      <c r="U421">
        <f>(Table2[[#This Row],[Close Price]]-Table2[[#This Row],[200D EMA]])/Table2[[#This Row],[200D EMA]]</f>
        <v>0.24095991600058925</v>
      </c>
      <c r="V421">
        <v>2.2879746743234302</v>
      </c>
      <c r="W421">
        <v>517</v>
      </c>
      <c r="X421">
        <v>539</v>
      </c>
      <c r="Y421">
        <v>525</v>
      </c>
      <c r="Z421">
        <v>541.85</v>
      </c>
      <c r="AA421">
        <v>517</v>
      </c>
      <c r="AB421">
        <v>539</v>
      </c>
      <c r="AC421" s="1">
        <f>(Table2[[#This Row],[Close Price]]/Table2[[#This Row],[Day Low]])-1</f>
        <v>3.5396518375241603E-2</v>
      </c>
      <c r="AD421" s="1">
        <f>(Table2[[#This Row],[Day High]]/Table2[[#This Row],[Close Price]])-1</f>
        <v>6.9120119559127335E-3</v>
      </c>
      <c r="AE421" s="1">
        <f>(Table2[[#This Row],[Close Price]]/Table2[[#This Row],[Current Week Low]])-1</f>
        <v>1.9619047619047425E-2</v>
      </c>
      <c r="AF421" s="1">
        <f>(Table2[[#This Row],[Current Week High]]/Table2[[#This Row],[Close Price]])-1</f>
        <v>1.2236129273304863E-2</v>
      </c>
      <c r="AG421" s="1">
        <f>(Table2[[#This Row],[Close Price]]/Table2[[#This Row],[Current Month Low]])-1</f>
        <v>3.5396518375241603E-2</v>
      </c>
      <c r="AH421" s="1">
        <f>(Table2[[#This Row],[Current Month High]]/Table2[[#This Row],[Close Price]])-1</f>
        <v>6.9120119559127335E-3</v>
      </c>
      <c r="AI421">
        <v>6.7905847188492503</v>
      </c>
      <c r="AJ421">
        <v>62.7051671732522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0.24</v>
      </c>
      <c r="AM421" t="s">
        <v>2951</v>
      </c>
      <c r="AN421">
        <v>4.54</v>
      </c>
      <c r="AO421" t="s">
        <v>2951</v>
      </c>
      <c r="AP421">
        <v>-2.9017375280004001E-2</v>
      </c>
      <c r="AQ421">
        <f>(Table2[[#This Row],[Sharpe Ratio]]-AVERAGE(Table2[Sharpe Ratio]))/_xlfn.STDEV.P(Table2[Sharpe Ratio])</f>
        <v>-0.97093610464113134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-1.6715536215554505</v>
      </c>
      <c r="AS421">
        <f>_xlfn.RANK.AVG(Table2[[#This Row],[1Y Return vs Nifty Z-Score]],Table2[1Y Return vs Nifty Z-Score])</f>
        <v>481</v>
      </c>
      <c r="AT421">
        <f>_xlfn.RANK.AVG(Table2[[#This Row],[6M Return vs Nifty Z-Score]],Table2[6M Return vs Nifty Z-Score])</f>
        <v>156</v>
      </c>
      <c r="AU421">
        <f>_xlfn.RANK.AVG(Table2[[#This Row],[Sharpe Ratio Z-Score]],Table2[Sharpe Ratio Z-Score])</f>
        <v>605</v>
      </c>
      <c r="AV421">
        <f>(Table2[[#This Row],[Rank 1Y]]+Table2[[#This Row],[Rank 6M]]+Table2[[#This Row],[Rank Sharpe]])/3</f>
        <v>414</v>
      </c>
    </row>
    <row r="422" spans="1:48" x14ac:dyDescent="0.3">
      <c r="A422" t="s">
        <v>661</v>
      </c>
      <c r="B422" t="s">
        <v>662</v>
      </c>
      <c r="C422" t="s">
        <v>2909</v>
      </c>
      <c r="D422" t="s">
        <v>598</v>
      </c>
      <c r="E422">
        <v>23393.735963265</v>
      </c>
      <c r="F422">
        <v>2577.85</v>
      </c>
      <c r="G422">
        <v>27.522834412847999</v>
      </c>
      <c r="H422">
        <f>(Table2[[#This Row],[1Y Return vs Nifty]]-AVERAGE(Table2[1Y Return vs Nifty]))/_xlfn.STDEV.P(Table2[1Y Return vs Nifty])</f>
        <v>-0.22264452757396597</v>
      </c>
      <c r="I422">
        <v>-2.4914329028123099</v>
      </c>
      <c r="J422">
        <f>(Table2[[#This Row],[1M Return vs Nifty]]-AVERAGE(Table2[1M Return vs Nifty]))/_xlfn.STDEV.P(Table2[1M Return vs Nifty])</f>
        <v>-0.65623751627462035</v>
      </c>
      <c r="K422">
        <v>-31.853644045643701</v>
      </c>
      <c r="L422">
        <f>(Table2[[#This Row],[6M Return vs Nifty]]-AVERAGE(Table2[6M Return vs Nifty]))/_xlfn.STDEV.P(Table2[6M Return vs Nifty])</f>
        <v>-1.3981654369179715</v>
      </c>
      <c r="M422">
        <v>-0.95618649145304002</v>
      </c>
      <c r="N422">
        <f>(Table2[[#This Row],[1W Return vs Nifty]]-AVERAGE(Table2[1W Return vs Nifty]))/_xlfn.STDEV.P(Table2[1W Return vs Nifty])</f>
        <v>-0.22869139105801942</v>
      </c>
      <c r="O422">
        <v>2590.0500000000002</v>
      </c>
      <c r="P422">
        <v>2651.39739950594</v>
      </c>
      <c r="Q422">
        <v>2606.5226041644901</v>
      </c>
      <c r="R422">
        <v>41.390883168841299</v>
      </c>
      <c r="S422">
        <f>(Table2[[#This Row],[Close Price]]-Table2[[#This Row],[20D EMA]])/Table2[[#This Row],[20D EMA]]</f>
        <v>-4.7103337773403108E-3</v>
      </c>
      <c r="T422">
        <f>(Table2[[#This Row],[Close Price]]-Table2[[#This Row],[50D EMA]])/Table2[[#This Row],[50D EMA]]</f>
        <v>-2.773910826028754E-2</v>
      </c>
      <c r="U422">
        <f>(Table2[[#This Row],[Close Price]]-Table2[[#This Row],[200D EMA]])/Table2[[#This Row],[200D EMA]]</f>
        <v>-1.1000328222237324E-2</v>
      </c>
      <c r="V422">
        <v>0.73165842300886996</v>
      </c>
      <c r="W422">
        <v>2571.6999999999998</v>
      </c>
      <c r="X422">
        <v>2624.4</v>
      </c>
      <c r="Y422">
        <v>2576.3000000000002</v>
      </c>
      <c r="Z422">
        <v>2635</v>
      </c>
      <c r="AA422">
        <v>2571.6999999999998</v>
      </c>
      <c r="AB422">
        <v>2624.4</v>
      </c>
      <c r="AC422" s="1">
        <f>(Table2[[#This Row],[Close Price]]/Table2[[#This Row],[Day Low]])-1</f>
        <v>2.3914142396079807E-3</v>
      </c>
      <c r="AD422" s="1">
        <f>(Table2[[#This Row],[Day High]]/Table2[[#This Row],[Close Price]])-1</f>
        <v>1.8057683728688767E-2</v>
      </c>
      <c r="AE422" s="1">
        <f>(Table2[[#This Row],[Close Price]]/Table2[[#This Row],[Current Week Low]])-1</f>
        <v>6.0163800799584166E-4</v>
      </c>
      <c r="AF422" s="1">
        <f>(Table2[[#This Row],[Current Week High]]/Table2[[#This Row],[Close Price]])-1</f>
        <v>2.2169637488604899E-2</v>
      </c>
      <c r="AG422" s="1">
        <f>(Table2[[#This Row],[Close Price]]/Table2[[#This Row],[Current Month Low]])-1</f>
        <v>2.3914142396079807E-3</v>
      </c>
      <c r="AH422" s="1">
        <f>(Table2[[#This Row],[Current Month High]]/Table2[[#This Row],[Close Price]])-1</f>
        <v>1.8057683728688767E-2</v>
      </c>
      <c r="AI422">
        <v>51.133696685222098</v>
      </c>
      <c r="AJ422">
        <v>77.537878787878697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-0.22</v>
      </c>
      <c r="AM422" t="s">
        <v>2950</v>
      </c>
      <c r="AN422">
        <v>9.56</v>
      </c>
      <c r="AO422" t="s">
        <v>2951</v>
      </c>
      <c r="AP422">
        <v>0.114187685113972</v>
      </c>
      <c r="AQ422">
        <f>(Table2[[#This Row],[Sharpe Ratio]]-AVERAGE(Table2[Sharpe Ratio]))/_xlfn.STDEV.P(Table2[Sharpe Ratio])</f>
        <v>0.60969715997643692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349</v>
      </c>
      <c r="AT422">
        <f>_xlfn.RANK.AVG(Table2[[#This Row],[6M Return vs Nifty Z-Score]],Table2[6M Return vs Nifty Z-Score])</f>
        <v>709</v>
      </c>
      <c r="AU422">
        <f>_xlfn.RANK.AVG(Table2[[#This Row],[Sharpe Ratio Z-Score]],Table2[Sharpe Ratio Z-Score])</f>
        <v>195</v>
      </c>
      <c r="AV422">
        <f>(Table2[[#This Row],[Rank 1Y]]+Table2[[#This Row],[Rank 6M]]+Table2[[#This Row],[Rank Sharpe]])/3</f>
        <v>417.66666666666669</v>
      </c>
    </row>
    <row r="423" spans="1:48" x14ac:dyDescent="0.3">
      <c r="A423" t="s">
        <v>572</v>
      </c>
      <c r="B423" t="s">
        <v>573</v>
      </c>
      <c r="C423" t="s">
        <v>2920</v>
      </c>
      <c r="D423" t="s">
        <v>574</v>
      </c>
      <c r="E423">
        <v>31035.932403945</v>
      </c>
      <c r="F423">
        <v>1245.3</v>
      </c>
      <c r="G423">
        <v>3.6490332547321098</v>
      </c>
      <c r="H423">
        <f>(Table2[[#This Row],[1Y Return vs Nifty]]-AVERAGE(Table2[1Y Return vs Nifty]))/_xlfn.STDEV.P(Table2[1Y Return vs Nifty])</f>
        <v>-0.50719760356839028</v>
      </c>
      <c r="I423">
        <v>7.7911113933595599</v>
      </c>
      <c r="J423">
        <f>(Table2[[#This Row],[1M Return vs Nifty]]-AVERAGE(Table2[1M Return vs Nifty]))/_xlfn.STDEV.P(Table2[1M Return vs Nifty])</f>
        <v>0.31636023931316098</v>
      </c>
      <c r="K423">
        <v>-14.303339878448799</v>
      </c>
      <c r="L423">
        <f>(Table2[[#This Row],[6M Return vs Nifty]]-AVERAGE(Table2[6M Return vs Nifty]))/_xlfn.STDEV.P(Table2[6M Return vs Nifty])</f>
        <v>-0.85606574604888808</v>
      </c>
      <c r="M423">
        <v>8.3671337413627107</v>
      </c>
      <c r="N423">
        <f>(Table2[[#This Row],[1W Return vs Nifty]]-AVERAGE(Table2[1W Return vs Nifty]))/_xlfn.STDEV.P(Table2[1W Return vs Nifty])</f>
        <v>1.6815649354408322</v>
      </c>
      <c r="O423">
        <v>1182.6500000000001</v>
      </c>
      <c r="P423">
        <v>1145.7350143767701</v>
      </c>
      <c r="Q423">
        <v>1119.51984598484</v>
      </c>
      <c r="R423">
        <v>64.037545183474805</v>
      </c>
      <c r="S423">
        <f>(Table2[[#This Row],[Close Price]]-Table2[[#This Row],[20D EMA]])/Table2[[#This Row],[20D EMA]]</f>
        <v>5.2974252737496182E-2</v>
      </c>
      <c r="T423">
        <f>(Table2[[#This Row],[Close Price]]-Table2[[#This Row],[50D EMA]])/Table2[[#This Row],[50D EMA]]</f>
        <v>8.6900534917656216E-2</v>
      </c>
      <c r="U423">
        <f>(Table2[[#This Row],[Close Price]]-Table2[[#This Row],[200D EMA]])/Table2[[#This Row],[200D EMA]]</f>
        <v>0.11235187519566599</v>
      </c>
      <c r="V423">
        <v>1.3931924517069201</v>
      </c>
      <c r="W423">
        <v>1240.55</v>
      </c>
      <c r="X423">
        <v>1270.3</v>
      </c>
      <c r="Y423">
        <v>1250.05</v>
      </c>
      <c r="Z423">
        <v>1308.0999999999999</v>
      </c>
      <c r="AA423">
        <v>1240.55</v>
      </c>
      <c r="AB423">
        <v>1270.3</v>
      </c>
      <c r="AC423" s="1">
        <f>(Table2[[#This Row],[Close Price]]/Table2[[#This Row],[Day Low]])-1</f>
        <v>3.8289468380960923E-3</v>
      </c>
      <c r="AD423" s="1">
        <f>(Table2[[#This Row],[Day High]]/Table2[[#This Row],[Close Price]])-1</f>
        <v>2.0075483819160134E-2</v>
      </c>
      <c r="AE423" s="1">
        <f>(Table2[[#This Row],[Close Price]]/Table2[[#This Row],[Current Week Low]])-1</f>
        <v>-3.7998480060797979E-3</v>
      </c>
      <c r="AF423" s="1">
        <f>(Table2[[#This Row],[Current Week High]]/Table2[[#This Row],[Close Price]])-1</f>
        <v>5.0429615353730028E-2</v>
      </c>
      <c r="AG423" s="1">
        <f>(Table2[[#This Row],[Close Price]]/Table2[[#This Row],[Current Month Low]])-1</f>
        <v>3.8289468380960923E-3</v>
      </c>
      <c r="AH423" s="1">
        <f>(Table2[[#This Row],[Current Month High]]/Table2[[#This Row],[Close Price]])-1</f>
        <v>2.0075483819160134E-2</v>
      </c>
      <c r="AI423">
        <v>15.7311491206938</v>
      </c>
      <c r="AJ423">
        <v>34.0473627556512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0.03</v>
      </c>
      <c r="AM423" t="s">
        <v>2951</v>
      </c>
      <c r="AN423">
        <v>8.82</v>
      </c>
      <c r="AO423" t="s">
        <v>2951</v>
      </c>
      <c r="AP423">
        <v>0.11991849128389501</v>
      </c>
      <c r="AQ423">
        <f>(Table2[[#This Row],[Sharpe Ratio]]-AVERAGE(Table2[Sharpe Ratio]))/_xlfn.STDEV.P(Table2[Sharpe Ratio])</f>
        <v>0.67295122963246257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1.3076130547691773</v>
      </c>
      <c r="AS423">
        <f>_xlfn.RANK.AVG(Table2[[#This Row],[1Y Return vs Nifty Z-Score]],Table2[1Y Return vs Nifty Z-Score])</f>
        <v>479</v>
      </c>
      <c r="AT423">
        <f>_xlfn.RANK.AVG(Table2[[#This Row],[6M Return vs Nifty Z-Score]],Table2[6M Return vs Nifty Z-Score])</f>
        <v>593</v>
      </c>
      <c r="AU423">
        <f>_xlfn.RANK.AVG(Table2[[#This Row],[Sharpe Ratio Z-Score]],Table2[Sharpe Ratio Z-Score])</f>
        <v>184</v>
      </c>
      <c r="AV423">
        <f>(Table2[[#This Row],[Rank 1Y]]+Table2[[#This Row],[Rank 6M]]+Table2[[#This Row],[Rank Sharpe]])/3</f>
        <v>418.66666666666669</v>
      </c>
    </row>
    <row r="424" spans="1:48" x14ac:dyDescent="0.3">
      <c r="A424" t="s">
        <v>1560</v>
      </c>
      <c r="B424" t="s">
        <v>1561</v>
      </c>
      <c r="C424" t="s">
        <v>2923</v>
      </c>
      <c r="D424" t="s">
        <v>446</v>
      </c>
      <c r="E424">
        <v>5202.0428075</v>
      </c>
      <c r="F424">
        <v>320.7</v>
      </c>
      <c r="G424">
        <v>37.435504239667701</v>
      </c>
      <c r="H424">
        <f>(Table2[[#This Row],[1Y Return vs Nifty]]-AVERAGE(Table2[1Y Return vs Nifty]))/_xlfn.STDEV.P(Table2[1Y Return vs Nifty])</f>
        <v>-0.10449490105000647</v>
      </c>
      <c r="I424">
        <v>22.709898138524</v>
      </c>
      <c r="J424">
        <f>(Table2[[#This Row],[1M Return vs Nifty]]-AVERAGE(Table2[1M Return vs Nifty]))/_xlfn.STDEV.P(Table2[1M Return vs Nifty])</f>
        <v>1.7274874940570726</v>
      </c>
      <c r="K424">
        <v>16.2332888570558</v>
      </c>
      <c r="L424">
        <f>(Table2[[#This Row],[6M Return vs Nifty]]-AVERAGE(Table2[6M Return vs Nifty]))/_xlfn.STDEV.P(Table2[6M Return vs Nifty])</f>
        <v>8.7159900640678856E-2</v>
      </c>
      <c r="M424">
        <v>4.0453752661464604</v>
      </c>
      <c r="N424">
        <f>(Table2[[#This Row],[1W Return vs Nifty]]-AVERAGE(Table2[1W Return vs Nifty]))/_xlfn.STDEV.P(Table2[1W Return vs Nifty])</f>
        <v>0.79607926480774649</v>
      </c>
      <c r="O424">
        <v>303.17</v>
      </c>
      <c r="P424">
        <v>284.976619701424</v>
      </c>
      <c r="Q424">
        <v>256.56086645031399</v>
      </c>
      <c r="R424">
        <v>42.184765430760301</v>
      </c>
      <c r="S424">
        <f>(Table2[[#This Row],[Close Price]]-Table2[[#This Row],[20D EMA]])/Table2[[#This Row],[20D EMA]]</f>
        <v>5.7822343899462253E-2</v>
      </c>
      <c r="T424">
        <f>(Table2[[#This Row],[Close Price]]-Table2[[#This Row],[50D EMA]])/Table2[[#This Row],[50D EMA]]</f>
        <v>0.12535547770902794</v>
      </c>
      <c r="U424">
        <f>(Table2[[#This Row],[Close Price]]-Table2[[#This Row],[200D EMA]])/Table2[[#This Row],[200D EMA]]</f>
        <v>0.24999577853432017</v>
      </c>
      <c r="V424">
        <v>2.85709321313134</v>
      </c>
      <c r="W424">
        <v>319</v>
      </c>
      <c r="X424">
        <v>332.25</v>
      </c>
      <c r="Y424">
        <v>329.45</v>
      </c>
      <c r="Z424">
        <v>344.75</v>
      </c>
      <c r="AA424">
        <v>319</v>
      </c>
      <c r="AB424">
        <v>332.25</v>
      </c>
      <c r="AC424" s="1">
        <f>(Table2[[#This Row],[Close Price]]/Table2[[#This Row],[Day Low]])-1</f>
        <v>5.3291536050157351E-3</v>
      </c>
      <c r="AD424" s="1">
        <f>(Table2[[#This Row],[Day High]]/Table2[[#This Row],[Close Price]])-1</f>
        <v>3.6014967259120789E-2</v>
      </c>
      <c r="AE424" s="1">
        <f>(Table2[[#This Row],[Close Price]]/Table2[[#This Row],[Current Week Low]])-1</f>
        <v>-2.6559417210502367E-2</v>
      </c>
      <c r="AF424" s="1">
        <f>(Table2[[#This Row],[Current Week High]]/Table2[[#This Row],[Close Price]])-1</f>
        <v>7.4992204552541297E-2</v>
      </c>
      <c r="AG424" s="1">
        <f>(Table2[[#This Row],[Close Price]]/Table2[[#This Row],[Current Month Low]])-1</f>
        <v>5.3291536050157351E-3</v>
      </c>
      <c r="AH424" s="1">
        <f>(Table2[[#This Row],[Current Month High]]/Table2[[#This Row],[Close Price]])-1</f>
        <v>3.6014967259120789E-2</v>
      </c>
      <c r="AI424">
        <v>8.5905830994699102</v>
      </c>
      <c r="AJ424">
        <v>65.181560648982696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0.15</v>
      </c>
      <c r="AM424" t="s">
        <v>2951</v>
      </c>
      <c r="AN424">
        <v>20.72</v>
      </c>
      <c r="AO424" t="s">
        <v>2951</v>
      </c>
      <c r="AP424">
        <v>-6.5761867468584007E-2</v>
      </c>
      <c r="AQ424">
        <f>(Table2[[#This Row],[Sharpe Ratio]]-AVERAGE(Table2[Sharpe Ratio]))/_xlfn.STDEV.P(Table2[Sharpe Ratio])</f>
        <v>-1.3765053386120916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1.1297264198433998</v>
      </c>
      <c r="AS424">
        <f>_xlfn.RANK.AVG(Table2[[#This Row],[1Y Return vs Nifty Z-Score]],Table2[1Y Return vs Nifty Z-Score])</f>
        <v>314</v>
      </c>
      <c r="AT424">
        <f>_xlfn.RANK.AVG(Table2[[#This Row],[6M Return vs Nifty Z-Score]],Table2[6M Return vs Nifty Z-Score])</f>
        <v>281</v>
      </c>
      <c r="AU424">
        <f>_xlfn.RANK.AVG(Table2[[#This Row],[Sharpe Ratio Z-Score]],Table2[Sharpe Ratio Z-Score])</f>
        <v>662</v>
      </c>
      <c r="AV424">
        <f>(Table2[[#This Row],[Rank 1Y]]+Table2[[#This Row],[Rank 6M]]+Table2[[#This Row],[Rank Sharpe]])/3</f>
        <v>419</v>
      </c>
    </row>
    <row r="425" spans="1:48" x14ac:dyDescent="0.3">
      <c r="A425" t="s">
        <v>926</v>
      </c>
      <c r="B425" t="s">
        <v>927</v>
      </c>
      <c r="C425" t="s">
        <v>2909</v>
      </c>
      <c r="D425" t="s">
        <v>928</v>
      </c>
      <c r="E425">
        <v>14027.562629374999</v>
      </c>
      <c r="F425">
        <v>182.69</v>
      </c>
      <c r="G425">
        <v>15.0243421210349</v>
      </c>
      <c r="H425">
        <f>(Table2[[#This Row],[1Y Return vs Nifty]]-AVERAGE(Table2[1Y Return vs Nifty]))/_xlfn.STDEV.P(Table2[1Y Return vs Nifty])</f>
        <v>-0.37161470636424188</v>
      </c>
      <c r="I425">
        <v>14.282620856725</v>
      </c>
      <c r="J425">
        <f>(Table2[[#This Row],[1M Return vs Nifty]]-AVERAGE(Table2[1M Return vs Nifty]))/_xlfn.STDEV.P(Table2[1M Return vs Nifty])</f>
        <v>0.93037437361614628</v>
      </c>
      <c r="K425">
        <v>6.5588235533707104</v>
      </c>
      <c r="L425">
        <f>(Table2[[#This Row],[6M Return vs Nifty]]-AVERAGE(Table2[6M Return vs Nifty]))/_xlfn.STDEV.P(Table2[6M Return vs Nifty])</f>
        <v>-0.21166823364627252</v>
      </c>
      <c r="M425">
        <v>-0.54391486259944199</v>
      </c>
      <c r="N425">
        <f>(Table2[[#This Row],[1W Return vs Nifty]]-AVERAGE(Table2[1W Return vs Nifty]))/_xlfn.STDEV.P(Table2[1W Return vs Nifty])</f>
        <v>-0.14422100201339419</v>
      </c>
      <c r="O425">
        <v>170.4</v>
      </c>
      <c r="P425">
        <v>160.55525184367801</v>
      </c>
      <c r="Q425">
        <v>149.33287646116099</v>
      </c>
      <c r="R425">
        <v>63.235761867968897</v>
      </c>
      <c r="S425">
        <f>(Table2[[#This Row],[Close Price]]-Table2[[#This Row],[20D EMA]])/Table2[[#This Row],[20D EMA]]</f>
        <v>7.2124413145539856E-2</v>
      </c>
      <c r="T425">
        <f>(Table2[[#This Row],[Close Price]]-Table2[[#This Row],[50D EMA]])/Table2[[#This Row],[50D EMA]]</f>
        <v>0.13786374411391492</v>
      </c>
      <c r="U425">
        <f>(Table2[[#This Row],[Close Price]]-Table2[[#This Row],[200D EMA]])/Table2[[#This Row],[200D EMA]]</f>
        <v>0.22337427852007283</v>
      </c>
      <c r="V425">
        <v>1.75224894327686</v>
      </c>
      <c r="W425">
        <v>179.2</v>
      </c>
      <c r="X425">
        <v>184.7</v>
      </c>
      <c r="Y425">
        <v>178.7</v>
      </c>
      <c r="Z425">
        <v>184.3</v>
      </c>
      <c r="AA425">
        <v>179.2</v>
      </c>
      <c r="AB425">
        <v>184.7</v>
      </c>
      <c r="AC425" s="1">
        <f>(Table2[[#This Row],[Close Price]]/Table2[[#This Row],[Day Low]])-1</f>
        <v>1.9475446428571574E-2</v>
      </c>
      <c r="AD425" s="1">
        <f>(Table2[[#This Row],[Day High]]/Table2[[#This Row],[Close Price]])-1</f>
        <v>1.1002244238874637E-2</v>
      </c>
      <c r="AE425" s="1">
        <f>(Table2[[#This Row],[Close Price]]/Table2[[#This Row],[Current Week Low]])-1</f>
        <v>2.2327923894795765E-2</v>
      </c>
      <c r="AF425" s="1">
        <f>(Table2[[#This Row],[Current Week High]]/Table2[[#This Row],[Close Price]])-1</f>
        <v>8.8127428978050926E-3</v>
      </c>
      <c r="AG425" s="1">
        <f>(Table2[[#This Row],[Close Price]]/Table2[[#This Row],[Current Month Low]])-1</f>
        <v>1.9475446428571574E-2</v>
      </c>
      <c r="AH425" s="1">
        <f>(Table2[[#This Row],[Current Month High]]/Table2[[#This Row],[Close Price]])-1</f>
        <v>1.1002244238874637E-2</v>
      </c>
      <c r="AI425">
        <v>2.5781378291094201</v>
      </c>
      <c r="AJ425">
        <v>53.5210084033613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0.26</v>
      </c>
      <c r="AM425" t="s">
        <v>2951</v>
      </c>
      <c r="AN425">
        <v>16.399999999999999</v>
      </c>
      <c r="AO425" t="s">
        <v>2951</v>
      </c>
      <c r="AP425">
        <v>1.2613616265749E-2</v>
      </c>
      <c r="AQ425">
        <f>(Table2[[#This Row],[Sharpe Ratio]]-AVERAGE(Table2[Sharpe Ratio]))/_xlfn.STDEV.P(Table2[Sharpe Ratio])</f>
        <v>-0.51143188115073013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-0.30856144955849241</v>
      </c>
      <c r="AS425">
        <f>_xlfn.RANK.AVG(Table2[[#This Row],[1Y Return vs Nifty Z-Score]],Table2[1Y Return vs Nifty Z-Score])</f>
        <v>420</v>
      </c>
      <c r="AT425">
        <f>_xlfn.RANK.AVG(Table2[[#This Row],[6M Return vs Nifty Z-Score]],Table2[6M Return vs Nifty Z-Score])</f>
        <v>372</v>
      </c>
      <c r="AU425">
        <f>_xlfn.RANK.AVG(Table2[[#This Row],[Sharpe Ratio Z-Score]],Table2[Sharpe Ratio Z-Score])</f>
        <v>468</v>
      </c>
      <c r="AV425">
        <f>(Table2[[#This Row],[Rank 1Y]]+Table2[[#This Row],[Rank 6M]]+Table2[[#This Row],[Rank Sharpe]])/3</f>
        <v>420</v>
      </c>
    </row>
    <row r="426" spans="1:48" x14ac:dyDescent="0.3">
      <c r="A426" t="s">
        <v>1079</v>
      </c>
      <c r="B426" t="s">
        <v>1080</v>
      </c>
      <c r="C426" t="s">
        <v>2916</v>
      </c>
      <c r="D426" t="s">
        <v>66</v>
      </c>
      <c r="E426">
        <v>10294.73299144</v>
      </c>
      <c r="F426">
        <v>833.55</v>
      </c>
      <c r="G426">
        <v>21.166811552047001</v>
      </c>
      <c r="H426">
        <f>(Table2[[#This Row],[1Y Return vs Nifty]]-AVERAGE(Table2[1Y Return vs Nifty]))/_xlfn.STDEV.P(Table2[1Y Return vs Nifty])</f>
        <v>-0.29840229417984904</v>
      </c>
      <c r="I426">
        <v>-1.346863770913</v>
      </c>
      <c r="J426">
        <f>(Table2[[#This Row],[1M Return vs Nifty]]-AVERAGE(Table2[1M Return vs Nifty]))/_xlfn.STDEV.P(Table2[1M Return vs Nifty])</f>
        <v>-0.54797585099642998</v>
      </c>
      <c r="K426">
        <v>17.057493512912799</v>
      </c>
      <c r="L426">
        <f>(Table2[[#This Row],[6M Return vs Nifty]]-AVERAGE(Table2[6M Return vs Nifty]))/_xlfn.STDEV.P(Table2[6M Return vs Nifty])</f>
        <v>0.11261821092957407</v>
      </c>
      <c r="M426">
        <v>-4.1607364520203296</v>
      </c>
      <c r="N426">
        <f>(Table2[[#This Row],[1W Return vs Nifty]]-AVERAGE(Table2[1W Return vs Nifty]))/_xlfn.STDEV.P(Table2[1W Return vs Nifty])</f>
        <v>-0.88527206005715164</v>
      </c>
      <c r="O426">
        <v>843.25</v>
      </c>
      <c r="P426">
        <v>830.558590500013</v>
      </c>
      <c r="Q426">
        <v>747.73130112401395</v>
      </c>
      <c r="R426">
        <v>60.484484585304202</v>
      </c>
      <c r="S426">
        <f>(Table2[[#This Row],[Close Price]]-Table2[[#This Row],[20D EMA]])/Table2[[#This Row],[20D EMA]]</f>
        <v>-1.1503112955825729E-2</v>
      </c>
      <c r="T426">
        <f>(Table2[[#This Row],[Close Price]]-Table2[[#This Row],[50D EMA]])/Table2[[#This Row],[50D EMA]]</f>
        <v>3.6016838958779162E-3</v>
      </c>
      <c r="U426">
        <f>(Table2[[#This Row],[Close Price]]-Table2[[#This Row],[200D EMA]])/Table2[[#This Row],[200D EMA]]</f>
        <v>0.11477210964283634</v>
      </c>
      <c r="V426">
        <v>0.51259488435147305</v>
      </c>
      <c r="W426">
        <v>825.05</v>
      </c>
      <c r="X426">
        <v>845</v>
      </c>
      <c r="Y426">
        <v>825.8</v>
      </c>
      <c r="Z426">
        <v>847</v>
      </c>
      <c r="AA426">
        <v>825.05</v>
      </c>
      <c r="AB426">
        <v>845</v>
      </c>
      <c r="AC426" s="1">
        <f>(Table2[[#This Row],[Close Price]]/Table2[[#This Row],[Day Low]])-1</f>
        <v>1.0302405914793145E-2</v>
      </c>
      <c r="AD426" s="1">
        <f>(Table2[[#This Row],[Day High]]/Table2[[#This Row],[Close Price]])-1</f>
        <v>1.3736428528582589E-2</v>
      </c>
      <c r="AE426" s="1">
        <f>(Table2[[#This Row],[Close Price]]/Table2[[#This Row],[Current Week Low]])-1</f>
        <v>9.3848389440542856E-3</v>
      </c>
      <c r="AF426" s="1">
        <f>(Table2[[#This Row],[Current Week High]]/Table2[[#This Row],[Close Price]])-1</f>
        <v>1.6135804690780464E-2</v>
      </c>
      <c r="AG426" s="1">
        <f>(Table2[[#This Row],[Close Price]]/Table2[[#This Row],[Current Month Low]])-1</f>
        <v>1.0302405914793145E-2</v>
      </c>
      <c r="AH426" s="1">
        <f>(Table2[[#This Row],[Current Month High]]/Table2[[#This Row],[Close Price]])-1</f>
        <v>1.3736428528582589E-2</v>
      </c>
      <c r="AI426">
        <v>8.6917401475616405</v>
      </c>
      <c r="AJ426">
        <v>49.623047926763498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0.04</v>
      </c>
      <c r="AM426" t="s">
        <v>2951</v>
      </c>
      <c r="AN426">
        <v>-0.36</v>
      </c>
      <c r="AO426" t="s">
        <v>2950</v>
      </c>
      <c r="AP426">
        <v>-2.629693090597E-2</v>
      </c>
      <c r="AQ426">
        <f>(Table2[[#This Row],[Sharpe Ratio]]-AVERAGE(Table2[Sharpe Ratio]))/_xlfn.STDEV.P(Table2[Sharpe Ratio])</f>
        <v>-0.94090905908624722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-2.5599410533901037</v>
      </c>
      <c r="AS426">
        <f>_xlfn.RANK.AVG(Table2[[#This Row],[1Y Return vs Nifty Z-Score]],Table2[1Y Return vs Nifty Z-Score])</f>
        <v>384</v>
      </c>
      <c r="AT426">
        <f>_xlfn.RANK.AVG(Table2[[#This Row],[6M Return vs Nifty Z-Score]],Table2[6M Return vs Nifty Z-Score])</f>
        <v>278</v>
      </c>
      <c r="AU426">
        <f>_xlfn.RANK.AVG(Table2[[#This Row],[Sharpe Ratio Z-Score]],Table2[Sharpe Ratio Z-Score])</f>
        <v>599</v>
      </c>
      <c r="AV426">
        <f>(Table2[[#This Row],[Rank 1Y]]+Table2[[#This Row],[Rank 6M]]+Table2[[#This Row],[Rank Sharpe]])/3</f>
        <v>420.33333333333331</v>
      </c>
    </row>
    <row r="427" spans="1:48" x14ac:dyDescent="0.3">
      <c r="A427" t="s">
        <v>324</v>
      </c>
      <c r="B427" t="s">
        <v>325</v>
      </c>
      <c r="C427" t="s">
        <v>2916</v>
      </c>
      <c r="D427" t="s">
        <v>66</v>
      </c>
      <c r="E427">
        <v>72366.347904544993</v>
      </c>
      <c r="F427">
        <v>1218.6500000000001</v>
      </c>
      <c r="G427">
        <v>42.836675134782702</v>
      </c>
      <c r="H427">
        <f>(Table2[[#This Row],[1Y Return vs Nifty]]-AVERAGE(Table2[1Y Return vs Nifty]))/_xlfn.STDEV.P(Table2[1Y Return vs Nifty])</f>
        <v>-4.0118064617570295E-2</v>
      </c>
      <c r="I427">
        <v>-1.26503179082137</v>
      </c>
      <c r="J427">
        <f>(Table2[[#This Row],[1M Return vs Nifty]]-AVERAGE(Table2[1M Return vs Nifty]))/_xlfn.STDEV.P(Table2[1M Return vs Nifty])</f>
        <v>-0.54023558770361302</v>
      </c>
      <c r="K427">
        <v>4.3218233839737996</v>
      </c>
      <c r="L427">
        <f>(Table2[[#This Row],[6M Return vs Nifty]]-AVERAGE(Table2[6M Return vs Nifty]))/_xlfn.STDEV.P(Table2[6M Return vs Nifty])</f>
        <v>-0.28076544636415202</v>
      </c>
      <c r="M427">
        <v>-2.1273738253231702</v>
      </c>
      <c r="N427">
        <f>(Table2[[#This Row],[1W Return vs Nifty]]-AVERAGE(Table2[1W Return vs Nifty]))/_xlfn.STDEV.P(Table2[1W Return vs Nifty])</f>
        <v>-0.46865612016451474</v>
      </c>
      <c r="O427">
        <v>1228.73</v>
      </c>
      <c r="P427">
        <v>1187.8256242484499</v>
      </c>
      <c r="Q427">
        <v>1041.8564485069301</v>
      </c>
      <c r="R427">
        <v>78.993571255739397</v>
      </c>
      <c r="S427">
        <f>(Table2[[#This Row],[Close Price]]-Table2[[#This Row],[20D EMA]])/Table2[[#This Row],[20D EMA]]</f>
        <v>-8.2035923270367996E-3</v>
      </c>
      <c r="T427">
        <f>(Table2[[#This Row],[Close Price]]-Table2[[#This Row],[50D EMA]])/Table2[[#This Row],[50D EMA]]</f>
        <v>2.5950253237762146E-2</v>
      </c>
      <c r="U427">
        <f>(Table2[[#This Row],[Close Price]]-Table2[[#This Row],[200D EMA]])/Table2[[#This Row],[200D EMA]]</f>
        <v>0.16969089335333135</v>
      </c>
      <c r="V427">
        <v>0.90077549754597597</v>
      </c>
      <c r="W427">
        <v>1215.05</v>
      </c>
      <c r="X427">
        <v>1246.0999999999999</v>
      </c>
      <c r="Y427">
        <v>1235</v>
      </c>
      <c r="Z427">
        <v>1262.3</v>
      </c>
      <c r="AA427">
        <v>1215.05</v>
      </c>
      <c r="AB427">
        <v>1246.0999999999999</v>
      </c>
      <c r="AC427" s="1">
        <f>(Table2[[#This Row],[Close Price]]/Table2[[#This Row],[Day Low]])-1</f>
        <v>2.9628410353483847E-3</v>
      </c>
      <c r="AD427" s="1">
        <f>(Table2[[#This Row],[Day High]]/Table2[[#This Row],[Close Price]])-1</f>
        <v>2.2524925122061168E-2</v>
      </c>
      <c r="AE427" s="1">
        <f>(Table2[[#This Row],[Close Price]]/Table2[[#This Row],[Current Week Low]])-1</f>
        <v>-1.3238866396761084E-2</v>
      </c>
      <c r="AF427" s="1">
        <f>(Table2[[#This Row],[Current Week High]]/Table2[[#This Row],[Close Price]])-1</f>
        <v>3.5818323554753118E-2</v>
      </c>
      <c r="AG427" s="1">
        <f>(Table2[[#This Row],[Close Price]]/Table2[[#This Row],[Current Month Low]])-1</f>
        <v>2.9628410353483847E-3</v>
      </c>
      <c r="AH427" s="1">
        <f>(Table2[[#This Row],[Current Month High]]/Table2[[#This Row],[Close Price]])-1</f>
        <v>2.2524925122061168E-2</v>
      </c>
      <c r="AI427">
        <v>6.02716120297048</v>
      </c>
      <c r="AJ427">
        <v>74.942578237151807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0.09</v>
      </c>
      <c r="AM427" t="s">
        <v>2951</v>
      </c>
      <c r="AN427">
        <v>-3.77</v>
      </c>
      <c r="AO427" t="s">
        <v>2950</v>
      </c>
      <c r="AP427">
        <v>-9.0823601168219994E-3</v>
      </c>
      <c r="AQ427">
        <f>(Table2[[#This Row],[Sharpe Ratio]]-AVERAGE(Table2[Sharpe Ratio]))/_xlfn.STDEV.P(Table2[Sharpe Ratio])</f>
        <v>-0.7509023431881976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-2.0806775620380478</v>
      </c>
      <c r="AS427">
        <f>_xlfn.RANK.AVG(Table2[[#This Row],[1Y Return vs Nifty Z-Score]],Table2[1Y Return vs Nifty Z-Score])</f>
        <v>296</v>
      </c>
      <c r="AT427">
        <f>_xlfn.RANK.AVG(Table2[[#This Row],[6M Return vs Nifty Z-Score]],Table2[6M Return vs Nifty Z-Score])</f>
        <v>396</v>
      </c>
      <c r="AU427">
        <f>_xlfn.RANK.AVG(Table2[[#This Row],[Sharpe Ratio Z-Score]],Table2[Sharpe Ratio Z-Score])</f>
        <v>570</v>
      </c>
      <c r="AV427">
        <f>(Table2[[#This Row],[Rank 1Y]]+Table2[[#This Row],[Rank 6M]]+Table2[[#This Row],[Rank Sharpe]])/3</f>
        <v>420.66666666666669</v>
      </c>
    </row>
    <row r="428" spans="1:48" x14ac:dyDescent="0.3">
      <c r="A428" t="s">
        <v>382</v>
      </c>
      <c r="B428" t="s">
        <v>383</v>
      </c>
      <c r="C428" t="s">
        <v>2917</v>
      </c>
      <c r="D428" t="s">
        <v>384</v>
      </c>
      <c r="E428">
        <v>57727.944234100003</v>
      </c>
      <c r="F428">
        <v>2384.4</v>
      </c>
      <c r="G428">
        <v>-3.3671086722736798</v>
      </c>
      <c r="H428">
        <f>(Table2[[#This Row],[1Y Return vs Nifty]]-AVERAGE(Table2[1Y Return vs Nifty]))/_xlfn.STDEV.P(Table2[1Y Return vs Nifty])</f>
        <v>-0.59082336361055476</v>
      </c>
      <c r="I428">
        <v>4.4278259212010198</v>
      </c>
      <c r="J428">
        <f>(Table2[[#This Row],[1M Return vs Nifty]]-AVERAGE(Table2[1M Return vs Nifty]))/_xlfn.STDEV.P(Table2[1M Return vs Nifty])</f>
        <v>-1.7637392862025485E-3</v>
      </c>
      <c r="K428">
        <v>13.807633270443899</v>
      </c>
      <c r="L428">
        <f>(Table2[[#This Row],[6M Return vs Nifty]]-AVERAGE(Table2[6M Return vs Nifty]))/_xlfn.STDEV.P(Table2[6M Return vs Nifty])</f>
        <v>1.2235436019998309E-2</v>
      </c>
      <c r="M428">
        <v>-0.27930094965720798</v>
      </c>
      <c r="N428">
        <f>(Table2[[#This Row],[1W Return vs Nifty]]-AVERAGE(Table2[1W Return vs Nifty]))/_xlfn.STDEV.P(Table2[1W Return vs Nifty])</f>
        <v>-9.0004222083605381E-2</v>
      </c>
      <c r="O428">
        <v>2206.1799999999998</v>
      </c>
      <c r="P428">
        <v>2140.1900048171401</v>
      </c>
      <c r="Q428">
        <v>1984.43550257487</v>
      </c>
      <c r="R428">
        <v>51.152879085831998</v>
      </c>
      <c r="S428">
        <f>(Table2[[#This Row],[Close Price]]-Table2[[#This Row],[20D EMA]])/Table2[[#This Row],[20D EMA]]</f>
        <v>8.0782166459672497E-2</v>
      </c>
      <c r="T428">
        <f>(Table2[[#This Row],[Close Price]]-Table2[[#This Row],[50D EMA]])/Table2[[#This Row],[50D EMA]]</f>
        <v>0.11410668895434148</v>
      </c>
      <c r="U428">
        <f>(Table2[[#This Row],[Close Price]]-Table2[[#This Row],[200D EMA]])/Table2[[#This Row],[200D EMA]]</f>
        <v>0.20155076690885798</v>
      </c>
      <c r="V428">
        <v>1.1493182915603199</v>
      </c>
      <c r="W428">
        <v>2243.35</v>
      </c>
      <c r="X428">
        <v>2393.4</v>
      </c>
      <c r="Y428">
        <v>2228.4499999999998</v>
      </c>
      <c r="Z428">
        <v>2300.9</v>
      </c>
      <c r="AA428">
        <v>2243.35</v>
      </c>
      <c r="AB428">
        <v>2393.4</v>
      </c>
      <c r="AC428" s="1">
        <f>(Table2[[#This Row],[Close Price]]/Table2[[#This Row],[Day Low]])-1</f>
        <v>6.2874718612788927E-2</v>
      </c>
      <c r="AD428" s="1">
        <f>(Table2[[#This Row],[Day High]]/Table2[[#This Row],[Close Price]])-1</f>
        <v>3.7745344740816034E-3</v>
      </c>
      <c r="AE428" s="1">
        <f>(Table2[[#This Row],[Close Price]]/Table2[[#This Row],[Current Week Low]])-1</f>
        <v>6.9981377190423855E-2</v>
      </c>
      <c r="AF428" s="1">
        <f>(Table2[[#This Row],[Current Week High]]/Table2[[#This Row],[Close Price]])-1</f>
        <v>-3.5019292065089802E-2</v>
      </c>
      <c r="AG428" s="1">
        <f>(Table2[[#This Row],[Close Price]]/Table2[[#This Row],[Current Month Low]])-1</f>
        <v>6.2874718612788927E-2</v>
      </c>
      <c r="AH428" s="1">
        <f>(Table2[[#This Row],[Current Month High]]/Table2[[#This Row],[Close Price]])-1</f>
        <v>3.7745344740816034E-3</v>
      </c>
      <c r="AI428">
        <v>0.37745344740816</v>
      </c>
      <c r="AJ428">
        <v>37.034482758620598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0.06</v>
      </c>
      <c r="AM428" t="s">
        <v>2951</v>
      </c>
      <c r="AN428">
        <v>12.67</v>
      </c>
      <c r="AO428" t="s">
        <v>2951</v>
      </c>
      <c r="AP428">
        <v>2.6330509441726001E-2</v>
      </c>
      <c r="AQ428">
        <f>(Table2[[#This Row],[Sharpe Ratio]]-AVERAGE(Table2[Sharpe Ratio]))/_xlfn.STDEV.P(Table2[Sharpe Ratio])</f>
        <v>-0.36003096290449893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-1.0303868518648633</v>
      </c>
      <c r="AS428">
        <f>_xlfn.RANK.AVG(Table2[[#This Row],[1Y Return vs Nifty Z-Score]],Table2[1Y Return vs Nifty Z-Score])</f>
        <v>529</v>
      </c>
      <c r="AT428">
        <f>_xlfn.RANK.AVG(Table2[[#This Row],[6M Return vs Nifty Z-Score]],Table2[6M Return vs Nifty Z-Score])</f>
        <v>303</v>
      </c>
      <c r="AU428">
        <f>_xlfn.RANK.AVG(Table2[[#This Row],[Sharpe Ratio Z-Score]],Table2[Sharpe Ratio Z-Score])</f>
        <v>431</v>
      </c>
      <c r="AV428">
        <f>(Table2[[#This Row],[Rank 1Y]]+Table2[[#This Row],[Rank 6M]]+Table2[[#This Row],[Rank Sharpe]])/3</f>
        <v>421</v>
      </c>
    </row>
    <row r="429" spans="1:48" x14ac:dyDescent="0.3">
      <c r="A429" t="s">
        <v>937</v>
      </c>
      <c r="B429" t="s">
        <v>938</v>
      </c>
      <c r="C429" t="s">
        <v>622</v>
      </c>
      <c r="D429" t="s">
        <v>622</v>
      </c>
      <c r="E429">
        <v>13805.2728233</v>
      </c>
      <c r="F429">
        <v>146.27000000000001</v>
      </c>
      <c r="G429">
        <v>30.838553616682599</v>
      </c>
      <c r="H429">
        <f>(Table2[[#This Row],[1Y Return vs Nifty]]-AVERAGE(Table2[1Y Return vs Nifty]))/_xlfn.STDEV.P(Table2[1Y Return vs Nifty])</f>
        <v>-0.18312429816700462</v>
      </c>
      <c r="I429">
        <v>-1.90994131612009</v>
      </c>
      <c r="J429">
        <f>(Table2[[#This Row],[1M Return vs Nifty]]-AVERAGE(Table2[1M Return vs Nifty]))/_xlfn.STDEV.P(Table2[1M Return vs Nifty])</f>
        <v>-0.60123581671271475</v>
      </c>
      <c r="K429">
        <v>-8.8502927417796897</v>
      </c>
      <c r="L429">
        <f>(Table2[[#This Row],[6M Return vs Nifty]]-AVERAGE(Table2[6M Return vs Nifty]))/_xlfn.STDEV.P(Table2[6M Return vs Nifty])</f>
        <v>-0.68763019422475458</v>
      </c>
      <c r="M429">
        <v>-1.8479315896192501</v>
      </c>
      <c r="N429">
        <f>(Table2[[#This Row],[1W Return vs Nifty]]-AVERAGE(Table2[1W Return vs Nifty]))/_xlfn.STDEV.P(Table2[1W Return vs Nifty])</f>
        <v>-0.4114011632055623</v>
      </c>
      <c r="O429">
        <v>142.19999999999999</v>
      </c>
      <c r="P429">
        <v>143.41720666022201</v>
      </c>
      <c r="Q429">
        <v>138.43442835116099</v>
      </c>
      <c r="R429">
        <v>46.498922951777601</v>
      </c>
      <c r="S429">
        <f>(Table2[[#This Row],[Close Price]]-Table2[[#This Row],[20D EMA]])/Table2[[#This Row],[20D EMA]]</f>
        <v>2.8621659634318015E-2</v>
      </c>
      <c r="T429">
        <f>(Table2[[#This Row],[Close Price]]-Table2[[#This Row],[50D EMA]])/Table2[[#This Row],[50D EMA]]</f>
        <v>1.9891569541838315E-2</v>
      </c>
      <c r="U429">
        <f>(Table2[[#This Row],[Close Price]]-Table2[[#This Row],[200D EMA]])/Table2[[#This Row],[200D EMA]]</f>
        <v>5.6601321955567621E-2</v>
      </c>
      <c r="V429">
        <v>1.2197341993888999</v>
      </c>
      <c r="W429">
        <v>142.19999999999999</v>
      </c>
      <c r="X429">
        <v>149.37</v>
      </c>
      <c r="Y429">
        <v>143.5</v>
      </c>
      <c r="Z429">
        <v>146.15</v>
      </c>
      <c r="AA429">
        <v>142.19999999999999</v>
      </c>
      <c r="AB429">
        <v>149.37</v>
      </c>
      <c r="AC429" s="1">
        <f>(Table2[[#This Row],[Close Price]]/Table2[[#This Row],[Day Low]])-1</f>
        <v>2.8621659634318064E-2</v>
      </c>
      <c r="AD429" s="1">
        <f>(Table2[[#This Row],[Day High]]/Table2[[#This Row],[Close Price]])-1</f>
        <v>2.1193682915156886E-2</v>
      </c>
      <c r="AE429" s="1">
        <f>(Table2[[#This Row],[Close Price]]/Table2[[#This Row],[Current Week Low]])-1</f>
        <v>1.9303135888501854E-2</v>
      </c>
      <c r="AF429" s="1">
        <f>(Table2[[#This Row],[Current Week High]]/Table2[[#This Row],[Close Price]])-1</f>
        <v>-8.2040062897381638E-4</v>
      </c>
      <c r="AG429" s="1">
        <f>(Table2[[#This Row],[Close Price]]/Table2[[#This Row],[Current Month Low]])-1</f>
        <v>2.8621659634318064E-2</v>
      </c>
      <c r="AH429" s="1">
        <f>(Table2[[#This Row],[Current Month High]]/Table2[[#This Row],[Close Price]])-1</f>
        <v>2.1193682915156886E-2</v>
      </c>
      <c r="AI429">
        <v>17.0780064264715</v>
      </c>
      <c r="AJ429">
        <v>59.683406113537103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-0.12</v>
      </c>
      <c r="AM429" t="s">
        <v>2950</v>
      </c>
      <c r="AN429">
        <v>12.28</v>
      </c>
      <c r="AO429" t="s">
        <v>2951</v>
      </c>
      <c r="AP429">
        <v>3.6027066052901E-2</v>
      </c>
      <c r="AQ429">
        <f>(Table2[[#This Row],[Sharpe Ratio]]-AVERAGE(Table2[Sharpe Ratio]))/_xlfn.STDEV.P(Table2[Sharpe Ratio])</f>
        <v>-0.25300471753506271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338</v>
      </c>
      <c r="AT429">
        <f>_xlfn.RANK.AVG(Table2[[#This Row],[6M Return vs Nifty Z-Score]],Table2[6M Return vs Nifty Z-Score])</f>
        <v>526</v>
      </c>
      <c r="AU429">
        <f>_xlfn.RANK.AVG(Table2[[#This Row],[Sharpe Ratio Z-Score]],Table2[Sharpe Ratio Z-Score])</f>
        <v>399</v>
      </c>
      <c r="AV429">
        <f>(Table2[[#This Row],[Rank 1Y]]+Table2[[#This Row],[Rank 6M]]+Table2[[#This Row],[Rank Sharpe]])/3</f>
        <v>421</v>
      </c>
    </row>
    <row r="430" spans="1:48" x14ac:dyDescent="0.3">
      <c r="A430" t="s">
        <v>1218</v>
      </c>
      <c r="B430" t="s">
        <v>1219</v>
      </c>
      <c r="C430" t="s">
        <v>2919</v>
      </c>
      <c r="D430" t="s">
        <v>93</v>
      </c>
      <c r="E430">
        <v>8448.3276009599995</v>
      </c>
      <c r="F430">
        <v>755.8</v>
      </c>
      <c r="G430">
        <v>-30.644081145504099</v>
      </c>
      <c r="H430">
        <f>(Table2[[#This Row],[1Y Return vs Nifty]]-AVERAGE(Table2[1Y Return vs Nifty]))/_xlfn.STDEV.P(Table2[1Y Return vs Nifty])</f>
        <v>-0.91593901526849586</v>
      </c>
      <c r="I430">
        <v>-3.3455079485786898</v>
      </c>
      <c r="J430">
        <f>(Table2[[#This Row],[1M Return vs Nifty]]-AVERAGE(Table2[1M Return vs Nifty]))/_xlfn.STDEV.P(Table2[1M Return vs Nifty])</f>
        <v>-0.73702214006906064</v>
      </c>
      <c r="K430">
        <v>-1.9388021595934399</v>
      </c>
      <c r="L430">
        <f>(Table2[[#This Row],[6M Return vs Nifty]]-AVERAGE(Table2[6M Return vs Nifty]))/_xlfn.STDEV.P(Table2[6M Return vs Nifty])</f>
        <v>-0.47414575131400849</v>
      </c>
      <c r="M430">
        <v>1.3440477317455699</v>
      </c>
      <c r="N430">
        <f>(Table2[[#This Row],[1W Return vs Nifty]]-AVERAGE(Table2[1W Return vs Nifty]))/_xlfn.STDEV.P(Table2[1W Return vs Nifty])</f>
        <v>0.24260390585009356</v>
      </c>
      <c r="O430">
        <v>742.42</v>
      </c>
      <c r="P430">
        <v>739.15482225206495</v>
      </c>
      <c r="Q430">
        <v>723.55636457402704</v>
      </c>
      <c r="R430">
        <v>69.703747144817498</v>
      </c>
      <c r="S430">
        <f>(Table2[[#This Row],[Close Price]]-Table2[[#This Row],[20D EMA]])/Table2[[#This Row],[20D EMA]]</f>
        <v>1.8022143800005382E-2</v>
      </c>
      <c r="T430">
        <f>(Table2[[#This Row],[Close Price]]-Table2[[#This Row],[50D EMA]])/Table2[[#This Row],[50D EMA]]</f>
        <v>2.251920334798101E-2</v>
      </c>
      <c r="U430">
        <f>(Table2[[#This Row],[Close Price]]-Table2[[#This Row],[200D EMA]])/Table2[[#This Row],[200D EMA]]</f>
        <v>4.4562714122424206E-2</v>
      </c>
      <c r="V430">
        <v>1.0755935408106201</v>
      </c>
      <c r="W430">
        <v>748.6</v>
      </c>
      <c r="X430">
        <v>770.95</v>
      </c>
      <c r="Y430">
        <v>743.05</v>
      </c>
      <c r="Z430">
        <v>774</v>
      </c>
      <c r="AA430">
        <v>748.6</v>
      </c>
      <c r="AB430">
        <v>770.95</v>
      </c>
      <c r="AC430" s="1">
        <f>(Table2[[#This Row],[Close Price]]/Table2[[#This Row],[Day Low]])-1</f>
        <v>9.6179535132245864E-3</v>
      </c>
      <c r="AD430" s="1">
        <f>(Table2[[#This Row],[Day High]]/Table2[[#This Row],[Close Price]])-1</f>
        <v>2.0044985445885288E-2</v>
      </c>
      <c r="AE430" s="1">
        <f>(Table2[[#This Row],[Close Price]]/Table2[[#This Row],[Current Week Low]])-1</f>
        <v>1.7159006796312548E-2</v>
      </c>
      <c r="AF430" s="1">
        <f>(Table2[[#This Row],[Current Week High]]/Table2[[#This Row],[Close Price]])-1</f>
        <v>2.4080444562053493E-2</v>
      </c>
      <c r="AG430" s="1">
        <f>(Table2[[#This Row],[Close Price]]/Table2[[#This Row],[Current Month Low]])-1</f>
        <v>9.6179535132245864E-3</v>
      </c>
      <c r="AH430" s="1">
        <f>(Table2[[#This Row],[Current Month High]]/Table2[[#This Row],[Close Price]])-1</f>
        <v>2.0044985445885288E-2</v>
      </c>
      <c r="AI430">
        <v>17.557554908705999</v>
      </c>
      <c r="AJ430">
        <v>22.694805194805099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-0.11</v>
      </c>
      <c r="AM430" t="s">
        <v>2950</v>
      </c>
      <c r="AN430">
        <v>5.78</v>
      </c>
      <c r="AO430" t="s">
        <v>2951</v>
      </c>
      <c r="AP430">
        <v>0.14169982026220301</v>
      </c>
      <c r="AQ430">
        <f>(Table2[[#This Row],[Sharpe Ratio]]-AVERAGE(Table2[Sharpe Ratio]))/_xlfn.STDEV.P(Table2[Sharpe Ratio])</f>
        <v>0.91336377536216973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-0.97113922543930187</v>
      </c>
      <c r="AS430">
        <f>_xlfn.RANK.AVG(Table2[[#This Row],[1Y Return vs Nifty Z-Score]],Table2[1Y Return vs Nifty Z-Score])</f>
        <v>668</v>
      </c>
      <c r="AT430">
        <f>_xlfn.RANK.AVG(Table2[[#This Row],[6M Return vs Nifty Z-Score]],Table2[6M Return vs Nifty Z-Score])</f>
        <v>461</v>
      </c>
      <c r="AU430">
        <f>_xlfn.RANK.AVG(Table2[[#This Row],[Sharpe Ratio Z-Score]],Table2[Sharpe Ratio Z-Score])</f>
        <v>134</v>
      </c>
      <c r="AV430">
        <f>(Table2[[#This Row],[Rank 1Y]]+Table2[[#This Row],[Rank 6M]]+Table2[[#This Row],[Rank Sharpe]])/3</f>
        <v>421</v>
      </c>
    </row>
    <row r="431" spans="1:48" x14ac:dyDescent="0.3">
      <c r="A431" t="s">
        <v>638</v>
      </c>
      <c r="B431" t="s">
        <v>639</v>
      </c>
      <c r="C431" t="s">
        <v>2916</v>
      </c>
      <c r="D431" t="s">
        <v>284</v>
      </c>
      <c r="E431">
        <v>25443.331829625</v>
      </c>
      <c r="F431">
        <v>1187.3</v>
      </c>
      <c r="G431">
        <v>-8.6304679809778104</v>
      </c>
      <c r="H431">
        <f>(Table2[[#This Row],[1Y Return vs Nifty]]-AVERAGE(Table2[1Y Return vs Nifty]))/_xlfn.STDEV.P(Table2[1Y Return vs Nifty])</f>
        <v>-0.65355761658670897</v>
      </c>
      <c r="I431">
        <v>-6.9301804238411497</v>
      </c>
      <c r="J431">
        <f>(Table2[[#This Row],[1M Return vs Nifty]]-AVERAGE(Table2[1M Return vs Nifty]))/_xlfn.STDEV.P(Table2[1M Return vs Nifty])</f>
        <v>-1.0760865100864645</v>
      </c>
      <c r="K431">
        <v>-10.043862133045099</v>
      </c>
      <c r="L431">
        <f>(Table2[[#This Row],[6M Return vs Nifty]]-AVERAGE(Table2[6M Return vs Nifty]))/_xlfn.STDEV.P(Table2[6M Return vs Nifty])</f>
        <v>-0.72449756654330466</v>
      </c>
      <c r="M431">
        <v>-4.2838975180689998</v>
      </c>
      <c r="N431">
        <f>(Table2[[#This Row],[1W Return vs Nifty]]-AVERAGE(Table2[1W Return vs Nifty]))/_xlfn.STDEV.P(Table2[1W Return vs Nifty])</f>
        <v>-0.9105065473130679</v>
      </c>
      <c r="O431">
        <v>1228.03</v>
      </c>
      <c r="P431">
        <v>1242.0765019400801</v>
      </c>
      <c r="Q431">
        <v>1185.9290597607701</v>
      </c>
      <c r="R431">
        <v>40.878713788214597</v>
      </c>
      <c r="S431">
        <f>(Table2[[#This Row],[Close Price]]-Table2[[#This Row],[20D EMA]])/Table2[[#This Row],[20D EMA]]</f>
        <v>-3.316694217567976E-2</v>
      </c>
      <c r="T431">
        <f>(Table2[[#This Row],[Close Price]]-Table2[[#This Row],[50D EMA]])/Table2[[#This Row],[50D EMA]]</f>
        <v>-4.4100747300606015E-2</v>
      </c>
      <c r="U431">
        <f>(Table2[[#This Row],[Close Price]]-Table2[[#This Row],[200D EMA]])/Table2[[#This Row],[200D EMA]]</f>
        <v>1.1560052668803124E-3</v>
      </c>
      <c r="V431">
        <v>1.3678396794252501</v>
      </c>
      <c r="W431">
        <v>1181.1500000000001</v>
      </c>
      <c r="X431">
        <v>1206.3499999999999</v>
      </c>
      <c r="Y431">
        <v>1197</v>
      </c>
      <c r="Z431">
        <v>1236</v>
      </c>
      <c r="AA431">
        <v>1181.1500000000001</v>
      </c>
      <c r="AB431">
        <v>1206.3499999999999</v>
      </c>
      <c r="AC431" s="1">
        <f>(Table2[[#This Row],[Close Price]]/Table2[[#This Row],[Day Low]])-1</f>
        <v>5.20678999280344E-3</v>
      </c>
      <c r="AD431" s="1">
        <f>(Table2[[#This Row],[Day High]]/Table2[[#This Row],[Close Price]])-1</f>
        <v>1.6044807546534035E-2</v>
      </c>
      <c r="AE431" s="1">
        <f>(Table2[[#This Row],[Close Price]]/Table2[[#This Row],[Current Week Low]])-1</f>
        <v>-8.1035923141186128E-3</v>
      </c>
      <c r="AF431" s="1">
        <f>(Table2[[#This Row],[Current Week High]]/Table2[[#This Row],[Close Price]])-1</f>
        <v>4.1017434515286721E-2</v>
      </c>
      <c r="AG431" s="1">
        <f>(Table2[[#This Row],[Close Price]]/Table2[[#This Row],[Current Month Low]])-1</f>
        <v>5.20678999280344E-3</v>
      </c>
      <c r="AH431" s="1">
        <f>(Table2[[#This Row],[Current Month High]]/Table2[[#This Row],[Close Price]])-1</f>
        <v>1.6044807546534035E-2</v>
      </c>
      <c r="AI431">
        <v>21.696285690221501</v>
      </c>
      <c r="AJ431">
        <v>21.974522292993601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</v>
      </c>
      <c r="AM431" t="s">
        <v>2950</v>
      </c>
      <c r="AN431">
        <v>0.22</v>
      </c>
      <c r="AO431" t="s">
        <v>2951</v>
      </c>
      <c r="AP431">
        <v>0.12640838062318699</v>
      </c>
      <c r="AQ431">
        <f>(Table2[[#This Row],[Sharpe Ratio]]-AVERAGE(Table2[Sharpe Ratio]))/_xlfn.STDEV.P(Table2[Sharpe Ratio])</f>
        <v>0.74458371905113507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558</v>
      </c>
      <c r="AT431">
        <f>_xlfn.RANK.AVG(Table2[[#This Row],[6M Return vs Nifty Z-Score]],Table2[6M Return vs Nifty Z-Score])</f>
        <v>543</v>
      </c>
      <c r="AU431">
        <f>_xlfn.RANK.AVG(Table2[[#This Row],[Sharpe Ratio Z-Score]],Table2[Sharpe Ratio Z-Score])</f>
        <v>165</v>
      </c>
      <c r="AV431">
        <f>(Table2[[#This Row],[Rank 1Y]]+Table2[[#This Row],[Rank 6M]]+Table2[[#This Row],[Rank Sharpe]])/3</f>
        <v>422</v>
      </c>
    </row>
    <row r="432" spans="1:48" x14ac:dyDescent="0.3">
      <c r="A432" t="s">
        <v>356</v>
      </c>
      <c r="B432" t="s">
        <v>357</v>
      </c>
      <c r="C432" t="s">
        <v>2916</v>
      </c>
      <c r="D432" t="s">
        <v>66</v>
      </c>
      <c r="E432">
        <v>65182.653225000002</v>
      </c>
      <c r="F432">
        <v>5005.75</v>
      </c>
      <c r="G432">
        <v>21.059509847176699</v>
      </c>
      <c r="H432">
        <f>(Table2[[#This Row],[1Y Return vs Nifty]]-AVERAGE(Table2[1Y Return vs Nifty]))/_xlfn.STDEV.P(Table2[1Y Return vs Nifty])</f>
        <v>-0.29968122877338405</v>
      </c>
      <c r="I432">
        <v>-8.04490180776728</v>
      </c>
      <c r="J432">
        <f>(Table2[[#This Row],[1M Return vs Nifty]]-AVERAGE(Table2[1M Return vs Nifty]))/_xlfn.STDEV.P(Table2[1M Return vs Nifty])</f>
        <v>-1.1815249584786482</v>
      </c>
      <c r="K432">
        <v>-9.5819616347290495</v>
      </c>
      <c r="L432">
        <f>(Table2[[#This Row],[6M Return vs Nifty]]-AVERAGE(Table2[6M Return vs Nifty]))/_xlfn.STDEV.P(Table2[6M Return vs Nifty])</f>
        <v>-0.71023022878300268</v>
      </c>
      <c r="M432">
        <v>0.227192006524538</v>
      </c>
      <c r="N432">
        <f>(Table2[[#This Row],[1W Return vs Nifty]]-AVERAGE(Table2[1W Return vs Nifty]))/_xlfn.STDEV.P(Table2[1W Return vs Nifty])</f>
        <v>1.377118728910048E-2</v>
      </c>
      <c r="O432">
        <v>5083.76</v>
      </c>
      <c r="P432">
        <v>5060.9342662403997</v>
      </c>
      <c r="Q432">
        <v>4694.6899372834396</v>
      </c>
      <c r="R432">
        <v>70.297848163261406</v>
      </c>
      <c r="S432">
        <f>(Table2[[#This Row],[Close Price]]-Table2[[#This Row],[20D EMA]])/Table2[[#This Row],[20D EMA]]</f>
        <v>-1.5344941539333135E-2</v>
      </c>
      <c r="T432">
        <f>(Table2[[#This Row],[Close Price]]-Table2[[#This Row],[50D EMA]])/Table2[[#This Row],[50D EMA]]</f>
        <v>-1.0903968187951635E-2</v>
      </c>
      <c r="U432">
        <f>(Table2[[#This Row],[Close Price]]-Table2[[#This Row],[200D EMA]])/Table2[[#This Row],[200D EMA]]</f>
        <v>6.6257850224833784E-2</v>
      </c>
      <c r="V432">
        <v>0.70589024829198599</v>
      </c>
      <c r="W432">
        <v>4974</v>
      </c>
      <c r="X432">
        <v>5109.8999999999996</v>
      </c>
      <c r="Y432">
        <v>5080.1000000000004</v>
      </c>
      <c r="Z432">
        <v>5198.45</v>
      </c>
      <c r="AA432">
        <v>4974</v>
      </c>
      <c r="AB432">
        <v>5109.8999999999996</v>
      </c>
      <c r="AC432" s="1">
        <f>(Table2[[#This Row],[Close Price]]/Table2[[#This Row],[Day Low]])-1</f>
        <v>6.3831926015278651E-3</v>
      </c>
      <c r="AD432" s="1">
        <f>(Table2[[#This Row],[Day High]]/Table2[[#This Row],[Close Price]])-1</f>
        <v>2.0806073016031545E-2</v>
      </c>
      <c r="AE432" s="1">
        <f>(Table2[[#This Row],[Close Price]]/Table2[[#This Row],[Current Week Low]])-1</f>
        <v>-1.4635538670498716E-2</v>
      </c>
      <c r="AF432" s="1">
        <f>(Table2[[#This Row],[Current Week High]]/Table2[[#This Row],[Close Price]])-1</f>
        <v>3.8495729910602794E-2</v>
      </c>
      <c r="AG432" s="1">
        <f>(Table2[[#This Row],[Close Price]]/Table2[[#This Row],[Current Month Low]])-1</f>
        <v>6.3831926015278651E-3</v>
      </c>
      <c r="AH432" s="1">
        <f>(Table2[[#This Row],[Current Month High]]/Table2[[#This Row],[Close Price]])-1</f>
        <v>2.0806073016031545E-2</v>
      </c>
      <c r="AI432">
        <v>11.4478349897617</v>
      </c>
      <c r="AJ432">
        <v>50.061454523652401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-0.01</v>
      </c>
      <c r="AM432" t="s">
        <v>2950</v>
      </c>
      <c r="AN432">
        <v>3.74</v>
      </c>
      <c r="AO432" t="s">
        <v>2951</v>
      </c>
      <c r="AP432">
        <v>5.7231763127729998E-2</v>
      </c>
      <c r="AQ432">
        <f>(Table2[[#This Row],[Sharpe Ratio]]-AVERAGE(Table2[Sharpe Ratio]))/_xlfn.STDEV.P(Table2[Sharpe Ratio])</f>
        <v>-1.895677627932572E-2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-2.1966220050252603</v>
      </c>
      <c r="AS432">
        <f>_xlfn.RANK.AVG(Table2[[#This Row],[1Y Return vs Nifty Z-Score]],Table2[1Y Return vs Nifty Z-Score])</f>
        <v>387</v>
      </c>
      <c r="AT432">
        <f>_xlfn.RANK.AVG(Table2[[#This Row],[6M Return vs Nifty Z-Score]],Table2[6M Return vs Nifty Z-Score])</f>
        <v>535</v>
      </c>
      <c r="AU432">
        <f>_xlfn.RANK.AVG(Table2[[#This Row],[Sharpe Ratio Z-Score]],Table2[Sharpe Ratio Z-Score])</f>
        <v>345</v>
      </c>
      <c r="AV432">
        <f>(Table2[[#This Row],[Rank 1Y]]+Table2[[#This Row],[Rank 6M]]+Table2[[#This Row],[Rank Sharpe]])/3</f>
        <v>422.33333333333331</v>
      </c>
    </row>
    <row r="433" spans="1:48" x14ac:dyDescent="0.3">
      <c r="A433" t="s">
        <v>440</v>
      </c>
      <c r="B433" t="s">
        <v>441</v>
      </c>
      <c r="C433" t="s">
        <v>2917</v>
      </c>
      <c r="D433" t="s">
        <v>384</v>
      </c>
      <c r="E433">
        <v>47019.599255699999</v>
      </c>
      <c r="F433">
        <v>1618.8</v>
      </c>
      <c r="G433">
        <v>-2.52627069679659</v>
      </c>
      <c r="H433">
        <f>(Table2[[#This Row],[1Y Return vs Nifty]]-AVERAGE(Table2[1Y Return vs Nifty]))/_xlfn.STDEV.P(Table2[1Y Return vs Nifty])</f>
        <v>-0.58080137210822569</v>
      </c>
      <c r="I433">
        <v>-5.61388563204574</v>
      </c>
      <c r="J433">
        <f>(Table2[[#This Row],[1M Return vs Nifty]]-AVERAGE(Table2[1M Return vs Nifty]))/_xlfn.STDEV.P(Table2[1M Return vs Nifty])</f>
        <v>-0.95158178408506811</v>
      </c>
      <c r="K433">
        <v>-8.3143023451338607</v>
      </c>
      <c r="L433">
        <f>(Table2[[#This Row],[6M Return vs Nifty]]-AVERAGE(Table2[6M Return vs Nifty]))/_xlfn.STDEV.P(Table2[6M Return vs Nifty])</f>
        <v>-0.67107434279548883</v>
      </c>
      <c r="M433">
        <v>4.97679828422645</v>
      </c>
      <c r="N433">
        <f>(Table2[[#This Row],[1W Return vs Nifty]]-AVERAGE(Table2[1W Return vs Nifty]))/_xlfn.STDEV.P(Table2[1W Return vs Nifty])</f>
        <v>0.98691865126059142</v>
      </c>
      <c r="O433">
        <v>1589.3</v>
      </c>
      <c r="P433">
        <v>1579.2989043484099</v>
      </c>
      <c r="Q433">
        <v>1527.14387626793</v>
      </c>
      <c r="R433">
        <v>67.581921081443696</v>
      </c>
      <c r="S433">
        <f>(Table2[[#This Row],[Close Price]]-Table2[[#This Row],[20D EMA]])/Table2[[#This Row],[20D EMA]]</f>
        <v>1.856163090668848E-2</v>
      </c>
      <c r="T433">
        <f>(Table2[[#This Row],[Close Price]]-Table2[[#This Row],[50D EMA]])/Table2[[#This Row],[50D EMA]]</f>
        <v>2.5011791968466847E-2</v>
      </c>
      <c r="U433">
        <f>(Table2[[#This Row],[Close Price]]-Table2[[#This Row],[200D EMA]])/Table2[[#This Row],[200D EMA]]</f>
        <v>6.0018001680405768E-2</v>
      </c>
      <c r="V433">
        <v>1.0884955559479199</v>
      </c>
      <c r="W433">
        <v>1596</v>
      </c>
      <c r="X433">
        <v>1638.75</v>
      </c>
      <c r="Y433">
        <v>1581</v>
      </c>
      <c r="Z433">
        <v>1679</v>
      </c>
      <c r="AA433">
        <v>1596</v>
      </c>
      <c r="AB433">
        <v>1638.75</v>
      </c>
      <c r="AC433" s="1">
        <f>(Table2[[#This Row],[Close Price]]/Table2[[#This Row],[Day Low]])-1</f>
        <v>1.4285714285714235E-2</v>
      </c>
      <c r="AD433" s="1">
        <f>(Table2[[#This Row],[Day High]]/Table2[[#This Row],[Close Price]])-1</f>
        <v>1.2323943661971759E-2</v>
      </c>
      <c r="AE433" s="1">
        <f>(Table2[[#This Row],[Close Price]]/Table2[[#This Row],[Current Week Low]])-1</f>
        <v>2.3908918406072122E-2</v>
      </c>
      <c r="AF433" s="1">
        <f>(Table2[[#This Row],[Current Week High]]/Table2[[#This Row],[Close Price]])-1</f>
        <v>3.7188040523844945E-2</v>
      </c>
      <c r="AG433" s="1">
        <f>(Table2[[#This Row],[Close Price]]/Table2[[#This Row],[Current Month Low]])-1</f>
        <v>1.4285714285714235E-2</v>
      </c>
      <c r="AH433" s="1">
        <f>(Table2[[#This Row],[Current Month High]]/Table2[[#This Row],[Close Price]])-1</f>
        <v>1.2323943661971759E-2</v>
      </c>
      <c r="AI433">
        <v>11.1934766493699</v>
      </c>
      <c r="AJ433">
        <v>24.714946070878199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</v>
      </c>
      <c r="AM433" t="s">
        <v>2950</v>
      </c>
      <c r="AN433">
        <v>9.93</v>
      </c>
      <c r="AO433" t="s">
        <v>2951</v>
      </c>
      <c r="AP433">
        <v>0.10290590524719299</v>
      </c>
      <c r="AQ433">
        <f>(Table2[[#This Row],[Sharpe Ratio]]-AVERAGE(Table2[Sharpe Ratio]))/_xlfn.STDEV.P(Table2[Sharpe Ratio])</f>
        <v>0.48517393089176292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-0.73136491683642824</v>
      </c>
      <c r="AS433">
        <f>_xlfn.RANK.AVG(Table2[[#This Row],[1Y Return vs Nifty Z-Score]],Table2[1Y Return vs Nifty Z-Score])</f>
        <v>522</v>
      </c>
      <c r="AT433">
        <f>_xlfn.RANK.AVG(Table2[[#This Row],[6M Return vs Nifty Z-Score]],Table2[6M Return vs Nifty Z-Score])</f>
        <v>522</v>
      </c>
      <c r="AU433">
        <f>_xlfn.RANK.AVG(Table2[[#This Row],[Sharpe Ratio Z-Score]],Table2[Sharpe Ratio Z-Score])</f>
        <v>223</v>
      </c>
      <c r="AV433">
        <f>(Table2[[#This Row],[Rank 1Y]]+Table2[[#This Row],[Rank 6M]]+Table2[[#This Row],[Rank Sharpe]])/3</f>
        <v>422.33333333333331</v>
      </c>
    </row>
    <row r="434" spans="1:48" x14ac:dyDescent="0.3">
      <c r="A434" t="s">
        <v>91</v>
      </c>
      <c r="B434" t="s">
        <v>92</v>
      </c>
      <c r="C434" t="s">
        <v>2919</v>
      </c>
      <c r="D434" t="s">
        <v>93</v>
      </c>
      <c r="E434">
        <v>304835.90570459998</v>
      </c>
      <c r="F434">
        <v>4833.7</v>
      </c>
      <c r="G434">
        <v>-0.49576268951422198</v>
      </c>
      <c r="H434">
        <f>(Table2[[#This Row],[1Y Return vs Nifty]]-AVERAGE(Table2[1Y Return vs Nifty]))/_xlfn.STDEV.P(Table2[1Y Return vs Nifty])</f>
        <v>-0.55659964170606524</v>
      </c>
      <c r="I434">
        <v>-1.9625058748212101</v>
      </c>
      <c r="J434">
        <f>(Table2[[#This Row],[1M Return vs Nifty]]-AVERAGE(Table2[1M Return vs Nifty]))/_xlfn.STDEV.P(Table2[1M Return vs Nifty])</f>
        <v>-0.60620775462454124</v>
      </c>
      <c r="K434">
        <v>9.8875504997040995</v>
      </c>
      <c r="L434">
        <f>(Table2[[#This Row],[6M Return vs Nifty]]-AVERAGE(Table2[6M Return vs Nifty]))/_xlfn.STDEV.P(Table2[6M Return vs Nifty])</f>
        <v>-0.10884939749368321</v>
      </c>
      <c r="M434">
        <v>1.16621574367058</v>
      </c>
      <c r="N434">
        <f>(Table2[[#This Row],[1W Return vs Nifty]]-AVERAGE(Table2[1W Return vs Nifty]))/_xlfn.STDEV.P(Table2[1W Return vs Nifty])</f>
        <v>0.20616788608554204</v>
      </c>
      <c r="O434">
        <v>4742.5200000000004</v>
      </c>
      <c r="P434">
        <v>4622.0538225458204</v>
      </c>
      <c r="Q434">
        <v>4202.1073279090397</v>
      </c>
      <c r="R434">
        <v>47.259265191430202</v>
      </c>
      <c r="S434">
        <f>(Table2[[#This Row],[Close Price]]-Table2[[#This Row],[20D EMA]])/Table2[[#This Row],[20D EMA]]</f>
        <v>1.9226065467304172E-2</v>
      </c>
      <c r="T434">
        <f>(Table2[[#This Row],[Close Price]]-Table2[[#This Row],[50D EMA]])/Table2[[#This Row],[50D EMA]]</f>
        <v>4.5790504736616208E-2</v>
      </c>
      <c r="U434">
        <f>(Table2[[#This Row],[Close Price]]-Table2[[#This Row],[200D EMA]])/Table2[[#This Row],[200D EMA]]</f>
        <v>0.15030379350287548</v>
      </c>
      <c r="V434">
        <v>1.2425986111229701</v>
      </c>
      <c r="W434">
        <v>4765.8500000000004</v>
      </c>
      <c r="X434">
        <v>4875</v>
      </c>
      <c r="Y434">
        <v>4763</v>
      </c>
      <c r="Z434">
        <v>5082.95</v>
      </c>
      <c r="AA434">
        <v>4765.8500000000004</v>
      </c>
      <c r="AB434">
        <v>4875</v>
      </c>
      <c r="AC434" s="1">
        <f>(Table2[[#This Row],[Close Price]]/Table2[[#This Row],[Day Low]])-1</f>
        <v>1.4236704889998508E-2</v>
      </c>
      <c r="AD434" s="1">
        <f>(Table2[[#This Row],[Day High]]/Table2[[#This Row],[Close Price]])-1</f>
        <v>8.5441794070795218E-3</v>
      </c>
      <c r="AE434" s="1">
        <f>(Table2[[#This Row],[Close Price]]/Table2[[#This Row],[Current Week Low]])-1</f>
        <v>1.4843585975225615E-2</v>
      </c>
      <c r="AF434" s="1">
        <f>(Table2[[#This Row],[Current Week High]]/Table2[[#This Row],[Close Price]])-1</f>
        <v>5.1565053685582507E-2</v>
      </c>
      <c r="AG434" s="1">
        <f>(Table2[[#This Row],[Close Price]]/Table2[[#This Row],[Current Month Low]])-1</f>
        <v>1.4236704889998508E-2</v>
      </c>
      <c r="AH434" s="1">
        <f>(Table2[[#This Row],[Current Month High]]/Table2[[#This Row],[Close Price]])-1</f>
        <v>8.5441794070795218E-3</v>
      </c>
      <c r="AI434">
        <v>7.9711194323189396</v>
      </c>
      <c r="AJ434">
        <v>38.451843895452903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</v>
      </c>
      <c r="AM434" t="s">
        <v>2952</v>
      </c>
      <c r="AN434">
        <v>-0.59</v>
      </c>
      <c r="AO434" t="s">
        <v>2950</v>
      </c>
      <c r="AP434">
        <v>2.8585060581704999E-2</v>
      </c>
      <c r="AQ434">
        <f>(Table2[[#This Row],[Sharpe Ratio]]-AVERAGE(Table2[Sharpe Ratio]))/_xlfn.STDEV.P(Table2[Sharpe Ratio])</f>
        <v>-0.33514623802935634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-1.4006351457681041</v>
      </c>
      <c r="AS434">
        <f>_xlfn.RANK.AVG(Table2[[#This Row],[1Y Return vs Nifty Z-Score]],Table2[1Y Return vs Nifty Z-Score])</f>
        <v>506</v>
      </c>
      <c r="AT434">
        <f>_xlfn.RANK.AVG(Table2[[#This Row],[6M Return vs Nifty Z-Score]],Table2[6M Return vs Nifty Z-Score])</f>
        <v>346</v>
      </c>
      <c r="AU434">
        <f>_xlfn.RANK.AVG(Table2[[#This Row],[Sharpe Ratio Z-Score]],Table2[Sharpe Ratio Z-Score])</f>
        <v>418</v>
      </c>
      <c r="AV434">
        <f>(Table2[[#This Row],[Rank 1Y]]+Table2[[#This Row],[Rank 6M]]+Table2[[#This Row],[Rank Sharpe]])/3</f>
        <v>423.33333333333331</v>
      </c>
    </row>
    <row r="435" spans="1:48" x14ac:dyDescent="0.3">
      <c r="A435" t="s">
        <v>1007</v>
      </c>
      <c r="B435" t="s">
        <v>1008</v>
      </c>
      <c r="C435" t="s">
        <v>2909</v>
      </c>
      <c r="D435" t="s">
        <v>274</v>
      </c>
      <c r="E435">
        <v>11790.544960249999</v>
      </c>
      <c r="F435">
        <v>1024.3499999999999</v>
      </c>
      <c r="G435">
        <v>21.667699531999698</v>
      </c>
      <c r="H435">
        <f>(Table2[[#This Row],[1Y Return vs Nifty]]-AVERAGE(Table2[1Y Return vs Nifty]))/_xlfn.STDEV.P(Table2[1Y Return vs Nifty])</f>
        <v>-0.29243218433097312</v>
      </c>
      <c r="I435">
        <v>6.8646956572431703</v>
      </c>
      <c r="J435">
        <f>(Table2[[#This Row],[1M Return vs Nifty]]-AVERAGE(Table2[1M Return vs Nifty]))/_xlfn.STDEV.P(Table2[1M Return vs Nifty])</f>
        <v>0.22873310737622873</v>
      </c>
      <c r="K435">
        <v>10.438609533204099</v>
      </c>
      <c r="L435">
        <f>(Table2[[#This Row],[6M Return vs Nifty]]-AVERAGE(Table2[6M Return vs Nifty]))/_xlfn.STDEV.P(Table2[6M Return vs Nifty])</f>
        <v>-9.1828100947190808E-2</v>
      </c>
      <c r="M435">
        <v>0.74000667354776295</v>
      </c>
      <c r="N435">
        <f>(Table2[[#This Row],[1W Return vs Nifty]]-AVERAGE(Table2[1W Return vs Nifty]))/_xlfn.STDEV.P(Table2[1W Return vs Nifty])</f>
        <v>0.11884185283961378</v>
      </c>
      <c r="O435">
        <v>980.4</v>
      </c>
      <c r="P435">
        <v>937.45216879058898</v>
      </c>
      <c r="Q435">
        <v>869.38510614315999</v>
      </c>
      <c r="R435">
        <v>55.569503196923897</v>
      </c>
      <c r="S435">
        <f>(Table2[[#This Row],[Close Price]]-Table2[[#This Row],[20D EMA]])/Table2[[#This Row],[20D EMA]]</f>
        <v>4.4828641370868963E-2</v>
      </c>
      <c r="T435">
        <f>(Table2[[#This Row],[Close Price]]-Table2[[#This Row],[50D EMA]])/Table2[[#This Row],[50D EMA]]</f>
        <v>9.2695749289820495E-2</v>
      </c>
      <c r="U435">
        <f>(Table2[[#This Row],[Close Price]]-Table2[[#This Row],[200D EMA]])/Table2[[#This Row],[200D EMA]]</f>
        <v>0.17824654777479262</v>
      </c>
      <c r="V435">
        <v>1.3636412573305701</v>
      </c>
      <c r="W435">
        <v>1006.8</v>
      </c>
      <c r="X435">
        <v>1022.5</v>
      </c>
      <c r="Y435">
        <v>1005</v>
      </c>
      <c r="Z435">
        <v>1036.9000000000001</v>
      </c>
      <c r="AA435">
        <v>1006.8</v>
      </c>
      <c r="AB435">
        <v>1022.5</v>
      </c>
      <c r="AC435" s="1">
        <f>(Table2[[#This Row],[Close Price]]/Table2[[#This Row],[Day Low]])-1</f>
        <v>1.7431466030989329E-2</v>
      </c>
      <c r="AD435" s="1">
        <f>(Table2[[#This Row],[Day High]]/Table2[[#This Row],[Close Price]])-1</f>
        <v>-1.8060233318688557E-3</v>
      </c>
      <c r="AE435" s="1">
        <f>(Table2[[#This Row],[Close Price]]/Table2[[#This Row],[Current Week Low]])-1</f>
        <v>1.9253731343283453E-2</v>
      </c>
      <c r="AF435" s="1">
        <f>(Table2[[#This Row],[Current Week High]]/Table2[[#This Row],[Close Price]])-1</f>
        <v>1.2251671791868146E-2</v>
      </c>
      <c r="AG435" s="1">
        <f>(Table2[[#This Row],[Close Price]]/Table2[[#This Row],[Current Month Low]])-1</f>
        <v>1.7431466030989329E-2</v>
      </c>
      <c r="AH435" s="1">
        <f>(Table2[[#This Row],[Current Month High]]/Table2[[#This Row],[Close Price]])-1</f>
        <v>-1.8060233318688557E-3</v>
      </c>
      <c r="AI435">
        <v>4.2612388343827803</v>
      </c>
      <c r="AJ435">
        <v>51.162104331144299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</v>
      </c>
      <c r="AM435" t="s">
        <v>2951</v>
      </c>
      <c r="AN435">
        <v>9.8000000000000007</v>
      </c>
      <c r="AO435" t="s">
        <v>2951</v>
      </c>
      <c r="AP435">
        <v>-3.9712972625799998E-3</v>
      </c>
      <c r="AQ435">
        <f>(Table2[[#This Row],[Sharpe Ratio]]-AVERAGE(Table2[Sharpe Ratio]))/_xlfn.STDEV.P(Table2[Sharpe Ratio])</f>
        <v>-0.69448872244923421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-0.73117404751155568</v>
      </c>
      <c r="AS435">
        <f>_xlfn.RANK.AVG(Table2[[#This Row],[1Y Return vs Nifty Z-Score]],Table2[1Y Return vs Nifty Z-Score])</f>
        <v>379</v>
      </c>
      <c r="AT435">
        <f>_xlfn.RANK.AVG(Table2[[#This Row],[6M Return vs Nifty Z-Score]],Table2[6M Return vs Nifty Z-Score])</f>
        <v>340</v>
      </c>
      <c r="AU435">
        <f>_xlfn.RANK.AVG(Table2[[#This Row],[Sharpe Ratio Z-Score]],Table2[Sharpe Ratio Z-Score])</f>
        <v>552</v>
      </c>
      <c r="AV435">
        <f>(Table2[[#This Row],[Rank 1Y]]+Table2[[#This Row],[Rank 6M]]+Table2[[#This Row],[Rank Sharpe]])/3</f>
        <v>423.66666666666669</v>
      </c>
    </row>
    <row r="436" spans="1:48" x14ac:dyDescent="0.3">
      <c r="A436" t="s">
        <v>1769</v>
      </c>
      <c r="B436" t="s">
        <v>1770</v>
      </c>
      <c r="C436" t="s">
        <v>2908</v>
      </c>
      <c r="D436" t="s">
        <v>355</v>
      </c>
      <c r="E436">
        <v>3654.5587260000002</v>
      </c>
      <c r="F436">
        <v>1437.15</v>
      </c>
      <c r="G436">
        <v>15.4946018120418</v>
      </c>
      <c r="H436">
        <f>(Table2[[#This Row],[1Y Return vs Nifty]]-AVERAGE(Table2[1Y Return vs Nifty]))/_xlfn.STDEV.P(Table2[1Y Return vs Nifty])</f>
        <v>-0.36600965668212576</v>
      </c>
      <c r="I436">
        <v>-7.7081452195311</v>
      </c>
      <c r="J436">
        <f>(Table2[[#This Row],[1M Return vs Nifty]]-AVERAGE(Table2[1M Return vs Nifty]))/_xlfn.STDEV.P(Table2[1M Return vs Nifty])</f>
        <v>-1.1496720733887347</v>
      </c>
      <c r="K436">
        <v>-11.1436812214124</v>
      </c>
      <c r="L436">
        <f>(Table2[[#This Row],[6M Return vs Nifty]]-AVERAGE(Table2[6M Return vs Nifty]))/_xlfn.STDEV.P(Table2[6M Return vs Nifty])</f>
        <v>-0.75846914801197662</v>
      </c>
      <c r="M436">
        <v>2.2643149657355801</v>
      </c>
      <c r="N436">
        <f>(Table2[[#This Row],[1W Return vs Nifty]]-AVERAGE(Table2[1W Return vs Nifty]))/_xlfn.STDEV.P(Table2[1W Return vs Nifty])</f>
        <v>0.43115758221224254</v>
      </c>
      <c r="O436">
        <v>1292.1099999999999</v>
      </c>
      <c r="P436">
        <v>1302.0844962322401</v>
      </c>
      <c r="Q436">
        <v>1272.5685785342</v>
      </c>
      <c r="R436">
        <v>51.280848899805598</v>
      </c>
      <c r="S436">
        <f>(Table2[[#This Row],[Close Price]]-Table2[[#This Row],[20D EMA]])/Table2[[#This Row],[20D EMA]]</f>
        <v>0.11225050498796557</v>
      </c>
      <c r="T436">
        <f>(Table2[[#This Row],[Close Price]]-Table2[[#This Row],[50D EMA]])/Table2[[#This Row],[50D EMA]]</f>
        <v>0.10373021425152557</v>
      </c>
      <c r="U436">
        <f>(Table2[[#This Row],[Close Price]]-Table2[[#This Row],[200D EMA]])/Table2[[#This Row],[200D EMA]]</f>
        <v>0.12933009995844164</v>
      </c>
      <c r="V436">
        <v>1.01714377200363</v>
      </c>
      <c r="W436">
        <v>1345.9</v>
      </c>
      <c r="X436">
        <v>1449.95</v>
      </c>
      <c r="Y436">
        <v>1322.05</v>
      </c>
      <c r="Z436">
        <v>1389</v>
      </c>
      <c r="AA436">
        <v>1345.9</v>
      </c>
      <c r="AB436">
        <v>1449.95</v>
      </c>
      <c r="AC436" s="1">
        <f>(Table2[[#This Row],[Close Price]]/Table2[[#This Row],[Day Low]])-1</f>
        <v>6.7798499145553137E-2</v>
      </c>
      <c r="AD436" s="1">
        <f>(Table2[[#This Row],[Day High]]/Table2[[#This Row],[Close Price]])-1</f>
        <v>8.9065163692028104E-3</v>
      </c>
      <c r="AE436" s="1">
        <f>(Table2[[#This Row],[Close Price]]/Table2[[#This Row],[Current Week Low]])-1</f>
        <v>8.7061760145229039E-2</v>
      </c>
      <c r="AF436" s="1">
        <f>(Table2[[#This Row],[Current Week High]]/Table2[[#This Row],[Close Price]])-1</f>
        <v>-3.3503809623212644E-2</v>
      </c>
      <c r="AG436" s="1">
        <f>(Table2[[#This Row],[Close Price]]/Table2[[#This Row],[Current Month Low]])-1</f>
        <v>6.7798499145553137E-2</v>
      </c>
      <c r="AH436" s="1">
        <f>(Table2[[#This Row],[Current Month High]]/Table2[[#This Row],[Close Price]])-1</f>
        <v>8.9065163692028104E-3</v>
      </c>
      <c r="AI436">
        <v>26.8447969940507</v>
      </c>
      <c r="AJ436">
        <v>52.079365079364997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0.09</v>
      </c>
      <c r="AM436" t="s">
        <v>2951</v>
      </c>
      <c r="AN436">
        <v>21.73</v>
      </c>
      <c r="AO436" t="s">
        <v>2951</v>
      </c>
      <c r="AP436">
        <v>7.0548587108735003E-2</v>
      </c>
      <c r="AQ436">
        <f>(Table2[[#This Row],[Sharpe Ratio]]-AVERAGE(Table2[Sharpe Ratio]))/_xlfn.STDEV.P(Table2[Sharpe Ratio])</f>
        <v>0.12802835752477904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415</v>
      </c>
      <c r="AT436">
        <f>_xlfn.RANK.AVG(Table2[[#This Row],[6M Return vs Nifty Z-Score]],Table2[6M Return vs Nifty Z-Score])</f>
        <v>556</v>
      </c>
      <c r="AU436">
        <f>_xlfn.RANK.AVG(Table2[[#This Row],[Sharpe Ratio Z-Score]],Table2[Sharpe Ratio Z-Score])</f>
        <v>302</v>
      </c>
      <c r="AV436">
        <f>(Table2[[#This Row],[Rank 1Y]]+Table2[[#This Row],[Rank 6M]]+Table2[[#This Row],[Rank Sharpe]])/3</f>
        <v>424.33333333333331</v>
      </c>
    </row>
    <row r="437" spans="1:48" x14ac:dyDescent="0.3">
      <c r="A437" t="s">
        <v>1693</v>
      </c>
      <c r="B437" t="s">
        <v>1694</v>
      </c>
      <c r="C437" t="s">
        <v>2914</v>
      </c>
      <c r="D437" t="s">
        <v>130</v>
      </c>
      <c r="E437">
        <v>4083.7726916800002</v>
      </c>
      <c r="F437">
        <v>213.73</v>
      </c>
      <c r="G437">
        <v>5.6659139994030197</v>
      </c>
      <c r="H437">
        <f>(Table2[[#This Row],[1Y Return vs Nifty]]-AVERAGE(Table2[1Y Return vs Nifty]))/_xlfn.STDEV.P(Table2[1Y Return vs Nifty])</f>
        <v>-0.4831582972170877</v>
      </c>
      <c r="I437">
        <v>-6.8326137978343402</v>
      </c>
      <c r="J437">
        <f>(Table2[[#This Row],[1M Return vs Nifty]]-AVERAGE(Table2[1M Return vs Nifty]))/_xlfn.STDEV.P(Table2[1M Return vs Nifty])</f>
        <v>-1.0668579496503259</v>
      </c>
      <c r="K437">
        <v>-10.283380241556699</v>
      </c>
      <c r="L437">
        <f>(Table2[[#This Row],[6M Return vs Nifty]]-AVERAGE(Table2[6M Return vs Nifty]))/_xlfn.STDEV.P(Table2[6M Return vs Nifty])</f>
        <v>-0.73189588234140868</v>
      </c>
      <c r="M437">
        <v>0.75998600265358696</v>
      </c>
      <c r="N437">
        <f>(Table2[[#This Row],[1W Return vs Nifty]]-AVERAGE(Table2[1W Return vs Nifty]))/_xlfn.STDEV.P(Table2[1W Return vs Nifty])</f>
        <v>0.12293542024591926</v>
      </c>
      <c r="O437">
        <v>211.58</v>
      </c>
      <c r="P437">
        <v>210.009614795658</v>
      </c>
      <c r="Q437">
        <v>200.79604096166901</v>
      </c>
      <c r="R437">
        <v>73.129008483866102</v>
      </c>
      <c r="S437">
        <f>(Table2[[#This Row],[Close Price]]-Table2[[#This Row],[20D EMA]])/Table2[[#This Row],[20D EMA]]</f>
        <v>1.0161640986860654E-2</v>
      </c>
      <c r="T437">
        <f>(Table2[[#This Row],[Close Price]]-Table2[[#This Row],[50D EMA]])/Table2[[#This Row],[50D EMA]]</f>
        <v>1.7715308929841026E-2</v>
      </c>
      <c r="U437">
        <f>(Table2[[#This Row],[Close Price]]-Table2[[#This Row],[200D EMA]])/Table2[[#This Row],[200D EMA]]</f>
        <v>6.441341660117697E-2</v>
      </c>
      <c r="V437">
        <v>0.62394760638426405</v>
      </c>
      <c r="W437">
        <v>208.99</v>
      </c>
      <c r="X437">
        <v>215</v>
      </c>
      <c r="Y437">
        <v>211.33</v>
      </c>
      <c r="Z437">
        <v>217.8</v>
      </c>
      <c r="AA437">
        <v>208.99</v>
      </c>
      <c r="AB437">
        <v>215</v>
      </c>
      <c r="AC437" s="1">
        <f>(Table2[[#This Row],[Close Price]]/Table2[[#This Row],[Day Low]])-1</f>
        <v>2.268051102923585E-2</v>
      </c>
      <c r="AD437" s="1">
        <f>(Table2[[#This Row],[Day High]]/Table2[[#This Row],[Close Price]])-1</f>
        <v>5.942076451597833E-3</v>
      </c>
      <c r="AE437" s="1">
        <f>(Table2[[#This Row],[Close Price]]/Table2[[#This Row],[Current Week Low]])-1</f>
        <v>1.1356646003880089E-2</v>
      </c>
      <c r="AF437" s="1">
        <f>(Table2[[#This Row],[Current Week High]]/Table2[[#This Row],[Close Price]])-1</f>
        <v>1.9042717447246726E-2</v>
      </c>
      <c r="AG437" s="1">
        <f>(Table2[[#This Row],[Close Price]]/Table2[[#This Row],[Current Month Low]])-1</f>
        <v>2.268051102923585E-2</v>
      </c>
      <c r="AH437" s="1">
        <f>(Table2[[#This Row],[Current Month High]]/Table2[[#This Row],[Close Price]])-1</f>
        <v>5.942076451597833E-3</v>
      </c>
      <c r="AI437">
        <v>16.40855284705</v>
      </c>
      <c r="AJ437">
        <v>37.535392535392504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-0.08</v>
      </c>
      <c r="AM437" t="s">
        <v>2950</v>
      </c>
      <c r="AN437">
        <v>6.7</v>
      </c>
      <c r="AO437" t="s">
        <v>2951</v>
      </c>
      <c r="AP437">
        <v>8.8396801933258995E-2</v>
      </c>
      <c r="AQ437">
        <f>(Table2[[#This Row],[Sharpe Ratio]]-AVERAGE(Table2[Sharpe Ratio]))/_xlfn.STDEV.P(Table2[Sharpe Ratio])</f>
        <v>0.32502895225285311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-1.8339477567100497</v>
      </c>
      <c r="AS437">
        <f>_xlfn.RANK.AVG(Table2[[#This Row],[1Y Return vs Nifty Z-Score]],Table2[1Y Return vs Nifty Z-Score])</f>
        <v>471</v>
      </c>
      <c r="AT437">
        <f>_xlfn.RANK.AVG(Table2[[#This Row],[6M Return vs Nifty Z-Score]],Table2[6M Return vs Nifty Z-Score])</f>
        <v>547</v>
      </c>
      <c r="AU437">
        <f>_xlfn.RANK.AVG(Table2[[#This Row],[Sharpe Ratio Z-Score]],Table2[Sharpe Ratio Z-Score])</f>
        <v>263</v>
      </c>
      <c r="AV437">
        <f>(Table2[[#This Row],[Rank 1Y]]+Table2[[#This Row],[Rank 6M]]+Table2[[#This Row],[Rank Sharpe]])/3</f>
        <v>427</v>
      </c>
    </row>
    <row r="438" spans="1:48" x14ac:dyDescent="0.3">
      <c r="A438" t="s">
        <v>502</v>
      </c>
      <c r="B438" t="s">
        <v>503</v>
      </c>
      <c r="C438" t="s">
        <v>2916</v>
      </c>
      <c r="D438" t="s">
        <v>504</v>
      </c>
      <c r="E438">
        <v>38231.93514999</v>
      </c>
      <c r="F438">
        <v>342.2</v>
      </c>
      <c r="G438">
        <v>16.509537915092402</v>
      </c>
      <c r="H438">
        <f>(Table2[[#This Row],[1Y Return vs Nifty]]-AVERAGE(Table2[1Y Return vs Nifty]))/_xlfn.STDEV.P(Table2[1Y Return vs Nifty])</f>
        <v>-0.35391258055469621</v>
      </c>
      <c r="I438">
        <v>5.7383679641910099</v>
      </c>
      <c r="J438">
        <f>(Table2[[#This Row],[1M Return vs Nifty]]-AVERAGE(Table2[1M Return vs Nifty]))/_xlfn.STDEV.P(Table2[1M Return vs Nifty])</f>
        <v>0.1221968499319764</v>
      </c>
      <c r="K438">
        <v>26.2743955470056</v>
      </c>
      <c r="L438">
        <f>(Table2[[#This Row],[6M Return vs Nifty]]-AVERAGE(Table2[6M Return vs Nifty]))/_xlfn.STDEV.P(Table2[6M Return vs Nifty])</f>
        <v>0.39731297723406772</v>
      </c>
      <c r="M438">
        <v>4.44967823950675</v>
      </c>
      <c r="N438">
        <f>(Table2[[#This Row],[1W Return vs Nifty]]-AVERAGE(Table2[1W Return vs Nifty]))/_xlfn.STDEV.P(Table2[1W Return vs Nifty])</f>
        <v>0.87891695496510136</v>
      </c>
      <c r="O438">
        <v>328.86</v>
      </c>
      <c r="P438">
        <v>311.78566297145602</v>
      </c>
      <c r="Q438">
        <v>280.47654118192202</v>
      </c>
      <c r="R438">
        <v>71.919042847814694</v>
      </c>
      <c r="S438">
        <f>(Table2[[#This Row],[Close Price]]-Table2[[#This Row],[20D EMA]])/Table2[[#This Row],[20D EMA]]</f>
        <v>4.0564373897707152E-2</v>
      </c>
      <c r="T438">
        <f>(Table2[[#This Row],[Close Price]]-Table2[[#This Row],[50D EMA]])/Table2[[#This Row],[50D EMA]]</f>
        <v>9.7548863339904118E-2</v>
      </c>
      <c r="U438">
        <f>(Table2[[#This Row],[Close Price]]-Table2[[#This Row],[200D EMA]])/Table2[[#This Row],[200D EMA]]</f>
        <v>0.22006638615114357</v>
      </c>
      <c r="V438">
        <v>0.68767160436908004</v>
      </c>
      <c r="W438">
        <v>337</v>
      </c>
      <c r="X438">
        <v>345.4</v>
      </c>
      <c r="Y438">
        <v>340.1</v>
      </c>
      <c r="Z438">
        <v>351</v>
      </c>
      <c r="AA438">
        <v>337</v>
      </c>
      <c r="AB438">
        <v>345.4</v>
      </c>
      <c r="AC438" s="1">
        <f>(Table2[[#This Row],[Close Price]]/Table2[[#This Row],[Day Low]])-1</f>
        <v>1.543026706231454E-2</v>
      </c>
      <c r="AD438" s="1">
        <f>(Table2[[#This Row],[Day High]]/Table2[[#This Row],[Close Price]])-1</f>
        <v>9.3512565751021626E-3</v>
      </c>
      <c r="AE438" s="1">
        <f>(Table2[[#This Row],[Close Price]]/Table2[[#This Row],[Current Week Low]])-1</f>
        <v>6.174654513378286E-3</v>
      </c>
      <c r="AF438" s="1">
        <f>(Table2[[#This Row],[Current Week High]]/Table2[[#This Row],[Close Price]])-1</f>
        <v>2.5715955581531391E-2</v>
      </c>
      <c r="AG438" s="1">
        <f>(Table2[[#This Row],[Close Price]]/Table2[[#This Row],[Current Month Low]])-1</f>
        <v>1.543026706231454E-2</v>
      </c>
      <c r="AH438" s="1">
        <f>(Table2[[#This Row],[Current Month High]]/Table2[[#This Row],[Close Price]])-1</f>
        <v>9.3512565751021626E-3</v>
      </c>
      <c r="AI438">
        <v>2.5715955581531298</v>
      </c>
      <c r="AJ438">
        <v>57.3333333333333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0.25</v>
      </c>
      <c r="AM438" t="s">
        <v>2951</v>
      </c>
      <c r="AN438">
        <v>12.1</v>
      </c>
      <c r="AO438" t="s">
        <v>2951</v>
      </c>
      <c r="AP438">
        <v>-6.5726923957930006E-2</v>
      </c>
      <c r="AQ438">
        <f>(Table2[[#This Row],[Sharpe Ratio]]-AVERAGE(Table2[Sharpe Ratio]))/_xlfn.STDEV.P(Table2[Sharpe Ratio])</f>
        <v>-1.3761196478050051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-0.33160544622855592</v>
      </c>
      <c r="AS438">
        <f>_xlfn.RANK.AVG(Table2[[#This Row],[1Y Return vs Nifty Z-Score]],Table2[1Y Return vs Nifty Z-Score])</f>
        <v>411</v>
      </c>
      <c r="AT438">
        <f>_xlfn.RANK.AVG(Table2[[#This Row],[6M Return vs Nifty Z-Score]],Table2[6M Return vs Nifty Z-Score])</f>
        <v>210</v>
      </c>
      <c r="AU438">
        <f>_xlfn.RANK.AVG(Table2[[#This Row],[Sharpe Ratio Z-Score]],Table2[Sharpe Ratio Z-Score])</f>
        <v>661</v>
      </c>
      <c r="AV438">
        <f>(Table2[[#This Row],[Rank 1Y]]+Table2[[#This Row],[Rank 6M]]+Table2[[#This Row],[Rank Sharpe]])/3</f>
        <v>427.33333333333331</v>
      </c>
    </row>
    <row r="439" spans="1:48" x14ac:dyDescent="0.3">
      <c r="A439" t="s">
        <v>634</v>
      </c>
      <c r="B439" t="s">
        <v>635</v>
      </c>
      <c r="C439" t="s">
        <v>2913</v>
      </c>
      <c r="D439" t="s">
        <v>256</v>
      </c>
      <c r="E439">
        <v>25703.447268</v>
      </c>
      <c r="F439">
        <v>15960.1</v>
      </c>
      <c r="G439">
        <v>6.0017632233883198</v>
      </c>
      <c r="H439">
        <f>(Table2[[#This Row],[1Y Return vs Nifty]]-AVERAGE(Table2[1Y Return vs Nifty]))/_xlfn.STDEV.P(Table2[1Y Return vs Nifty])</f>
        <v>-0.47915529287260056</v>
      </c>
      <c r="I439">
        <v>15.995979271022501</v>
      </c>
      <c r="J439">
        <f>(Table2[[#This Row],[1M Return vs Nifty]]-AVERAGE(Table2[1M Return vs Nifty]))/_xlfn.STDEV.P(Table2[1M Return vs Nifty])</f>
        <v>1.092436262217354</v>
      </c>
      <c r="K439">
        <v>-6.16212554906671</v>
      </c>
      <c r="L439">
        <f>(Table2[[#This Row],[6M Return vs Nifty]]-AVERAGE(Table2[6M Return vs Nifty]))/_xlfn.STDEV.P(Table2[6M Return vs Nifty])</f>
        <v>-0.60459718292811704</v>
      </c>
      <c r="M439">
        <v>-9.0258714091925007</v>
      </c>
      <c r="N439">
        <f>(Table2[[#This Row],[1W Return vs Nifty]]-AVERAGE(Table2[1W Return vs Nifty]))/_xlfn.STDEV.P(Table2[1W Return vs Nifty])</f>
        <v>-1.88209021058013</v>
      </c>
      <c r="O439">
        <v>16283.41</v>
      </c>
      <c r="P439">
        <v>15434.088804306601</v>
      </c>
      <c r="Q439">
        <v>14631.584407926201</v>
      </c>
      <c r="R439">
        <v>53.559531047312298</v>
      </c>
      <c r="S439">
        <f>(Table2[[#This Row],[Close Price]]-Table2[[#This Row],[20D EMA]])/Table2[[#This Row],[20D EMA]]</f>
        <v>-1.9855177754536643E-2</v>
      </c>
      <c r="T439">
        <f>(Table2[[#This Row],[Close Price]]-Table2[[#This Row],[50D EMA]])/Table2[[#This Row],[50D EMA]]</f>
        <v>3.4081130565130992E-2</v>
      </c>
      <c r="U439">
        <f>(Table2[[#This Row],[Close Price]]-Table2[[#This Row],[200D EMA]])/Table2[[#This Row],[200D EMA]]</f>
        <v>9.079779434919695E-2</v>
      </c>
      <c r="V439">
        <v>5.7548288705320401</v>
      </c>
      <c r="W439">
        <v>15452.6</v>
      </c>
      <c r="X439">
        <v>16243</v>
      </c>
      <c r="Y439">
        <v>15499.95</v>
      </c>
      <c r="Z439">
        <v>16039.9</v>
      </c>
      <c r="AA439">
        <v>15452.6</v>
      </c>
      <c r="AB439">
        <v>16243</v>
      </c>
      <c r="AC439" s="1">
        <f>(Table2[[#This Row],[Close Price]]/Table2[[#This Row],[Day Low]])-1</f>
        <v>3.2842369568875096E-2</v>
      </c>
      <c r="AD439" s="1">
        <f>(Table2[[#This Row],[Day High]]/Table2[[#This Row],[Close Price]])-1</f>
        <v>1.7725452848039724E-2</v>
      </c>
      <c r="AE439" s="1">
        <f>(Table2[[#This Row],[Close Price]]/Table2[[#This Row],[Current Week Low]])-1</f>
        <v>2.968719253933072E-2</v>
      </c>
      <c r="AF439" s="1">
        <f>(Table2[[#This Row],[Current Week High]]/Table2[[#This Row],[Close Price]])-1</f>
        <v>4.9999686718753544E-3</v>
      </c>
      <c r="AG439" s="1">
        <f>(Table2[[#This Row],[Close Price]]/Table2[[#This Row],[Current Month Low]])-1</f>
        <v>3.2842369568875096E-2</v>
      </c>
      <c r="AH439" s="1">
        <f>(Table2[[#This Row],[Current Month High]]/Table2[[#This Row],[Close Price]])-1</f>
        <v>1.7725452848039724E-2</v>
      </c>
      <c r="AI439">
        <v>14.3476544633178</v>
      </c>
      <c r="AJ439">
        <v>36.597327125440202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-0.09</v>
      </c>
      <c r="AM439" t="s">
        <v>2950</v>
      </c>
      <c r="AN439">
        <v>-4.8099999999999996</v>
      </c>
      <c r="AO439" t="s">
        <v>2950</v>
      </c>
      <c r="AP439">
        <v>6.3781173007312994E-2</v>
      </c>
      <c r="AQ439">
        <f>(Table2[[#This Row],[Sharpe Ratio]]-AVERAGE(Table2[Sharpe Ratio]))/_xlfn.STDEV.P(Table2[Sharpe Ratio])</f>
        <v>5.3332674182854298E-2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-1.8200737499806392</v>
      </c>
      <c r="AS439">
        <f>_xlfn.RANK.AVG(Table2[[#This Row],[1Y Return vs Nifty Z-Score]],Table2[1Y Return vs Nifty Z-Score])</f>
        <v>465</v>
      </c>
      <c r="AT439">
        <f>_xlfn.RANK.AVG(Table2[[#This Row],[6M Return vs Nifty Z-Score]],Table2[6M Return vs Nifty Z-Score])</f>
        <v>500</v>
      </c>
      <c r="AU439">
        <f>_xlfn.RANK.AVG(Table2[[#This Row],[Sharpe Ratio Z-Score]],Table2[Sharpe Ratio Z-Score])</f>
        <v>317</v>
      </c>
      <c r="AV439">
        <f>(Table2[[#This Row],[Rank 1Y]]+Table2[[#This Row],[Rank 6M]]+Table2[[#This Row],[Rank Sharpe]])/3</f>
        <v>427.33333333333331</v>
      </c>
    </row>
    <row r="440" spans="1:48" x14ac:dyDescent="0.3">
      <c r="A440" t="s">
        <v>788</v>
      </c>
      <c r="B440" t="s">
        <v>789</v>
      </c>
      <c r="C440" t="s">
        <v>2916</v>
      </c>
      <c r="D440" t="s">
        <v>284</v>
      </c>
      <c r="E440">
        <v>18213.513813869999</v>
      </c>
      <c r="F440">
        <v>364.25</v>
      </c>
      <c r="G440">
        <v>3.9625531630542099</v>
      </c>
      <c r="H440">
        <f>(Table2[[#This Row],[1Y Return vs Nifty]]-AVERAGE(Table2[1Y Return vs Nifty]))/_xlfn.STDEV.P(Table2[1Y Return vs Nifty])</f>
        <v>-0.50346074349706416</v>
      </c>
      <c r="I440">
        <v>-0.92640126687788804</v>
      </c>
      <c r="J440">
        <f>(Table2[[#This Row],[1M Return vs Nifty]]-AVERAGE(Table2[1M Return vs Nifty]))/_xlfn.STDEV.P(Table2[1M Return vs Nifty])</f>
        <v>-0.50820545215792323</v>
      </c>
      <c r="K440">
        <v>-19.1653680444008</v>
      </c>
      <c r="L440">
        <f>(Table2[[#This Row],[6M Return vs Nifty]]-AVERAGE(Table2[6M Return vs Nifty]))/_xlfn.STDEV.P(Table2[6M Return vs Nifty])</f>
        <v>-1.0062457053618454</v>
      </c>
      <c r="M440">
        <v>2.2165097343717202</v>
      </c>
      <c r="N440">
        <f>(Table2[[#This Row],[1W Return vs Nifty]]-AVERAGE(Table2[1W Return vs Nifty]))/_xlfn.STDEV.P(Table2[1W Return vs Nifty])</f>
        <v>0.42136276197951789</v>
      </c>
      <c r="O440">
        <v>359.74</v>
      </c>
      <c r="P440">
        <v>374.50869620950101</v>
      </c>
      <c r="Q440">
        <v>376.30957778513999</v>
      </c>
      <c r="R440">
        <v>67.944809528621903</v>
      </c>
      <c r="S440">
        <f>(Table2[[#This Row],[Close Price]]-Table2[[#This Row],[20D EMA]])/Table2[[#This Row],[20D EMA]]</f>
        <v>1.2536832156557489E-2</v>
      </c>
      <c r="T440">
        <f>(Table2[[#This Row],[Close Price]]-Table2[[#This Row],[50D EMA]])/Table2[[#This Row],[50D EMA]]</f>
        <v>-2.7392411213229273E-2</v>
      </c>
      <c r="U440">
        <f>(Table2[[#This Row],[Close Price]]-Table2[[#This Row],[200D EMA]])/Table2[[#This Row],[200D EMA]]</f>
        <v>-3.2046959463852928E-2</v>
      </c>
      <c r="V440">
        <v>1.25558500590783</v>
      </c>
      <c r="W440">
        <v>362.3</v>
      </c>
      <c r="X440">
        <v>387.7</v>
      </c>
      <c r="Y440">
        <v>341</v>
      </c>
      <c r="Z440">
        <v>380.4</v>
      </c>
      <c r="AA440">
        <v>362.3</v>
      </c>
      <c r="AB440">
        <v>387.7</v>
      </c>
      <c r="AC440" s="1">
        <f>(Table2[[#This Row],[Close Price]]/Table2[[#This Row],[Day Low]])-1</f>
        <v>5.3822798785536641E-3</v>
      </c>
      <c r="AD440" s="1">
        <f>(Table2[[#This Row],[Day High]]/Table2[[#This Row],[Close Price]])-1</f>
        <v>6.4378860672615001E-2</v>
      </c>
      <c r="AE440" s="1">
        <f>(Table2[[#This Row],[Close Price]]/Table2[[#This Row],[Current Week Low]])-1</f>
        <v>6.8181818181818121E-2</v>
      </c>
      <c r="AF440" s="1">
        <f>(Table2[[#This Row],[Current Week High]]/Table2[[#This Row],[Close Price]])-1</f>
        <v>4.4337680164721949E-2</v>
      </c>
      <c r="AG440" s="1">
        <f>(Table2[[#This Row],[Close Price]]/Table2[[#This Row],[Current Month Low]])-1</f>
        <v>5.3822798785536641E-3</v>
      </c>
      <c r="AH440" s="1">
        <f>(Table2[[#This Row],[Current Month High]]/Table2[[#This Row],[Close Price]])-1</f>
        <v>6.4378860672615001E-2</v>
      </c>
      <c r="AI440">
        <v>53.191489361702097</v>
      </c>
      <c r="AJ440">
        <v>31.025179856115098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-0.13</v>
      </c>
      <c r="AM440" t="s">
        <v>2950</v>
      </c>
      <c r="AN440">
        <v>8.0500000000000007</v>
      </c>
      <c r="AO440" t="s">
        <v>2951</v>
      </c>
      <c r="AP440">
        <v>0.126349032583883</v>
      </c>
      <c r="AQ440">
        <f>(Table2[[#This Row],[Sharpe Ratio]]-AVERAGE(Table2[Sharpe Ratio]))/_xlfn.STDEV.P(Table2[Sharpe Ratio])</f>
        <v>0.74392866199619834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478</v>
      </c>
      <c r="AT440">
        <f>_xlfn.RANK.AVG(Table2[[#This Row],[6M Return vs Nifty Z-Score]],Table2[6M Return vs Nifty Z-Score])</f>
        <v>641</v>
      </c>
      <c r="AU440">
        <f>_xlfn.RANK.AVG(Table2[[#This Row],[Sharpe Ratio Z-Score]],Table2[Sharpe Ratio Z-Score])</f>
        <v>166</v>
      </c>
      <c r="AV440">
        <f>(Table2[[#This Row],[Rank 1Y]]+Table2[[#This Row],[Rank 6M]]+Table2[[#This Row],[Rank Sharpe]])/3</f>
        <v>428.33333333333331</v>
      </c>
    </row>
    <row r="441" spans="1:48" x14ac:dyDescent="0.3">
      <c r="A441" t="s">
        <v>1282</v>
      </c>
      <c r="B441" t="s">
        <v>1283</v>
      </c>
      <c r="C441" t="s">
        <v>2916</v>
      </c>
      <c r="D441" t="s">
        <v>66</v>
      </c>
      <c r="E441">
        <v>7648.81774632</v>
      </c>
      <c r="F441">
        <v>460.2</v>
      </c>
      <c r="G441">
        <v>16.0651682296408</v>
      </c>
      <c r="H441">
        <f>(Table2[[#This Row],[1Y Return vs Nifty]]-AVERAGE(Table2[1Y Return vs Nifty]))/_xlfn.STDEV.P(Table2[1Y Return vs Nifty])</f>
        <v>-0.35920904591588748</v>
      </c>
      <c r="I441">
        <v>-5.3458771079500602</v>
      </c>
      <c r="J441">
        <f>(Table2[[#This Row],[1M Return vs Nifty]]-AVERAGE(Table2[1M Return vs Nifty]))/_xlfn.STDEV.P(Table2[1M Return vs Nifty])</f>
        <v>-0.92623159044564995</v>
      </c>
      <c r="K441">
        <v>5.3194259315918897</v>
      </c>
      <c r="L441">
        <f>(Table2[[#This Row],[6M Return vs Nifty]]-AVERAGE(Table2[6M Return vs Nifty]))/_xlfn.STDEV.P(Table2[6M Return vs Nifty])</f>
        <v>-0.24995116374420506</v>
      </c>
      <c r="M441">
        <v>-0.43796471945639098</v>
      </c>
      <c r="N441">
        <f>(Table2[[#This Row],[1W Return vs Nifty]]-AVERAGE(Table2[1W Return vs Nifty]))/_xlfn.STDEV.P(Table2[1W Return vs Nifty])</f>
        <v>-0.122512863048039</v>
      </c>
      <c r="O441">
        <v>455.24</v>
      </c>
      <c r="P441">
        <v>452.38090675858803</v>
      </c>
      <c r="Q441">
        <v>417.93354030439701</v>
      </c>
      <c r="R441">
        <v>54.223439925805899</v>
      </c>
      <c r="S441">
        <f>(Table2[[#This Row],[Close Price]]-Table2[[#This Row],[20D EMA]])/Table2[[#This Row],[20D EMA]]</f>
        <v>1.089535190229325E-2</v>
      </c>
      <c r="T441">
        <f>(Table2[[#This Row],[Close Price]]-Table2[[#This Row],[50D EMA]])/Table2[[#This Row],[50D EMA]]</f>
        <v>1.7284313118866006E-2</v>
      </c>
      <c r="U441">
        <f>(Table2[[#This Row],[Close Price]]-Table2[[#This Row],[200D EMA]])/Table2[[#This Row],[200D EMA]]</f>
        <v>0.10113201171846292</v>
      </c>
      <c r="V441">
        <v>0.75015221900722795</v>
      </c>
      <c r="W441">
        <v>457.55</v>
      </c>
      <c r="X441">
        <v>473</v>
      </c>
      <c r="Y441">
        <v>456</v>
      </c>
      <c r="Z441">
        <v>462.5</v>
      </c>
      <c r="AA441">
        <v>457.55</v>
      </c>
      <c r="AB441">
        <v>473</v>
      </c>
      <c r="AC441" s="1">
        <f>(Table2[[#This Row],[Close Price]]/Table2[[#This Row],[Day Low]])-1</f>
        <v>5.7917167522674173E-3</v>
      </c>
      <c r="AD441" s="1">
        <f>(Table2[[#This Row],[Day High]]/Table2[[#This Row],[Close Price]])-1</f>
        <v>2.781399391568895E-2</v>
      </c>
      <c r="AE441" s="1">
        <f>(Table2[[#This Row],[Close Price]]/Table2[[#This Row],[Current Week Low]])-1</f>
        <v>9.2105263157895578E-3</v>
      </c>
      <c r="AF441" s="1">
        <f>(Table2[[#This Row],[Current Week High]]/Table2[[#This Row],[Close Price]])-1</f>
        <v>4.9978270317254658E-3</v>
      </c>
      <c r="AG441" s="1">
        <f>(Table2[[#This Row],[Close Price]]/Table2[[#This Row],[Current Month Low]])-1</f>
        <v>5.7917167522674173E-3</v>
      </c>
      <c r="AH441" s="1">
        <f>(Table2[[#This Row],[Current Month High]]/Table2[[#This Row],[Close Price]])-1</f>
        <v>2.781399391568895E-2</v>
      </c>
      <c r="AI441">
        <v>6.46458061712298</v>
      </c>
      <c r="AJ441">
        <v>50.122329146958002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0.03</v>
      </c>
      <c r="AM441" t="s">
        <v>2951</v>
      </c>
      <c r="AN441">
        <v>6.23</v>
      </c>
      <c r="AO441" t="s">
        <v>2951</v>
      </c>
      <c r="AP441">
        <v>5.7024598740209997E-3</v>
      </c>
      <c r="AQ441">
        <f>(Table2[[#This Row],[Sharpe Ratio]]-AVERAGE(Table2[Sharpe Ratio]))/_xlfn.STDEV.P(Table2[Sharpe Ratio])</f>
        <v>-0.58771412746022667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-2.2456187906140084</v>
      </c>
      <c r="AS441">
        <f>_xlfn.RANK.AVG(Table2[[#This Row],[1Y Return vs Nifty Z-Score]],Table2[1Y Return vs Nifty Z-Score])</f>
        <v>414</v>
      </c>
      <c r="AT441">
        <f>_xlfn.RANK.AVG(Table2[[#This Row],[6M Return vs Nifty Z-Score]],Table2[6M Return vs Nifty Z-Score])</f>
        <v>383</v>
      </c>
      <c r="AU441">
        <f>_xlfn.RANK.AVG(Table2[[#This Row],[Sharpe Ratio Z-Score]],Table2[Sharpe Ratio Z-Score])</f>
        <v>490</v>
      </c>
      <c r="AV441">
        <f>(Table2[[#This Row],[Rank 1Y]]+Table2[[#This Row],[Rank 6M]]+Table2[[#This Row],[Rank Sharpe]])/3</f>
        <v>429</v>
      </c>
    </row>
    <row r="442" spans="1:48" x14ac:dyDescent="0.3">
      <c r="A442" t="s">
        <v>1932</v>
      </c>
      <c r="B442" t="s">
        <v>1933</v>
      </c>
      <c r="C442" t="s">
        <v>2916</v>
      </c>
      <c r="D442" t="s">
        <v>66</v>
      </c>
      <c r="E442">
        <v>2947.2801359999999</v>
      </c>
      <c r="F442">
        <v>392.15</v>
      </c>
      <c r="G442">
        <v>31.671589085060099</v>
      </c>
      <c r="H442">
        <f>(Table2[[#This Row],[1Y Return vs Nifty]]-AVERAGE(Table2[1Y Return vs Nifty]))/_xlfn.STDEV.P(Table2[1Y Return vs Nifty])</f>
        <v>-0.17319530515205314</v>
      </c>
      <c r="I442">
        <v>6.5003361699142603</v>
      </c>
      <c r="J442">
        <f>(Table2[[#This Row],[1M Return vs Nifty]]-AVERAGE(Table2[1M Return vs Nifty]))/_xlfn.STDEV.P(Table2[1M Return vs Nifty])</f>
        <v>0.19426933951916786</v>
      </c>
      <c r="K442">
        <v>13.436476234678601</v>
      </c>
      <c r="L442">
        <f>(Table2[[#This Row],[6M Return vs Nifty]]-AVERAGE(Table2[6M Return vs Nifty]))/_xlfn.STDEV.P(Table2[6M Return vs Nifty])</f>
        <v>7.7101281482417022E-4</v>
      </c>
      <c r="M442">
        <v>-1.15272296222355</v>
      </c>
      <c r="N442">
        <f>(Table2[[#This Row],[1W Return vs Nifty]]-AVERAGE(Table2[1W Return vs Nifty]))/_xlfn.STDEV.P(Table2[1W Return vs Nifty])</f>
        <v>-0.26895977477776833</v>
      </c>
      <c r="O442">
        <v>380.88</v>
      </c>
      <c r="P442">
        <v>373.43259961302698</v>
      </c>
      <c r="Q442">
        <v>331.97720610683803</v>
      </c>
      <c r="R442">
        <v>32.959297463833401</v>
      </c>
      <c r="S442">
        <f>(Table2[[#This Row],[Close Price]]-Table2[[#This Row],[20D EMA]])/Table2[[#This Row],[20D EMA]]</f>
        <v>2.9589371980676279E-2</v>
      </c>
      <c r="T442">
        <f>(Table2[[#This Row],[Close Price]]-Table2[[#This Row],[50D EMA]])/Table2[[#This Row],[50D EMA]]</f>
        <v>5.0122566713160767E-2</v>
      </c>
      <c r="U442">
        <f>(Table2[[#This Row],[Close Price]]-Table2[[#This Row],[200D EMA]])/Table2[[#This Row],[200D EMA]]</f>
        <v>0.18125579945328216</v>
      </c>
      <c r="V442">
        <v>0.99311371515995905</v>
      </c>
      <c r="W442">
        <v>388.1</v>
      </c>
      <c r="X442">
        <v>403.2</v>
      </c>
      <c r="Y442">
        <v>395.8</v>
      </c>
      <c r="Z442">
        <v>410</v>
      </c>
      <c r="AA442">
        <v>388.1</v>
      </c>
      <c r="AB442">
        <v>403.2</v>
      </c>
      <c r="AC442" s="1">
        <f>(Table2[[#This Row],[Close Price]]/Table2[[#This Row],[Day Low]])-1</f>
        <v>1.0435454779695874E-2</v>
      </c>
      <c r="AD442" s="1">
        <f>(Table2[[#This Row],[Day High]]/Table2[[#This Row],[Close Price]])-1</f>
        <v>2.8177993114879563E-2</v>
      </c>
      <c r="AE442" s="1">
        <f>(Table2[[#This Row],[Close Price]]/Table2[[#This Row],[Current Week Low]])-1</f>
        <v>-9.2218292066701402E-3</v>
      </c>
      <c r="AF442" s="1">
        <f>(Table2[[#This Row],[Current Week High]]/Table2[[#This Row],[Close Price]])-1</f>
        <v>4.5518296570190131E-2</v>
      </c>
      <c r="AG442" s="1">
        <f>(Table2[[#This Row],[Close Price]]/Table2[[#This Row],[Current Month Low]])-1</f>
        <v>1.0435454779695874E-2</v>
      </c>
      <c r="AH442" s="1">
        <f>(Table2[[#This Row],[Current Month High]]/Table2[[#This Row],[Close Price]])-1</f>
        <v>2.8177993114879563E-2</v>
      </c>
      <c r="AI442">
        <v>8.1218921331123397</v>
      </c>
      <c r="AJ442">
        <v>68.088298328332598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0.05</v>
      </c>
      <c r="AM442" t="s">
        <v>2951</v>
      </c>
      <c r="AN442">
        <v>12.78</v>
      </c>
      <c r="AO442" t="s">
        <v>2951</v>
      </c>
      <c r="AP442">
        <v>-5.4645845402199002E-2</v>
      </c>
      <c r="AQ442">
        <f>(Table2[[#This Row],[Sharpe Ratio]]-AVERAGE(Table2[Sharpe Ratio]))/_xlfn.STDEV.P(Table2[Sharpe Ratio])</f>
        <v>-1.2538116698268358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-1.5009263974226652</v>
      </c>
      <c r="AS442">
        <f>_xlfn.RANK.AVG(Table2[[#This Row],[1Y Return vs Nifty Z-Score]],Table2[1Y Return vs Nifty Z-Score])</f>
        <v>335</v>
      </c>
      <c r="AT442">
        <f>_xlfn.RANK.AVG(Table2[[#This Row],[6M Return vs Nifty Z-Score]],Table2[6M Return vs Nifty Z-Score])</f>
        <v>305</v>
      </c>
      <c r="AU442">
        <f>_xlfn.RANK.AVG(Table2[[#This Row],[Sharpe Ratio Z-Score]],Table2[Sharpe Ratio Z-Score])</f>
        <v>649</v>
      </c>
      <c r="AV442">
        <f>(Table2[[#This Row],[Rank 1Y]]+Table2[[#This Row],[Rank 6M]]+Table2[[#This Row],[Rank Sharpe]])/3</f>
        <v>429.66666666666669</v>
      </c>
    </row>
    <row r="443" spans="1:48" x14ac:dyDescent="0.3">
      <c r="A443" t="s">
        <v>518</v>
      </c>
      <c r="B443" t="s">
        <v>519</v>
      </c>
      <c r="C443" t="s">
        <v>2909</v>
      </c>
      <c r="D443" t="s">
        <v>50</v>
      </c>
      <c r="E443">
        <v>35495.284854899997</v>
      </c>
      <c r="F443">
        <v>417.25</v>
      </c>
      <c r="G443">
        <v>-2.36388606583284</v>
      </c>
      <c r="H443">
        <f>(Table2[[#This Row],[1Y Return vs Nifty]]-AVERAGE(Table2[1Y Return vs Nifty]))/_xlfn.STDEV.P(Table2[1Y Return vs Nifty])</f>
        <v>-0.57886590125760884</v>
      </c>
      <c r="I443">
        <v>-10.7759058387289</v>
      </c>
      <c r="J443">
        <f>(Table2[[#This Row],[1M Return vs Nifty]]-AVERAGE(Table2[1M Return vs Nifty]))/_xlfn.STDEV.P(Table2[1M Return vs Nifty])</f>
        <v>-1.439843164022711</v>
      </c>
      <c r="K443">
        <v>-15.474943734745899</v>
      </c>
      <c r="L443">
        <f>(Table2[[#This Row],[6M Return vs Nifty]]-AVERAGE(Table2[6M Return vs Nifty]))/_xlfn.STDEV.P(Table2[6M Return vs Nifty])</f>
        <v>-0.89225463954435613</v>
      </c>
      <c r="M443">
        <v>-4.6246077304965798</v>
      </c>
      <c r="N443">
        <f>(Table2[[#This Row],[1W Return vs Nifty]]-AVERAGE(Table2[1W Return vs Nifty]))/_xlfn.STDEV.P(Table2[1W Return vs Nifty])</f>
        <v>-0.98031470819782929</v>
      </c>
      <c r="O443">
        <v>437.94</v>
      </c>
      <c r="P443">
        <v>452.30038169133599</v>
      </c>
      <c r="Q443">
        <v>435.50881731178799</v>
      </c>
      <c r="R443">
        <v>39.453936840487799</v>
      </c>
      <c r="S443">
        <f>(Table2[[#This Row],[Close Price]]-Table2[[#This Row],[20D EMA]])/Table2[[#This Row],[20D EMA]]</f>
        <v>-4.724391469151025E-2</v>
      </c>
      <c r="T443">
        <f>(Table2[[#This Row],[Close Price]]-Table2[[#This Row],[50D EMA]])/Table2[[#This Row],[50D EMA]]</f>
        <v>-7.7493592997353408E-2</v>
      </c>
      <c r="U443">
        <f>(Table2[[#This Row],[Close Price]]-Table2[[#This Row],[200D EMA]])/Table2[[#This Row],[200D EMA]]</f>
        <v>-4.1925252913343897E-2</v>
      </c>
      <c r="V443">
        <v>1.98493746661376</v>
      </c>
      <c r="W443">
        <v>412.05</v>
      </c>
      <c r="X443">
        <v>423.25</v>
      </c>
      <c r="Y443">
        <v>417.5</v>
      </c>
      <c r="Z443">
        <v>428.05</v>
      </c>
      <c r="AA443">
        <v>412.05</v>
      </c>
      <c r="AB443">
        <v>423.25</v>
      </c>
      <c r="AC443" s="1">
        <f>(Table2[[#This Row],[Close Price]]/Table2[[#This Row],[Day Low]])-1</f>
        <v>1.2619827690814267E-2</v>
      </c>
      <c r="AD443" s="1">
        <f>(Table2[[#This Row],[Day High]]/Table2[[#This Row],[Close Price]])-1</f>
        <v>1.4379868184541733E-2</v>
      </c>
      <c r="AE443" s="1">
        <f>(Table2[[#This Row],[Close Price]]/Table2[[#This Row],[Current Week Low]])-1</f>
        <v>-5.9880239520959666E-4</v>
      </c>
      <c r="AF443" s="1">
        <f>(Table2[[#This Row],[Current Week High]]/Table2[[#This Row],[Close Price]])-1</f>
        <v>2.5883762732175075E-2</v>
      </c>
      <c r="AG443" s="1">
        <f>(Table2[[#This Row],[Close Price]]/Table2[[#This Row],[Current Month Low]])-1</f>
        <v>1.2619827690814267E-2</v>
      </c>
      <c r="AH443" s="1">
        <f>(Table2[[#This Row],[Current Month High]]/Table2[[#This Row],[Close Price]])-1</f>
        <v>1.4379868184541733E-2</v>
      </c>
      <c r="AI443">
        <v>24.553624925104799</v>
      </c>
      <c r="AJ443">
        <v>25.6398675097861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-0.19</v>
      </c>
      <c r="AM443" t="s">
        <v>2950</v>
      </c>
      <c r="AN443">
        <v>-4.0999999999999996</v>
      </c>
      <c r="AO443" t="s">
        <v>2950</v>
      </c>
      <c r="AP443">
        <v>0.12858088298420201</v>
      </c>
      <c r="AQ443">
        <f>(Table2[[#This Row],[Sharpe Ratio]]-AVERAGE(Table2[Sharpe Ratio]))/_xlfn.STDEV.P(Table2[Sharpe Ratio])</f>
        <v>0.76856282628263484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520</v>
      </c>
      <c r="AT443">
        <f>_xlfn.RANK.AVG(Table2[[#This Row],[6M Return vs Nifty Z-Score]],Table2[6M Return vs Nifty Z-Score])</f>
        <v>606</v>
      </c>
      <c r="AU443">
        <f>_xlfn.RANK.AVG(Table2[[#This Row],[Sharpe Ratio Z-Score]],Table2[Sharpe Ratio Z-Score])</f>
        <v>164</v>
      </c>
      <c r="AV443">
        <f>(Table2[[#This Row],[Rank 1Y]]+Table2[[#This Row],[Rank 6M]]+Table2[[#This Row],[Rank Sharpe]])/3</f>
        <v>430</v>
      </c>
    </row>
    <row r="444" spans="1:48" x14ac:dyDescent="0.3">
      <c r="A444" t="s">
        <v>1450</v>
      </c>
      <c r="B444" t="s">
        <v>1451</v>
      </c>
      <c r="C444" t="s">
        <v>2918</v>
      </c>
      <c r="D444" t="s">
        <v>138</v>
      </c>
      <c r="E444">
        <v>6118.3906266000004</v>
      </c>
      <c r="F444">
        <v>939.95</v>
      </c>
      <c r="G444">
        <v>26.287868368718499</v>
      </c>
      <c r="H444">
        <f>(Table2[[#This Row],[1Y Return vs Nifty]]-AVERAGE(Table2[1Y Return vs Nifty]))/_xlfn.STDEV.P(Table2[1Y Return vs Nifty])</f>
        <v>-0.23736415199733737</v>
      </c>
      <c r="I444">
        <v>6.48148188713742</v>
      </c>
      <c r="J444">
        <f>(Table2[[#This Row],[1M Return vs Nifty]]-AVERAGE(Table2[1M Return vs Nifty]))/_xlfn.STDEV.P(Table2[1M Return vs Nifty])</f>
        <v>0.19248596445325161</v>
      </c>
      <c r="K444">
        <v>-6.4518430505964801</v>
      </c>
      <c r="L444">
        <f>(Table2[[#This Row],[6M Return vs Nifty]]-AVERAGE(Table2[6M Return vs Nifty]))/_xlfn.STDEV.P(Table2[6M Return vs Nifty])</f>
        <v>-0.61354607444147446</v>
      </c>
      <c r="M444">
        <v>-1.7501314463664499</v>
      </c>
      <c r="N444">
        <f>(Table2[[#This Row],[1W Return vs Nifty]]-AVERAGE(Table2[1W Return vs Nifty]))/_xlfn.STDEV.P(Table2[1W Return vs Nifty])</f>
        <v>-0.39136287880516341</v>
      </c>
      <c r="O444">
        <v>919.09</v>
      </c>
      <c r="P444">
        <v>885.99112036279405</v>
      </c>
      <c r="Q444">
        <v>813.70829065060605</v>
      </c>
      <c r="R444">
        <v>48.8394864818004</v>
      </c>
      <c r="S444">
        <f>(Table2[[#This Row],[Close Price]]-Table2[[#This Row],[20D EMA]])/Table2[[#This Row],[20D EMA]]</f>
        <v>2.2696362706590228E-2</v>
      </c>
      <c r="T444">
        <f>(Table2[[#This Row],[Close Price]]-Table2[[#This Row],[50D EMA]])/Table2[[#This Row],[50D EMA]]</f>
        <v>6.0902280392055183E-2</v>
      </c>
      <c r="U444">
        <f>(Table2[[#This Row],[Close Price]]-Table2[[#This Row],[200D EMA]])/Table2[[#This Row],[200D EMA]]</f>
        <v>0.15514369313904444</v>
      </c>
      <c r="V444">
        <v>2.4405688195032802</v>
      </c>
      <c r="W444">
        <v>934.8</v>
      </c>
      <c r="X444">
        <v>970.7</v>
      </c>
      <c r="Y444">
        <v>960</v>
      </c>
      <c r="Z444">
        <v>993.45</v>
      </c>
      <c r="AA444">
        <v>934.8</v>
      </c>
      <c r="AB444">
        <v>970.7</v>
      </c>
      <c r="AC444" s="1">
        <f>(Table2[[#This Row],[Close Price]]/Table2[[#This Row],[Day Low]])-1</f>
        <v>5.5091998288405719E-3</v>
      </c>
      <c r="AD444" s="1">
        <f>(Table2[[#This Row],[Day High]]/Table2[[#This Row],[Close Price]])-1</f>
        <v>3.271450609074944E-2</v>
      </c>
      <c r="AE444" s="1">
        <f>(Table2[[#This Row],[Close Price]]/Table2[[#This Row],[Current Week Low]])-1</f>
        <v>-2.0885416666666656E-2</v>
      </c>
      <c r="AF444" s="1">
        <f>(Table2[[#This Row],[Current Week High]]/Table2[[#This Row],[Close Price]])-1</f>
        <v>5.6917921166019569E-2</v>
      </c>
      <c r="AG444" s="1">
        <f>(Table2[[#This Row],[Close Price]]/Table2[[#This Row],[Current Month Low]])-1</f>
        <v>5.5091998288405719E-3</v>
      </c>
      <c r="AH444" s="1">
        <f>(Table2[[#This Row],[Current Month High]]/Table2[[#This Row],[Close Price]])-1</f>
        <v>3.271450609074944E-2</v>
      </c>
      <c r="AI444">
        <v>6.7078036065748101</v>
      </c>
      <c r="AJ444">
        <v>56.3976705490848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0.05</v>
      </c>
      <c r="AM444" t="s">
        <v>2951</v>
      </c>
      <c r="AN444">
        <v>9.82</v>
      </c>
      <c r="AO444" t="s">
        <v>2951</v>
      </c>
      <c r="AP444">
        <v>2.6296926016077998E-2</v>
      </c>
      <c r="AQ444">
        <f>(Table2[[#This Row],[Sharpe Ratio]]-AVERAGE(Table2[Sharpe Ratio]))/_xlfn.STDEV.P(Table2[Sharpe Ratio])</f>
        <v>-0.36040164170295064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-1.4101887824936741</v>
      </c>
      <c r="AS444">
        <f>_xlfn.RANK.AVG(Table2[[#This Row],[1Y Return vs Nifty Z-Score]],Table2[1Y Return vs Nifty Z-Score])</f>
        <v>354</v>
      </c>
      <c r="AT444">
        <f>_xlfn.RANK.AVG(Table2[[#This Row],[6M Return vs Nifty Z-Score]],Table2[6M Return vs Nifty Z-Score])</f>
        <v>505</v>
      </c>
      <c r="AU444">
        <f>_xlfn.RANK.AVG(Table2[[#This Row],[Sharpe Ratio Z-Score]],Table2[Sharpe Ratio Z-Score])</f>
        <v>432</v>
      </c>
      <c r="AV444">
        <f>(Table2[[#This Row],[Rank 1Y]]+Table2[[#This Row],[Rank 6M]]+Table2[[#This Row],[Rank Sharpe]])/3</f>
        <v>430.33333333333331</v>
      </c>
    </row>
    <row r="445" spans="1:48" x14ac:dyDescent="0.3">
      <c r="A445" t="s">
        <v>1402</v>
      </c>
      <c r="B445" t="s">
        <v>1403</v>
      </c>
      <c r="C445" t="s">
        <v>2927</v>
      </c>
      <c r="D445" t="s">
        <v>1404</v>
      </c>
      <c r="E445">
        <v>6497.4889347500002</v>
      </c>
      <c r="F445">
        <v>510.2</v>
      </c>
      <c r="G445">
        <v>2.3294702457607199</v>
      </c>
      <c r="H445">
        <f>(Table2[[#This Row],[1Y Return vs Nifty]]-AVERAGE(Table2[1Y Return vs Nifty]))/_xlfn.STDEV.P(Table2[1Y Return vs Nifty])</f>
        <v>-0.52292554360962762</v>
      </c>
      <c r="I445">
        <v>-7.7977406560405003</v>
      </c>
      <c r="J445">
        <f>(Table2[[#This Row],[1M Return vs Nifty]]-AVERAGE(Table2[1M Return vs Nifty]))/_xlfn.STDEV.P(Table2[1M Return vs Nifty])</f>
        <v>-1.158146660801151</v>
      </c>
      <c r="K445">
        <v>-21.766421533579599</v>
      </c>
      <c r="L445">
        <f>(Table2[[#This Row],[6M Return vs Nifty]]-AVERAGE(Table2[6M Return vs Nifty]))/_xlfn.STDEV.P(Table2[6M Return vs Nifty])</f>
        <v>-1.0865879193192201</v>
      </c>
      <c r="M445">
        <v>-4.2441674337203601</v>
      </c>
      <c r="N445">
        <f>(Table2[[#This Row],[1W Return vs Nifty]]-AVERAGE(Table2[1W Return vs Nifty]))/_xlfn.STDEV.P(Table2[1W Return vs Nifty])</f>
        <v>-0.90236624502974705</v>
      </c>
      <c r="O445">
        <v>518.14</v>
      </c>
      <c r="P445">
        <v>521.31218073039997</v>
      </c>
      <c r="Q445">
        <v>508.08389097525298</v>
      </c>
      <c r="R445">
        <v>48.695451910560003</v>
      </c>
      <c r="S445">
        <f>(Table2[[#This Row],[Close Price]]-Table2[[#This Row],[20D EMA]])/Table2[[#This Row],[20D EMA]]</f>
        <v>-1.532404369475431E-2</v>
      </c>
      <c r="T445">
        <f>(Table2[[#This Row],[Close Price]]-Table2[[#This Row],[50D EMA]])/Table2[[#This Row],[50D EMA]]</f>
        <v>-2.1315789542517369E-2</v>
      </c>
      <c r="U445">
        <f>(Table2[[#This Row],[Close Price]]-Table2[[#This Row],[200D EMA]])/Table2[[#This Row],[200D EMA]]</f>
        <v>4.1648811590644834E-3</v>
      </c>
      <c r="V445">
        <v>0.95822635209471896</v>
      </c>
      <c r="W445">
        <v>508</v>
      </c>
      <c r="X445">
        <v>515.29999999999995</v>
      </c>
      <c r="Y445">
        <v>508</v>
      </c>
      <c r="Z445">
        <v>516.95000000000005</v>
      </c>
      <c r="AA445">
        <v>508</v>
      </c>
      <c r="AB445">
        <v>515.29999999999995</v>
      </c>
      <c r="AC445" s="1">
        <f>(Table2[[#This Row],[Close Price]]/Table2[[#This Row],[Day Low]])-1</f>
        <v>4.3307086614172707E-3</v>
      </c>
      <c r="AD445" s="1">
        <f>(Table2[[#This Row],[Day High]]/Table2[[#This Row],[Close Price]])-1</f>
        <v>9.996079968639604E-3</v>
      </c>
      <c r="AE445" s="1">
        <f>(Table2[[#This Row],[Close Price]]/Table2[[#This Row],[Current Week Low]])-1</f>
        <v>4.3307086614172707E-3</v>
      </c>
      <c r="AF445" s="1">
        <f>(Table2[[#This Row],[Current Week High]]/Table2[[#This Row],[Close Price]])-1</f>
        <v>1.3230105840846829E-2</v>
      </c>
      <c r="AG445" s="1">
        <f>(Table2[[#This Row],[Close Price]]/Table2[[#This Row],[Current Month Low]])-1</f>
        <v>4.3307086614172707E-3</v>
      </c>
      <c r="AH445" s="1">
        <f>(Table2[[#This Row],[Current Month High]]/Table2[[#This Row],[Close Price]])-1</f>
        <v>9.996079968639604E-3</v>
      </c>
      <c r="AI445">
        <v>34.643277146217102</v>
      </c>
      <c r="AJ445">
        <v>29.640452293228201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-0.08</v>
      </c>
      <c r="AM445" t="s">
        <v>2950</v>
      </c>
      <c r="AN445">
        <v>5.93</v>
      </c>
      <c r="AO445" t="s">
        <v>2951</v>
      </c>
      <c r="AP445">
        <v>0.13505200468818801</v>
      </c>
      <c r="AQ445">
        <f>(Table2[[#This Row],[Sharpe Ratio]]-AVERAGE(Table2[Sharpe Ratio]))/_xlfn.STDEV.P(Table2[Sharpe Ratio])</f>
        <v>0.83998816695543732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488</v>
      </c>
      <c r="AT445">
        <f>_xlfn.RANK.AVG(Table2[[#This Row],[6M Return vs Nifty Z-Score]],Table2[6M Return vs Nifty Z-Score])</f>
        <v>659</v>
      </c>
      <c r="AU445">
        <f>_xlfn.RANK.AVG(Table2[[#This Row],[Sharpe Ratio Z-Score]],Table2[Sharpe Ratio Z-Score])</f>
        <v>146</v>
      </c>
      <c r="AV445">
        <f>(Table2[[#This Row],[Rank 1Y]]+Table2[[#This Row],[Rank 6M]]+Table2[[#This Row],[Rank Sharpe]])/3</f>
        <v>431</v>
      </c>
    </row>
    <row r="446" spans="1:48" x14ac:dyDescent="0.3">
      <c r="A446" t="s">
        <v>1198</v>
      </c>
      <c r="B446" t="s">
        <v>1199</v>
      </c>
      <c r="C446" t="s">
        <v>2917</v>
      </c>
      <c r="D446" t="s">
        <v>212</v>
      </c>
      <c r="E446">
        <v>8733.5840752099994</v>
      </c>
      <c r="F446">
        <v>2253.4499999999998</v>
      </c>
      <c r="G446">
        <v>12.839675699356899</v>
      </c>
      <c r="H446">
        <f>(Table2[[#This Row],[1Y Return vs Nifty]]-AVERAGE(Table2[1Y Return vs Nifty]))/_xlfn.STDEV.P(Table2[1Y Return vs Nifty])</f>
        <v>-0.39765385891447896</v>
      </c>
      <c r="I446">
        <v>-0.78970702165453099</v>
      </c>
      <c r="J446">
        <f>(Table2[[#This Row],[1M Return vs Nifty]]-AVERAGE(Table2[1M Return vs Nifty]))/_xlfn.STDEV.P(Table2[1M Return vs Nifty])</f>
        <v>-0.49527591718324782</v>
      </c>
      <c r="K446">
        <v>15.066344288086601</v>
      </c>
      <c r="L446">
        <f>(Table2[[#This Row],[6M Return vs Nifty]]-AVERAGE(Table2[6M Return vs Nifty]))/_xlfn.STDEV.P(Table2[6M Return vs Nifty])</f>
        <v>5.1114924777410461E-2</v>
      </c>
      <c r="M446">
        <v>4.1539853829464004</v>
      </c>
      <c r="N446">
        <f>(Table2[[#This Row],[1W Return vs Nifty]]-AVERAGE(Table2[1W Return vs Nifty]))/_xlfn.STDEV.P(Table2[1W Return vs Nifty])</f>
        <v>0.81833240613057812</v>
      </c>
      <c r="O446">
        <v>2254.29</v>
      </c>
      <c r="P446">
        <v>2232.0124876623099</v>
      </c>
      <c r="Q446">
        <v>1936.48470231702</v>
      </c>
      <c r="R446">
        <v>37.841298319458701</v>
      </c>
      <c r="S446">
        <f>(Table2[[#This Row],[Close Price]]-Table2[[#This Row],[20D EMA]])/Table2[[#This Row],[20D EMA]]</f>
        <v>-3.7262286573606126E-4</v>
      </c>
      <c r="T446">
        <f>(Table2[[#This Row],[Close Price]]-Table2[[#This Row],[50D EMA]])/Table2[[#This Row],[50D EMA]]</f>
        <v>9.6045664870550943E-3</v>
      </c>
      <c r="U446">
        <f>(Table2[[#This Row],[Close Price]]-Table2[[#This Row],[200D EMA]])/Table2[[#This Row],[200D EMA]]</f>
        <v>0.16368076510169596</v>
      </c>
      <c r="V446">
        <v>0.35842429818707</v>
      </c>
      <c r="W446">
        <v>2242</v>
      </c>
      <c r="X446">
        <v>2300</v>
      </c>
      <c r="Y446">
        <v>2291.6</v>
      </c>
      <c r="Z446">
        <v>2375</v>
      </c>
      <c r="AA446">
        <v>2242</v>
      </c>
      <c r="AB446">
        <v>2300</v>
      </c>
      <c r="AC446" s="1">
        <f>(Table2[[#This Row],[Close Price]]/Table2[[#This Row],[Day Low]])-1</f>
        <v>5.1070472792149602E-3</v>
      </c>
      <c r="AD446" s="1">
        <f>(Table2[[#This Row],[Day High]]/Table2[[#This Row],[Close Price]])-1</f>
        <v>2.0657214493332576E-2</v>
      </c>
      <c r="AE446" s="1">
        <f>(Table2[[#This Row],[Close Price]]/Table2[[#This Row],[Current Week Low]])-1</f>
        <v>-1.6647757025659016E-2</v>
      </c>
      <c r="AF446" s="1">
        <f>(Table2[[#This Row],[Current Week High]]/Table2[[#This Row],[Close Price]])-1</f>
        <v>5.3939514965941182E-2</v>
      </c>
      <c r="AG446" s="1">
        <f>(Table2[[#This Row],[Close Price]]/Table2[[#This Row],[Current Month Low]])-1</f>
        <v>5.1070472792149602E-3</v>
      </c>
      <c r="AH446" s="1">
        <f>(Table2[[#This Row],[Current Month High]]/Table2[[#This Row],[Close Price]])-1</f>
        <v>2.0657214493332576E-2</v>
      </c>
      <c r="AI446">
        <v>21.724466928487399</v>
      </c>
      <c r="AJ446">
        <v>54.1452903755386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0.03</v>
      </c>
      <c r="AM446" t="s">
        <v>2951</v>
      </c>
      <c r="AN446">
        <v>9.19</v>
      </c>
      <c r="AO446" t="s">
        <v>2951</v>
      </c>
      <c r="AP446">
        <v>-1.3557873504868E-2</v>
      </c>
      <c r="AQ446">
        <f>(Table2[[#This Row],[Sharpe Ratio]]-AVERAGE(Table2[Sharpe Ratio]))/_xlfn.STDEV.P(Table2[Sharpe Ratio])</f>
        <v>-0.80030105380585925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-0.82378349899559744</v>
      </c>
      <c r="AS446">
        <f>_xlfn.RANK.AVG(Table2[[#This Row],[1Y Return vs Nifty Z-Score]],Table2[1Y Return vs Nifty Z-Score])</f>
        <v>430</v>
      </c>
      <c r="AT446">
        <f>_xlfn.RANK.AVG(Table2[[#This Row],[6M Return vs Nifty Z-Score]],Table2[6M Return vs Nifty Z-Score])</f>
        <v>287</v>
      </c>
      <c r="AU446">
        <f>_xlfn.RANK.AVG(Table2[[#This Row],[Sharpe Ratio Z-Score]],Table2[Sharpe Ratio Z-Score])</f>
        <v>578</v>
      </c>
      <c r="AV446">
        <f>(Table2[[#This Row],[Rank 1Y]]+Table2[[#This Row],[Rank 6M]]+Table2[[#This Row],[Rank Sharpe]])/3</f>
        <v>431.66666666666669</v>
      </c>
    </row>
    <row r="447" spans="1:48" x14ac:dyDescent="0.3">
      <c r="A447" t="s">
        <v>782</v>
      </c>
      <c r="B447" t="s">
        <v>783</v>
      </c>
      <c r="C447" t="s">
        <v>2909</v>
      </c>
      <c r="D447" t="s">
        <v>50</v>
      </c>
      <c r="E447">
        <v>18309.542678539899</v>
      </c>
      <c r="F447">
        <v>216.56</v>
      </c>
      <c r="G447">
        <v>-10.055546123518299</v>
      </c>
      <c r="H447">
        <f>(Table2[[#This Row],[1Y Return vs Nifty]]-AVERAGE(Table2[1Y Return vs Nifty]))/_xlfn.STDEV.P(Table2[1Y Return vs Nifty])</f>
        <v>-0.6705431969853487</v>
      </c>
      <c r="I447">
        <v>-3.58542377588279</v>
      </c>
      <c r="J447">
        <f>(Table2[[#This Row],[1M Return vs Nifty]]-AVERAGE(Table2[1M Return vs Nifty]))/_xlfn.STDEV.P(Table2[1M Return vs Nifty])</f>
        <v>-0.75971512231595706</v>
      </c>
      <c r="K447">
        <v>2.71017435622832</v>
      </c>
      <c r="L447">
        <f>(Table2[[#This Row],[6M Return vs Nifty]]-AVERAGE(Table2[6M Return vs Nifty]))/_xlfn.STDEV.P(Table2[6M Return vs Nifty])</f>
        <v>-0.33054660294167498</v>
      </c>
      <c r="M447">
        <v>-4.6385377752143402</v>
      </c>
      <c r="N447">
        <f>(Table2[[#This Row],[1W Return vs Nifty]]-AVERAGE(Table2[1W Return vs Nifty]))/_xlfn.STDEV.P(Table2[1W Return vs Nifty])</f>
        <v>-0.98316883691871704</v>
      </c>
      <c r="O447">
        <v>218.44</v>
      </c>
      <c r="P447">
        <v>220.07551565269301</v>
      </c>
      <c r="Q447">
        <v>212.15803593148601</v>
      </c>
      <c r="R447">
        <v>45.194370054597201</v>
      </c>
      <c r="S447">
        <f>(Table2[[#This Row],[Close Price]]-Table2[[#This Row],[20D EMA]])/Table2[[#This Row],[20D EMA]]</f>
        <v>-8.6064823292437073E-3</v>
      </c>
      <c r="T447">
        <f>(Table2[[#This Row],[Close Price]]-Table2[[#This Row],[50D EMA]])/Table2[[#This Row],[50D EMA]]</f>
        <v>-1.5974133434456833E-2</v>
      </c>
      <c r="U447">
        <f>(Table2[[#This Row],[Close Price]]-Table2[[#This Row],[200D EMA]])/Table2[[#This Row],[200D EMA]]</f>
        <v>2.0748514423161203E-2</v>
      </c>
      <c r="V447">
        <v>0.331067279974398</v>
      </c>
      <c r="W447">
        <v>214.84</v>
      </c>
      <c r="X447">
        <v>221.93</v>
      </c>
      <c r="Y447">
        <v>218.42</v>
      </c>
      <c r="Z447">
        <v>225.56</v>
      </c>
      <c r="AA447">
        <v>214.84</v>
      </c>
      <c r="AB447">
        <v>221.93</v>
      </c>
      <c r="AC447" s="1">
        <f>(Table2[[#This Row],[Close Price]]/Table2[[#This Row],[Day Low]])-1</f>
        <v>8.0059579221747335E-3</v>
      </c>
      <c r="AD447" s="1">
        <f>(Table2[[#This Row],[Day High]]/Table2[[#This Row],[Close Price]])-1</f>
        <v>2.4796823051348449E-2</v>
      </c>
      <c r="AE447" s="1">
        <f>(Table2[[#This Row],[Close Price]]/Table2[[#This Row],[Current Week Low]])-1</f>
        <v>-8.5157036901382099E-3</v>
      </c>
      <c r="AF447" s="1">
        <f>(Table2[[#This Row],[Current Week High]]/Table2[[#This Row],[Close Price]])-1</f>
        <v>4.1558921315109076E-2</v>
      </c>
      <c r="AG447" s="1">
        <f>(Table2[[#This Row],[Close Price]]/Table2[[#This Row],[Current Month Low]])-1</f>
        <v>8.0059579221747335E-3</v>
      </c>
      <c r="AH447" s="1">
        <f>(Table2[[#This Row],[Current Month High]]/Table2[[#This Row],[Close Price]])-1</f>
        <v>2.4796823051348449E-2</v>
      </c>
      <c r="AI447">
        <v>33.565755448836299</v>
      </c>
      <c r="AJ447">
        <v>18.598028477546499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-0.03</v>
      </c>
      <c r="AM447" t="s">
        <v>2950</v>
      </c>
      <c r="AN447">
        <v>0.94</v>
      </c>
      <c r="AO447" t="s">
        <v>2951</v>
      </c>
      <c r="AP447">
        <v>6.3061236463071005E-2</v>
      </c>
      <c r="AQ447">
        <f>(Table2[[#This Row],[Sharpe Ratio]]-AVERAGE(Table2[Sharpe Ratio]))/_xlfn.STDEV.P(Table2[Sharpe Ratio])</f>
        <v>4.5386337320790629E-2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564</v>
      </c>
      <c r="AT447">
        <f>_xlfn.RANK.AVG(Table2[[#This Row],[6M Return vs Nifty Z-Score]],Table2[6M Return vs Nifty Z-Score])</f>
        <v>412</v>
      </c>
      <c r="AU447">
        <f>_xlfn.RANK.AVG(Table2[[#This Row],[Sharpe Ratio Z-Score]],Table2[Sharpe Ratio Z-Score])</f>
        <v>321</v>
      </c>
      <c r="AV447">
        <f>(Table2[[#This Row],[Rank 1Y]]+Table2[[#This Row],[Rank 6M]]+Table2[[#This Row],[Rank Sharpe]])/3</f>
        <v>432.33333333333331</v>
      </c>
    </row>
    <row r="448" spans="1:48" x14ac:dyDescent="0.3">
      <c r="A448" t="s">
        <v>282</v>
      </c>
      <c r="B448" t="s">
        <v>283</v>
      </c>
      <c r="C448" t="s">
        <v>2916</v>
      </c>
      <c r="D448" t="s">
        <v>284</v>
      </c>
      <c r="E448">
        <v>85039.278612794995</v>
      </c>
      <c r="F448">
        <v>6259.55</v>
      </c>
      <c r="G448">
        <v>-1.83088117011421</v>
      </c>
      <c r="H448">
        <f>(Table2[[#This Row],[1Y Return vs Nifty]]-AVERAGE(Table2[1Y Return vs Nifty]))/_xlfn.STDEV.P(Table2[1Y Return vs Nifty])</f>
        <v>-0.57251298822158558</v>
      </c>
      <c r="I448">
        <v>1.56226036929653</v>
      </c>
      <c r="J448">
        <f>(Table2[[#This Row],[1M Return vs Nifty]]-AVERAGE(Table2[1M Return vs Nifty]))/_xlfn.STDEV.P(Table2[1M Return vs Nifty])</f>
        <v>-0.27280975124547691</v>
      </c>
      <c r="K448">
        <v>0.86924915485162102</v>
      </c>
      <c r="L448">
        <f>(Table2[[#This Row],[6M Return vs Nifty]]-AVERAGE(Table2[6M Return vs Nifty]))/_xlfn.STDEV.P(Table2[6M Return vs Nifty])</f>
        <v>-0.38740971899209725</v>
      </c>
      <c r="M448">
        <v>-1.3027627298790101</v>
      </c>
      <c r="N448">
        <f>(Table2[[#This Row],[1W Return vs Nifty]]-AVERAGE(Table2[1W Return vs Nifty]))/_xlfn.STDEV.P(Table2[1W Return vs Nifty])</f>
        <v>-0.29970144279228633</v>
      </c>
      <c r="O448">
        <v>6091.99</v>
      </c>
      <c r="P448">
        <v>6069.3863716752503</v>
      </c>
      <c r="Q448">
        <v>5791.2546797528503</v>
      </c>
      <c r="R448">
        <v>46.353258626790499</v>
      </c>
      <c r="S448">
        <f>(Table2[[#This Row],[Close Price]]-Table2[[#This Row],[20D EMA]])/Table2[[#This Row],[20D EMA]]</f>
        <v>2.7504969640462378E-2</v>
      </c>
      <c r="T448">
        <f>(Table2[[#This Row],[Close Price]]-Table2[[#This Row],[50D EMA]])/Table2[[#This Row],[50D EMA]]</f>
        <v>3.1331606966432356E-2</v>
      </c>
      <c r="U448">
        <f>(Table2[[#This Row],[Close Price]]-Table2[[#This Row],[200D EMA]])/Table2[[#This Row],[200D EMA]]</f>
        <v>8.0862498049755094E-2</v>
      </c>
      <c r="V448">
        <v>0.72984349924122305</v>
      </c>
      <c r="W448">
        <v>6156.15</v>
      </c>
      <c r="X448">
        <v>6295</v>
      </c>
      <c r="Y448">
        <v>6145</v>
      </c>
      <c r="Z448">
        <v>6239.1</v>
      </c>
      <c r="AA448">
        <v>6156.15</v>
      </c>
      <c r="AB448">
        <v>6295</v>
      </c>
      <c r="AC448" s="1">
        <f>(Table2[[#This Row],[Close Price]]/Table2[[#This Row],[Day Low]])-1</f>
        <v>1.6796211918163273E-2</v>
      </c>
      <c r="AD448" s="1">
        <f>(Table2[[#This Row],[Day High]]/Table2[[#This Row],[Close Price]])-1</f>
        <v>5.6633464066906392E-3</v>
      </c>
      <c r="AE448" s="1">
        <f>(Table2[[#This Row],[Close Price]]/Table2[[#This Row],[Current Week Low]])-1</f>
        <v>1.8641171684296243E-2</v>
      </c>
      <c r="AF448" s="1">
        <f>(Table2[[#This Row],[Current Week High]]/Table2[[#This Row],[Close Price]])-1</f>
        <v>-3.2670080117580547E-3</v>
      </c>
      <c r="AG448" s="1">
        <f>(Table2[[#This Row],[Close Price]]/Table2[[#This Row],[Current Month Low]])-1</f>
        <v>1.6796211918163273E-2</v>
      </c>
      <c r="AH448" s="1">
        <f>(Table2[[#This Row],[Current Month High]]/Table2[[#This Row],[Close Price]])-1</f>
        <v>5.6633464066906392E-3</v>
      </c>
      <c r="AI448">
        <v>9.8233898602934708</v>
      </c>
      <c r="AJ448">
        <v>32.449217096910701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-0.04</v>
      </c>
      <c r="AM448" t="s">
        <v>2950</v>
      </c>
      <c r="AN448">
        <v>5.47</v>
      </c>
      <c r="AO448" t="s">
        <v>2951</v>
      </c>
      <c r="AP448">
        <v>5.4740796568298999E-2</v>
      </c>
      <c r="AQ448">
        <f>(Table2[[#This Row],[Sharpe Ratio]]-AVERAGE(Table2[Sharpe Ratio]))/_xlfn.STDEV.P(Table2[Sharpe Ratio])</f>
        <v>-4.6450948580601718E-2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-1.5788848498320478</v>
      </c>
      <c r="AS448">
        <f>_xlfn.RANK.AVG(Table2[[#This Row],[1Y Return vs Nifty Z-Score]],Table2[1Y Return vs Nifty Z-Score])</f>
        <v>513</v>
      </c>
      <c r="AT448">
        <f>_xlfn.RANK.AVG(Table2[[#This Row],[6M Return vs Nifty Z-Score]],Table2[6M Return vs Nifty Z-Score])</f>
        <v>436</v>
      </c>
      <c r="AU448">
        <f>_xlfn.RANK.AVG(Table2[[#This Row],[Sharpe Ratio Z-Score]],Table2[Sharpe Ratio Z-Score])</f>
        <v>353</v>
      </c>
      <c r="AV448">
        <f>(Table2[[#This Row],[Rank 1Y]]+Table2[[#This Row],[Rank 6M]]+Table2[[#This Row],[Rank Sharpe]])/3</f>
        <v>434</v>
      </c>
    </row>
    <row r="449" spans="1:48" x14ac:dyDescent="0.3">
      <c r="A449" t="s">
        <v>1562</v>
      </c>
      <c r="B449" t="s">
        <v>1563</v>
      </c>
      <c r="C449" t="s">
        <v>2913</v>
      </c>
      <c r="D449" t="s">
        <v>256</v>
      </c>
      <c r="E449">
        <v>5196.2115396250001</v>
      </c>
      <c r="F449">
        <v>126.89</v>
      </c>
      <c r="G449">
        <v>-2.0663608191054301</v>
      </c>
      <c r="H449">
        <f>(Table2[[#This Row],[1Y Return vs Nifty]]-AVERAGE(Table2[1Y Return vs Nifty]))/_xlfn.STDEV.P(Table2[1Y Return vs Nifty])</f>
        <v>-0.57531968238858289</v>
      </c>
      <c r="I449">
        <v>-4.2496575920938797</v>
      </c>
      <c r="J449">
        <f>(Table2[[#This Row],[1M Return vs Nifty]]-AVERAGE(Table2[1M Return vs Nifty]))/_xlfn.STDEV.P(Table2[1M Return vs Nifty])</f>
        <v>-0.82254318317565378</v>
      </c>
      <c r="K449">
        <v>6.8065562097254002</v>
      </c>
      <c r="L449">
        <f>(Table2[[#This Row],[6M Return vs Nifty]]-AVERAGE(Table2[6M Return vs Nifty]))/_xlfn.STDEV.P(Table2[6M Return vs Nifty])</f>
        <v>-0.20401618413484124</v>
      </c>
      <c r="M449">
        <v>-0.19937038628606801</v>
      </c>
      <c r="N449">
        <f>(Table2[[#This Row],[1W Return vs Nifty]]-AVERAGE(Table2[1W Return vs Nifty]))/_xlfn.STDEV.P(Table2[1W Return vs Nifty])</f>
        <v>-7.3627238289472222E-2</v>
      </c>
      <c r="O449">
        <v>127</v>
      </c>
      <c r="P449">
        <v>127.70170870238699</v>
      </c>
      <c r="Q449">
        <v>121.21279638263201</v>
      </c>
      <c r="R449">
        <v>39.051201629272299</v>
      </c>
      <c r="S449">
        <f>(Table2[[#This Row],[Close Price]]-Table2[[#This Row],[20D EMA]])/Table2[[#This Row],[20D EMA]]</f>
        <v>-8.6614173228346007E-4</v>
      </c>
      <c r="T449">
        <f>(Table2[[#This Row],[Close Price]]-Table2[[#This Row],[50D EMA]])/Table2[[#This Row],[50D EMA]]</f>
        <v>-6.3562869333151041E-3</v>
      </c>
      <c r="U449">
        <f>(Table2[[#This Row],[Close Price]]-Table2[[#This Row],[200D EMA]])/Table2[[#This Row],[200D EMA]]</f>
        <v>4.6836668955699899E-2</v>
      </c>
      <c r="V449">
        <v>0.49899994674350601</v>
      </c>
      <c r="W449">
        <v>126.01</v>
      </c>
      <c r="X449">
        <v>129</v>
      </c>
      <c r="Y449">
        <v>126.85</v>
      </c>
      <c r="Z449">
        <v>130.30000000000001</v>
      </c>
      <c r="AA449">
        <v>126.01</v>
      </c>
      <c r="AB449">
        <v>129</v>
      </c>
      <c r="AC449" s="1">
        <f>(Table2[[#This Row],[Close Price]]/Table2[[#This Row],[Day Low]])-1</f>
        <v>6.9835727323228625E-3</v>
      </c>
      <c r="AD449" s="1">
        <f>(Table2[[#This Row],[Day High]]/Table2[[#This Row],[Close Price]])-1</f>
        <v>1.6628575931909584E-2</v>
      </c>
      <c r="AE449" s="1">
        <f>(Table2[[#This Row],[Close Price]]/Table2[[#This Row],[Current Week Low]])-1</f>
        <v>3.1533307055586768E-4</v>
      </c>
      <c r="AF449" s="1">
        <f>(Table2[[#This Row],[Current Week High]]/Table2[[#This Row],[Close Price]])-1</f>
        <v>2.6873670107967706E-2</v>
      </c>
      <c r="AG449" s="1">
        <f>(Table2[[#This Row],[Close Price]]/Table2[[#This Row],[Current Month Low]])-1</f>
        <v>6.9835727323228625E-3</v>
      </c>
      <c r="AH449" s="1">
        <f>(Table2[[#This Row],[Current Month High]]/Table2[[#This Row],[Close Price]])-1</f>
        <v>1.6628575931909584E-2</v>
      </c>
      <c r="AI449">
        <v>13.484120104027101</v>
      </c>
      <c r="AJ449">
        <v>28.366211431461799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-0.2</v>
      </c>
      <c r="AM449" t="s">
        <v>2950</v>
      </c>
      <c r="AN449">
        <v>7.31</v>
      </c>
      <c r="AO449" t="s">
        <v>2951</v>
      </c>
      <c r="AP449">
        <v>2.9473689589785999E-2</v>
      </c>
      <c r="AQ449">
        <f>(Table2[[#This Row],[Sharpe Ratio]]-AVERAGE(Table2[Sharpe Ratio]))/_xlfn.STDEV.P(Table2[Sharpe Ratio])</f>
        <v>-0.32533794936823845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516</v>
      </c>
      <c r="AT449">
        <f>_xlfn.RANK.AVG(Table2[[#This Row],[6M Return vs Nifty Z-Score]],Table2[6M Return vs Nifty Z-Score])</f>
        <v>370</v>
      </c>
      <c r="AU449">
        <f>_xlfn.RANK.AVG(Table2[[#This Row],[Sharpe Ratio Z-Score]],Table2[Sharpe Ratio Z-Score])</f>
        <v>417</v>
      </c>
      <c r="AV449">
        <f>(Table2[[#This Row],[Rank 1Y]]+Table2[[#This Row],[Rank 6M]]+Table2[[#This Row],[Rank Sharpe]])/3</f>
        <v>434.33333333333331</v>
      </c>
    </row>
    <row r="450" spans="1:48" x14ac:dyDescent="0.3">
      <c r="A450" t="s">
        <v>1434</v>
      </c>
      <c r="B450" t="s">
        <v>1435</v>
      </c>
      <c r="C450" t="s">
        <v>2917</v>
      </c>
      <c r="D450" t="s">
        <v>130</v>
      </c>
      <c r="E450">
        <v>6181.5484639599999</v>
      </c>
      <c r="F450">
        <v>613.85</v>
      </c>
      <c r="G450">
        <v>20.120886098735099</v>
      </c>
      <c r="H450">
        <f>(Table2[[#This Row],[1Y Return vs Nifty]]-AVERAGE(Table2[1Y Return vs Nifty]))/_xlfn.STDEV.P(Table2[1Y Return vs Nifty])</f>
        <v>-0.31086873398261117</v>
      </c>
      <c r="I450">
        <v>6.1681847091593598</v>
      </c>
      <c r="J450">
        <f>(Table2[[#This Row],[1M Return vs Nifty]]-AVERAGE(Table2[1M Return vs Nifty]))/_xlfn.STDEV.P(Table2[1M Return vs Nifty])</f>
        <v>0.16285204084867355</v>
      </c>
      <c r="K450">
        <v>-17.002879982008501</v>
      </c>
      <c r="L450">
        <f>(Table2[[#This Row],[6M Return vs Nifty]]-AVERAGE(Table2[6M Return vs Nifty]))/_xlfn.STDEV.P(Table2[6M Return vs Nifty])</f>
        <v>-0.93945004763631235</v>
      </c>
      <c r="M450">
        <v>6.6604473962872904E-2</v>
      </c>
      <c r="N450">
        <f>(Table2[[#This Row],[1W Return vs Nifty]]-AVERAGE(Table2[1W Return vs Nifty]))/_xlfn.STDEV.P(Table2[1W Return vs Nifty])</f>
        <v>-1.9131613684422982E-2</v>
      </c>
      <c r="O450">
        <v>606.12</v>
      </c>
      <c r="P450">
        <v>596.50859223367195</v>
      </c>
      <c r="Q450">
        <v>564.33762615084095</v>
      </c>
      <c r="R450">
        <v>39.953168338012198</v>
      </c>
      <c r="S450">
        <f>(Table2[[#This Row],[Close Price]]-Table2[[#This Row],[20D EMA]])/Table2[[#This Row],[20D EMA]]</f>
        <v>1.2753250181482245E-2</v>
      </c>
      <c r="T450">
        <f>(Table2[[#This Row],[Close Price]]-Table2[[#This Row],[50D EMA]])/Table2[[#This Row],[50D EMA]]</f>
        <v>2.9071513792268858E-2</v>
      </c>
      <c r="U450">
        <f>(Table2[[#This Row],[Close Price]]-Table2[[#This Row],[200D EMA]])/Table2[[#This Row],[200D EMA]]</f>
        <v>8.77353760493811E-2</v>
      </c>
      <c r="V450">
        <v>0.90945370439266904</v>
      </c>
      <c r="W450">
        <v>612</v>
      </c>
      <c r="X450">
        <v>634.95000000000005</v>
      </c>
      <c r="Y450">
        <v>611.1</v>
      </c>
      <c r="Z450">
        <v>639</v>
      </c>
      <c r="AA450">
        <v>612</v>
      </c>
      <c r="AB450">
        <v>634.95000000000005</v>
      </c>
      <c r="AC450" s="1">
        <f>(Table2[[#This Row],[Close Price]]/Table2[[#This Row],[Day Low]])-1</f>
        <v>3.0228758169934533E-3</v>
      </c>
      <c r="AD450" s="1">
        <f>(Table2[[#This Row],[Day High]]/Table2[[#This Row],[Close Price]])-1</f>
        <v>3.437321821291861E-2</v>
      </c>
      <c r="AE450" s="1">
        <f>(Table2[[#This Row],[Close Price]]/Table2[[#This Row],[Current Week Low]])-1</f>
        <v>4.5000818196694325E-3</v>
      </c>
      <c r="AF450" s="1">
        <f>(Table2[[#This Row],[Current Week High]]/Table2[[#This Row],[Close Price]])-1</f>
        <v>4.0970921234829261E-2</v>
      </c>
      <c r="AG450" s="1">
        <f>(Table2[[#This Row],[Close Price]]/Table2[[#This Row],[Current Month Low]])-1</f>
        <v>3.0228758169934533E-3</v>
      </c>
      <c r="AH450" s="1">
        <f>(Table2[[#This Row],[Current Month High]]/Table2[[#This Row],[Close Price]])-1</f>
        <v>3.437321821291861E-2</v>
      </c>
      <c r="AI450">
        <v>37.1100431701555</v>
      </c>
      <c r="AJ450">
        <v>68.397229270969007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</v>
      </c>
      <c r="AM450">
        <v>0</v>
      </c>
      <c r="AN450">
        <v>7.61</v>
      </c>
      <c r="AO450" t="s">
        <v>2951</v>
      </c>
      <c r="AP450">
        <v>7.7847145404483994E-2</v>
      </c>
      <c r="AQ450">
        <f>(Table2[[#This Row],[Sharpe Ratio]]-AVERAGE(Table2[Sharpe Ratio]))/_xlfn.STDEV.P(Table2[Sharpe Ratio])</f>
        <v>0.20858657239702838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-0.89801178205764454</v>
      </c>
      <c r="AS450">
        <f>_xlfn.RANK.AVG(Table2[[#This Row],[1Y Return vs Nifty Z-Score]],Table2[1Y Return vs Nifty Z-Score])</f>
        <v>397</v>
      </c>
      <c r="AT450">
        <f>_xlfn.RANK.AVG(Table2[[#This Row],[6M Return vs Nifty Z-Score]],Table2[6M Return vs Nifty Z-Score])</f>
        <v>625</v>
      </c>
      <c r="AU450">
        <f>_xlfn.RANK.AVG(Table2[[#This Row],[Sharpe Ratio Z-Score]],Table2[Sharpe Ratio Z-Score])</f>
        <v>283</v>
      </c>
      <c r="AV450">
        <f>(Table2[[#This Row],[Rank 1Y]]+Table2[[#This Row],[Rank 6M]]+Table2[[#This Row],[Rank Sharpe]])/3</f>
        <v>435</v>
      </c>
    </row>
    <row r="451" spans="1:48" x14ac:dyDescent="0.3">
      <c r="A451" t="s">
        <v>500</v>
      </c>
      <c r="B451" t="s">
        <v>501</v>
      </c>
      <c r="C451" t="s">
        <v>2907</v>
      </c>
      <c r="D451" t="s">
        <v>186</v>
      </c>
      <c r="E451">
        <v>38308.91045625</v>
      </c>
      <c r="F451">
        <v>607.79999999999995</v>
      </c>
      <c r="G451">
        <v>4.2697239040760504</v>
      </c>
      <c r="H451">
        <f>(Table2[[#This Row],[1Y Return vs Nifty]]-AVERAGE(Table2[1Y Return vs Nifty]))/_xlfn.STDEV.P(Table2[1Y Return vs Nifty])</f>
        <v>-0.49979955948056171</v>
      </c>
      <c r="I451">
        <v>5.1646611264702198</v>
      </c>
      <c r="J451">
        <f>(Table2[[#This Row],[1M Return vs Nifty]]-AVERAGE(Table2[1M Return vs Nifty]))/_xlfn.STDEV.P(Table2[1M Return vs Nifty])</f>
        <v>6.7931488494113304E-2</v>
      </c>
      <c r="K451">
        <v>24.412039268544</v>
      </c>
      <c r="L451">
        <f>(Table2[[#This Row],[6M Return vs Nifty]]-AVERAGE(Table2[6M Return vs Nifty]))/_xlfn.STDEV.P(Table2[6M Return vs Nifty])</f>
        <v>0.33978789087520866</v>
      </c>
      <c r="M451">
        <v>-5.2603539364525203</v>
      </c>
      <c r="N451">
        <f>(Table2[[#This Row],[1W Return vs Nifty]]-AVERAGE(Table2[1W Return vs Nifty]))/_xlfn.STDEV.P(Table2[1W Return vs Nifty])</f>
        <v>-1.1105728331628453</v>
      </c>
      <c r="O451">
        <v>592.29</v>
      </c>
      <c r="P451">
        <v>571.68709312840394</v>
      </c>
      <c r="Q451">
        <v>528.180309257874</v>
      </c>
      <c r="R451">
        <v>57.061559857941504</v>
      </c>
      <c r="S451">
        <f>(Table2[[#This Row],[Close Price]]-Table2[[#This Row],[20D EMA]])/Table2[[#This Row],[20D EMA]]</f>
        <v>2.6186496479764967E-2</v>
      </c>
      <c r="T451">
        <f>(Table2[[#This Row],[Close Price]]-Table2[[#This Row],[50D EMA]])/Table2[[#This Row],[50D EMA]]</f>
        <v>6.316900854622734E-2</v>
      </c>
      <c r="U451">
        <f>(Table2[[#This Row],[Close Price]]-Table2[[#This Row],[200D EMA]])/Table2[[#This Row],[200D EMA]]</f>
        <v>0.15074339074471849</v>
      </c>
      <c r="V451">
        <v>1.18090260681373</v>
      </c>
      <c r="W451">
        <v>580.45000000000005</v>
      </c>
      <c r="X451">
        <v>613.6</v>
      </c>
      <c r="Y451">
        <v>595.35</v>
      </c>
      <c r="Z451">
        <v>613.45000000000005</v>
      </c>
      <c r="AA451">
        <v>580.45000000000005</v>
      </c>
      <c r="AB451">
        <v>613.6</v>
      </c>
      <c r="AC451" s="1">
        <f>(Table2[[#This Row],[Close Price]]/Table2[[#This Row],[Day Low]])-1</f>
        <v>4.7118614867774911E-2</v>
      </c>
      <c r="AD451" s="1">
        <f>(Table2[[#This Row],[Day High]]/Table2[[#This Row],[Close Price]])-1</f>
        <v>9.542612701546771E-3</v>
      </c>
      <c r="AE451" s="1">
        <f>(Table2[[#This Row],[Close Price]]/Table2[[#This Row],[Current Week Low]])-1</f>
        <v>2.0912068531115935E-2</v>
      </c>
      <c r="AF451" s="1">
        <f>(Table2[[#This Row],[Current Week High]]/Table2[[#This Row],[Close Price]])-1</f>
        <v>9.2958209937481495E-3</v>
      </c>
      <c r="AG451" s="1">
        <f>(Table2[[#This Row],[Close Price]]/Table2[[#This Row],[Current Month Low]])-1</f>
        <v>4.7118614867774911E-2</v>
      </c>
      <c r="AH451" s="1">
        <f>(Table2[[#This Row],[Current Month High]]/Table2[[#This Row],[Close Price]])-1</f>
        <v>9.542612701546771E-3</v>
      </c>
      <c r="AI451">
        <v>6.7703191839421004</v>
      </c>
      <c r="AJ451">
        <v>53.078957310162401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</v>
      </c>
      <c r="AM451" t="s">
        <v>2951</v>
      </c>
      <c r="AN451">
        <v>10.47</v>
      </c>
      <c r="AO451" t="s">
        <v>2951</v>
      </c>
      <c r="AP451">
        <v>-2.7890682739947999E-2</v>
      </c>
      <c r="AQ451">
        <f>(Table2[[#This Row],[Sharpe Ratio]]-AVERAGE(Table2[Sharpe Ratio]))/_xlfn.STDEV.P(Table2[Sharpe Ratio])</f>
        <v>-0.95850017742662152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-2.1611531907007064</v>
      </c>
      <c r="AS451">
        <f>_xlfn.RANK.AVG(Table2[[#This Row],[1Y Return vs Nifty Z-Score]],Table2[1Y Return vs Nifty Z-Score])</f>
        <v>477</v>
      </c>
      <c r="AT451">
        <f>_xlfn.RANK.AVG(Table2[[#This Row],[6M Return vs Nifty Z-Score]],Table2[6M Return vs Nifty Z-Score])</f>
        <v>225</v>
      </c>
      <c r="AU451">
        <f>_xlfn.RANK.AVG(Table2[[#This Row],[Sharpe Ratio Z-Score]],Table2[Sharpe Ratio Z-Score])</f>
        <v>604</v>
      </c>
      <c r="AV451">
        <f>(Table2[[#This Row],[Rank 1Y]]+Table2[[#This Row],[Rank 6M]]+Table2[[#This Row],[Rank Sharpe]])/3</f>
        <v>435.33333333333331</v>
      </c>
    </row>
    <row r="452" spans="1:48" x14ac:dyDescent="0.3">
      <c r="A452" t="s">
        <v>977</v>
      </c>
      <c r="B452" t="s">
        <v>978</v>
      </c>
      <c r="C452" t="s">
        <v>2907</v>
      </c>
      <c r="D452" t="s">
        <v>186</v>
      </c>
      <c r="E452">
        <v>12752.705028689999</v>
      </c>
      <c r="F452">
        <v>1487.2</v>
      </c>
      <c r="G452">
        <v>18.383037784221699</v>
      </c>
      <c r="H452">
        <f>(Table2[[#This Row],[1Y Return vs Nifty]]-AVERAGE(Table2[1Y Return vs Nifty]))/_xlfn.STDEV.P(Table2[1Y Return vs Nifty])</f>
        <v>-0.33158223830609029</v>
      </c>
      <c r="I452">
        <v>12.4911599661819</v>
      </c>
      <c r="J452">
        <f>(Table2[[#This Row],[1M Return vs Nifty]]-AVERAGE(Table2[1M Return vs Nifty]))/_xlfn.STDEV.P(Table2[1M Return vs Nifty])</f>
        <v>0.76092498529557462</v>
      </c>
      <c r="K452">
        <v>14.718899732765699</v>
      </c>
      <c r="L452">
        <f>(Table2[[#This Row],[6M Return vs Nifty]]-AVERAGE(Table2[6M Return vs Nifty]))/_xlfn.STDEV.P(Table2[6M Return vs Nifty])</f>
        <v>4.0382940634043268E-2</v>
      </c>
      <c r="M452">
        <v>1.1656502528488999</v>
      </c>
      <c r="N452">
        <f>(Table2[[#This Row],[1W Return vs Nifty]]-AVERAGE(Table2[1W Return vs Nifty]))/_xlfn.STDEV.P(Table2[1W Return vs Nifty])</f>
        <v>0.20605202259563538</v>
      </c>
      <c r="O452">
        <v>1416.15</v>
      </c>
      <c r="P452">
        <v>1386.3333986965299</v>
      </c>
      <c r="Q452">
        <v>1279.89481652739</v>
      </c>
      <c r="R452">
        <v>35.1723555261255</v>
      </c>
      <c r="S452">
        <f>(Table2[[#This Row],[Close Price]]-Table2[[#This Row],[20D EMA]])/Table2[[#This Row],[20D EMA]]</f>
        <v>5.01712389224305E-2</v>
      </c>
      <c r="T452">
        <f>(Table2[[#This Row],[Close Price]]-Table2[[#This Row],[50D EMA]])/Table2[[#This Row],[50D EMA]]</f>
        <v>7.2757823910401198E-2</v>
      </c>
      <c r="U452">
        <f>(Table2[[#This Row],[Close Price]]-Table2[[#This Row],[200D EMA]])/Table2[[#This Row],[200D EMA]]</f>
        <v>0.16197048444580026</v>
      </c>
      <c r="V452">
        <v>1.4509165985215799</v>
      </c>
      <c r="W452">
        <v>1459.5</v>
      </c>
      <c r="X452">
        <v>1510</v>
      </c>
      <c r="Y452">
        <v>1475</v>
      </c>
      <c r="Z452">
        <v>1529</v>
      </c>
      <c r="AA452">
        <v>1459.5</v>
      </c>
      <c r="AB452">
        <v>1510</v>
      </c>
      <c r="AC452" s="1">
        <f>(Table2[[#This Row],[Close Price]]/Table2[[#This Row],[Day Low]])-1</f>
        <v>1.8979102432339801E-2</v>
      </c>
      <c r="AD452" s="1">
        <f>(Table2[[#This Row],[Day High]]/Table2[[#This Row],[Close Price]])-1</f>
        <v>1.5330823023130602E-2</v>
      </c>
      <c r="AE452" s="1">
        <f>(Table2[[#This Row],[Close Price]]/Table2[[#This Row],[Current Week Low]])-1</f>
        <v>8.2711864406779245E-3</v>
      </c>
      <c r="AF452" s="1">
        <f>(Table2[[#This Row],[Current Week High]]/Table2[[#This Row],[Close Price]])-1</f>
        <v>2.8106508875739511E-2</v>
      </c>
      <c r="AG452" s="1">
        <f>(Table2[[#This Row],[Close Price]]/Table2[[#This Row],[Current Month Low]])-1</f>
        <v>1.8979102432339801E-2</v>
      </c>
      <c r="AH452" s="1">
        <f>(Table2[[#This Row],[Current Month High]]/Table2[[#This Row],[Close Price]])-1</f>
        <v>1.5330823023130602E-2</v>
      </c>
      <c r="AI452">
        <v>6.2399139322216302</v>
      </c>
      <c r="AJ452">
        <v>53.232703106485999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0.04</v>
      </c>
      <c r="AM452" t="s">
        <v>2951</v>
      </c>
      <c r="AN452">
        <v>13.12</v>
      </c>
      <c r="AO452" t="s">
        <v>2951</v>
      </c>
      <c r="AP452">
        <v>-3.5779653189205E-2</v>
      </c>
      <c r="AQ452">
        <f>(Table2[[#This Row],[Sharpe Ratio]]-AVERAGE(Table2[Sharpe Ratio]))/_xlfn.STDEV.P(Table2[Sharpe Ratio])</f>
        <v>-1.045575096995631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-0.36979738677646801</v>
      </c>
      <c r="AS452">
        <f>_xlfn.RANK.AVG(Table2[[#This Row],[1Y Return vs Nifty Z-Score]],Table2[1Y Return vs Nifty Z-Score])</f>
        <v>405</v>
      </c>
      <c r="AT452">
        <f>_xlfn.RANK.AVG(Table2[[#This Row],[6M Return vs Nifty Z-Score]],Table2[6M Return vs Nifty Z-Score])</f>
        <v>292</v>
      </c>
      <c r="AU452">
        <f>_xlfn.RANK.AVG(Table2[[#This Row],[Sharpe Ratio Z-Score]],Table2[Sharpe Ratio Z-Score])</f>
        <v>613</v>
      </c>
      <c r="AV452">
        <f>(Table2[[#This Row],[Rank 1Y]]+Table2[[#This Row],[Rank 6M]]+Table2[[#This Row],[Rank Sharpe]])/3</f>
        <v>436.66666666666669</v>
      </c>
    </row>
    <row r="453" spans="1:48" x14ac:dyDescent="0.3">
      <c r="A453" t="s">
        <v>397</v>
      </c>
      <c r="B453" t="s">
        <v>398</v>
      </c>
      <c r="C453" t="s">
        <v>2916</v>
      </c>
      <c r="D453" t="s">
        <v>66</v>
      </c>
      <c r="E453">
        <v>55656.278044909901</v>
      </c>
      <c r="F453">
        <v>26834.45</v>
      </c>
      <c r="G453">
        <v>-8.6205863885103895</v>
      </c>
      <c r="H453">
        <f>(Table2[[#This Row],[1Y Return vs Nifty]]-AVERAGE(Table2[1Y Return vs Nifty]))/_xlfn.STDEV.P(Table2[1Y Return vs Nifty])</f>
        <v>-0.65343983737284583</v>
      </c>
      <c r="I453">
        <v>0.56000146344550095</v>
      </c>
      <c r="J453">
        <f>(Table2[[#This Row],[1M Return vs Nifty]]-AVERAGE(Table2[1M Return vs Nifty]))/_xlfn.STDEV.P(Table2[1M Return vs Nifty])</f>
        <v>-0.36761068127516677</v>
      </c>
      <c r="K453">
        <v>9.2656293912075007</v>
      </c>
      <c r="L453">
        <f>(Table2[[#This Row],[6M Return vs Nifty]]-AVERAGE(Table2[6M Return vs Nifty]))/_xlfn.STDEV.P(Table2[6M Return vs Nifty])</f>
        <v>-0.12805950561768673</v>
      </c>
      <c r="M453">
        <v>-2.5076990096141798</v>
      </c>
      <c r="N453">
        <f>(Table2[[#This Row],[1W Return vs Nifty]]-AVERAGE(Table2[1W Return vs Nifty]))/_xlfn.STDEV.P(Table2[1W Return vs Nifty])</f>
        <v>-0.54658099792014303</v>
      </c>
      <c r="O453">
        <v>26947.11</v>
      </c>
      <c r="P453">
        <v>26757.5799062732</v>
      </c>
      <c r="Q453">
        <v>25488.464326089201</v>
      </c>
      <c r="R453">
        <v>45.634904442425103</v>
      </c>
      <c r="S453">
        <f>(Table2[[#This Row],[Close Price]]-Table2[[#This Row],[20D EMA]])/Table2[[#This Row],[20D EMA]]</f>
        <v>-4.1807822805488178E-3</v>
      </c>
      <c r="T453">
        <f>(Table2[[#This Row],[Close Price]]-Table2[[#This Row],[50D EMA]])/Table2[[#This Row],[50D EMA]]</f>
        <v>2.8728343144657316E-3</v>
      </c>
      <c r="U453">
        <f>(Table2[[#This Row],[Close Price]]-Table2[[#This Row],[200D EMA]])/Table2[[#This Row],[200D EMA]]</f>
        <v>5.2807641005389677E-2</v>
      </c>
      <c r="V453">
        <v>0.87275265325301299</v>
      </c>
      <c r="W453">
        <v>26601</v>
      </c>
      <c r="X453">
        <v>26879.95</v>
      </c>
      <c r="Y453">
        <v>26780</v>
      </c>
      <c r="Z453">
        <v>27437.5</v>
      </c>
      <c r="AA453">
        <v>26601</v>
      </c>
      <c r="AB453">
        <v>26879.95</v>
      </c>
      <c r="AC453" s="1">
        <f>(Table2[[#This Row],[Close Price]]/Table2[[#This Row],[Day Low]])-1</f>
        <v>8.7759858651930145E-3</v>
      </c>
      <c r="AD453" s="1">
        <f>(Table2[[#This Row],[Day High]]/Table2[[#This Row],[Close Price]])-1</f>
        <v>1.6955816124422096E-3</v>
      </c>
      <c r="AE453" s="1">
        <f>(Table2[[#This Row],[Close Price]]/Table2[[#This Row],[Current Week Low]])-1</f>
        <v>2.0332337565347469E-3</v>
      </c>
      <c r="AF453" s="1">
        <f>(Table2[[#This Row],[Current Week High]]/Table2[[#This Row],[Close Price]])-1</f>
        <v>2.2472977832599383E-2</v>
      </c>
      <c r="AG453" s="1">
        <f>(Table2[[#This Row],[Close Price]]/Table2[[#This Row],[Current Month Low]])-1</f>
        <v>8.7759858651930145E-3</v>
      </c>
      <c r="AH453" s="1">
        <f>(Table2[[#This Row],[Current Month High]]/Table2[[#This Row],[Close Price]])-1</f>
        <v>1.6955816124422096E-3</v>
      </c>
      <c r="AI453">
        <v>10.4511178727344</v>
      </c>
      <c r="AJ453">
        <v>21.9747727272727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-0.03</v>
      </c>
      <c r="AM453" t="s">
        <v>2950</v>
      </c>
      <c r="AN453">
        <v>-2.3199999999999998</v>
      </c>
      <c r="AO453" t="s">
        <v>2950</v>
      </c>
      <c r="AP453">
        <v>3.2556969598782001E-2</v>
      </c>
      <c r="AQ453">
        <f>(Table2[[#This Row],[Sharpe Ratio]]-AVERAGE(Table2[Sharpe Ratio]))/_xlfn.STDEV.P(Table2[Sharpe Ratio])</f>
        <v>-0.29130608671658564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-1.9869971089024281</v>
      </c>
      <c r="AS453">
        <f>_xlfn.RANK.AVG(Table2[[#This Row],[1Y Return vs Nifty Z-Score]],Table2[1Y Return vs Nifty Z-Score])</f>
        <v>557</v>
      </c>
      <c r="AT453">
        <f>_xlfn.RANK.AVG(Table2[[#This Row],[6M Return vs Nifty Z-Score]],Table2[6M Return vs Nifty Z-Score])</f>
        <v>351</v>
      </c>
      <c r="AU453">
        <f>_xlfn.RANK.AVG(Table2[[#This Row],[Sharpe Ratio Z-Score]],Table2[Sharpe Ratio Z-Score])</f>
        <v>409</v>
      </c>
      <c r="AV453">
        <f>(Table2[[#This Row],[Rank 1Y]]+Table2[[#This Row],[Rank 6M]]+Table2[[#This Row],[Rank Sharpe]])/3</f>
        <v>439</v>
      </c>
    </row>
    <row r="454" spans="1:48" x14ac:dyDescent="0.3">
      <c r="A454" t="s">
        <v>1551</v>
      </c>
      <c r="B454" t="s">
        <v>1552</v>
      </c>
      <c r="C454" t="s">
        <v>2918</v>
      </c>
      <c r="D454" t="s">
        <v>350</v>
      </c>
      <c r="E454">
        <v>5233.7691820999999</v>
      </c>
      <c r="F454">
        <v>103.07</v>
      </c>
      <c r="G454">
        <v>15.185047334820901</v>
      </c>
      <c r="H454">
        <f>(Table2[[#This Row],[1Y Return vs Nifty]]-AVERAGE(Table2[1Y Return vs Nifty]))/_xlfn.STDEV.P(Table2[1Y Return vs Nifty])</f>
        <v>-0.36969925257419461</v>
      </c>
      <c r="I454">
        <v>-5.4625472355378104</v>
      </c>
      <c r="J454">
        <f>(Table2[[#This Row],[1M Return vs Nifty]]-AVERAGE(Table2[1M Return vs Nifty]))/_xlfn.STDEV.P(Table2[1M Return vs Nifty])</f>
        <v>-0.93726709887309534</v>
      </c>
      <c r="K454">
        <v>-7.6934254318820496</v>
      </c>
      <c r="L454">
        <f>(Table2[[#This Row],[6M Return vs Nifty]]-AVERAGE(Table2[6M Return vs Nifty]))/_xlfn.STDEV.P(Table2[6M Return vs Nifty])</f>
        <v>-0.65189648812498746</v>
      </c>
      <c r="M454">
        <v>-3.3233054016118801</v>
      </c>
      <c r="N454">
        <f>(Table2[[#This Row],[1W Return vs Nifty]]-AVERAGE(Table2[1W Return vs Nifty]))/_xlfn.STDEV.P(Table2[1W Return vs Nifty])</f>
        <v>-0.71369070040174165</v>
      </c>
      <c r="O454">
        <v>102.21</v>
      </c>
      <c r="P454">
        <v>103.081323957208</v>
      </c>
      <c r="Q454">
        <v>98.943547415632594</v>
      </c>
      <c r="R454">
        <v>43.0393428375273</v>
      </c>
      <c r="S454">
        <f>(Table2[[#This Row],[Close Price]]-Table2[[#This Row],[20D EMA]])/Table2[[#This Row],[20D EMA]]</f>
        <v>8.4140495059191814E-3</v>
      </c>
      <c r="T454">
        <f>(Table2[[#This Row],[Close Price]]-Table2[[#This Row],[50D EMA]])/Table2[[#This Row],[50D EMA]]</f>
        <v>-1.0985459609256727E-4</v>
      </c>
      <c r="U454">
        <f>(Table2[[#This Row],[Close Price]]-Table2[[#This Row],[200D EMA]])/Table2[[#This Row],[200D EMA]]</f>
        <v>4.1705120668793005E-2</v>
      </c>
      <c r="V454">
        <v>1.0793059598911501</v>
      </c>
      <c r="W454">
        <v>101.78</v>
      </c>
      <c r="X454">
        <v>104</v>
      </c>
      <c r="Y454">
        <v>101.63</v>
      </c>
      <c r="Z454">
        <v>106</v>
      </c>
      <c r="AA454">
        <v>101.78</v>
      </c>
      <c r="AB454">
        <v>104</v>
      </c>
      <c r="AC454" s="1">
        <f>(Table2[[#This Row],[Close Price]]/Table2[[#This Row],[Day Low]])-1</f>
        <v>1.2674395755551071E-2</v>
      </c>
      <c r="AD454" s="1">
        <f>(Table2[[#This Row],[Day High]]/Table2[[#This Row],[Close Price]])-1</f>
        <v>9.0229940816921594E-3</v>
      </c>
      <c r="AE454" s="1">
        <f>(Table2[[#This Row],[Close Price]]/Table2[[#This Row],[Current Week Low]])-1</f>
        <v>1.4169044573452805E-2</v>
      </c>
      <c r="AF454" s="1">
        <f>(Table2[[#This Row],[Current Week High]]/Table2[[#This Row],[Close Price]])-1</f>
        <v>2.8427282429416945E-2</v>
      </c>
      <c r="AG454" s="1">
        <f>(Table2[[#This Row],[Close Price]]/Table2[[#This Row],[Current Month Low]])-1</f>
        <v>1.2674395755551071E-2</v>
      </c>
      <c r="AH454" s="1">
        <f>(Table2[[#This Row],[Current Month High]]/Table2[[#This Row],[Close Price]])-1</f>
        <v>9.0229940816921594E-3</v>
      </c>
      <c r="AI454">
        <v>17.929562433297701</v>
      </c>
      <c r="AJ454">
        <v>46.510305614783199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-0.08</v>
      </c>
      <c r="AM454" t="s">
        <v>2950</v>
      </c>
      <c r="AN454">
        <v>10.77</v>
      </c>
      <c r="AO454" t="s">
        <v>2951</v>
      </c>
      <c r="AP454">
        <v>4.5467987185446999E-2</v>
      </c>
      <c r="AQ454">
        <f>(Table2[[#This Row],[Sharpe Ratio]]-AVERAGE(Table2[Sharpe Ratio]))/_xlfn.STDEV.P(Table2[Sharpe Ratio])</f>
        <v>-0.14880006198951815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418</v>
      </c>
      <c r="AT454">
        <f>_xlfn.RANK.AVG(Table2[[#This Row],[6M Return vs Nifty Z-Score]],Table2[6M Return vs Nifty Z-Score])</f>
        <v>519</v>
      </c>
      <c r="AU454">
        <f>_xlfn.RANK.AVG(Table2[[#This Row],[Sharpe Ratio Z-Score]],Table2[Sharpe Ratio Z-Score])</f>
        <v>381</v>
      </c>
      <c r="AV454">
        <f>(Table2[[#This Row],[Rank 1Y]]+Table2[[#This Row],[Rank 6M]]+Table2[[#This Row],[Rank Sharpe]])/3</f>
        <v>439.33333333333331</v>
      </c>
    </row>
    <row r="455" spans="1:48" x14ac:dyDescent="0.3">
      <c r="A455" t="s">
        <v>1666</v>
      </c>
      <c r="B455" t="s">
        <v>1667</v>
      </c>
      <c r="C455" t="s">
        <v>2919</v>
      </c>
      <c r="D455" t="s">
        <v>160</v>
      </c>
      <c r="E455">
        <v>4239.1397875749999</v>
      </c>
      <c r="F455">
        <v>837.25</v>
      </c>
      <c r="G455">
        <v>48.961835924991</v>
      </c>
      <c r="H455">
        <f>(Table2[[#This Row],[1Y Return vs Nifty]]-AVERAGE(Table2[1Y Return vs Nifty]))/_xlfn.STDEV.P(Table2[1Y Return vs Nifty])</f>
        <v>3.2888044978081621E-2</v>
      </c>
      <c r="I455">
        <v>-7.3402383661445398</v>
      </c>
      <c r="J455">
        <f>(Table2[[#This Row],[1M Return vs Nifty]]-AVERAGE(Table2[1M Return vs Nifty]))/_xlfn.STDEV.P(Table2[1M Return vs Nifty])</f>
        <v>-1.114872769873714</v>
      </c>
      <c r="K455">
        <v>4.5984690053965798</v>
      </c>
      <c r="L455">
        <f>(Table2[[#This Row],[6M Return vs Nifty]]-AVERAGE(Table2[6M Return vs Nifty]))/_xlfn.STDEV.P(Table2[6M Return vs Nifty])</f>
        <v>-0.27222032347483494</v>
      </c>
      <c r="M455">
        <v>6.2577276760424203</v>
      </c>
      <c r="N455">
        <f>(Table2[[#This Row],[1W Return vs Nifty]]-AVERAGE(Table2[1W Return vs Nifty]))/_xlfn.STDEV.P(Table2[1W Return vs Nifty])</f>
        <v>1.2493684452623353</v>
      </c>
      <c r="O455">
        <v>831.59</v>
      </c>
      <c r="P455">
        <v>813.92112950267301</v>
      </c>
      <c r="Q455">
        <v>724.53360749895899</v>
      </c>
      <c r="R455">
        <v>53.0707529409027</v>
      </c>
      <c r="S455">
        <f>(Table2[[#This Row],[Close Price]]-Table2[[#This Row],[20D EMA]])/Table2[[#This Row],[20D EMA]]</f>
        <v>6.8062386512583945E-3</v>
      </c>
      <c r="T455">
        <f>(Table2[[#This Row],[Close Price]]-Table2[[#This Row],[50D EMA]])/Table2[[#This Row],[50D EMA]]</f>
        <v>2.8662323229747745E-2</v>
      </c>
      <c r="U455">
        <f>(Table2[[#This Row],[Close Price]]-Table2[[#This Row],[200D EMA]])/Table2[[#This Row],[200D EMA]]</f>
        <v>0.15557096501034698</v>
      </c>
      <c r="V455">
        <v>1.4673773262363601</v>
      </c>
      <c r="W455">
        <v>820</v>
      </c>
      <c r="X455">
        <v>850.1</v>
      </c>
      <c r="Y455">
        <v>827.8</v>
      </c>
      <c r="Z455">
        <v>864.45</v>
      </c>
      <c r="AA455">
        <v>820</v>
      </c>
      <c r="AB455">
        <v>850.1</v>
      </c>
      <c r="AC455" s="1">
        <f>(Table2[[#This Row],[Close Price]]/Table2[[#This Row],[Day Low]])-1</f>
        <v>2.1036585365853622E-2</v>
      </c>
      <c r="AD455" s="1">
        <f>(Table2[[#This Row],[Day High]]/Table2[[#This Row],[Close Price]])-1</f>
        <v>1.5347865034338604E-2</v>
      </c>
      <c r="AE455" s="1">
        <f>(Table2[[#This Row],[Close Price]]/Table2[[#This Row],[Current Week Low]])-1</f>
        <v>1.1415800918096242E-2</v>
      </c>
      <c r="AF455" s="1">
        <f>(Table2[[#This Row],[Current Week High]]/Table2[[#This Row],[Close Price]])-1</f>
        <v>3.2487309644670059E-2</v>
      </c>
      <c r="AG455" s="1">
        <f>(Table2[[#This Row],[Close Price]]/Table2[[#This Row],[Current Month Low]])-1</f>
        <v>2.1036585365853622E-2</v>
      </c>
      <c r="AH455" s="1">
        <f>(Table2[[#This Row],[Current Month High]]/Table2[[#This Row],[Close Price]])-1</f>
        <v>1.5347865034338604E-2</v>
      </c>
      <c r="AI455">
        <v>16.285458345774799</v>
      </c>
      <c r="AJ455">
        <v>77.327120618447495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0.17</v>
      </c>
      <c r="AM455" t="s">
        <v>2951</v>
      </c>
      <c r="AN455">
        <v>6.43</v>
      </c>
      <c r="AO455" t="s">
        <v>2951</v>
      </c>
      <c r="AP455">
        <v>-5.4890989431914998E-2</v>
      </c>
      <c r="AQ455">
        <f>(Table2[[#This Row],[Sharpe Ratio]]-AVERAGE(Table2[Sharpe Ratio]))/_xlfn.STDEV.P(Table2[Sharpe Ratio])</f>
        <v>-1.2565174597404429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-1.361354062848575</v>
      </c>
      <c r="AS455">
        <f>_xlfn.RANK.AVG(Table2[[#This Row],[1Y Return vs Nifty Z-Score]],Table2[1Y Return vs Nifty Z-Score])</f>
        <v>276</v>
      </c>
      <c r="AT455">
        <f>_xlfn.RANK.AVG(Table2[[#This Row],[6M Return vs Nifty Z-Score]],Table2[6M Return vs Nifty Z-Score])</f>
        <v>392</v>
      </c>
      <c r="AU455">
        <f>_xlfn.RANK.AVG(Table2[[#This Row],[Sharpe Ratio Z-Score]],Table2[Sharpe Ratio Z-Score])</f>
        <v>650</v>
      </c>
      <c r="AV455">
        <f>(Table2[[#This Row],[Rank 1Y]]+Table2[[#This Row],[Rank 6M]]+Table2[[#This Row],[Rank Sharpe]])/3</f>
        <v>439.33333333333331</v>
      </c>
    </row>
    <row r="456" spans="1:48" x14ac:dyDescent="0.3">
      <c r="A456" t="s">
        <v>62</v>
      </c>
      <c r="B456" t="s">
        <v>63</v>
      </c>
      <c r="C456" t="s">
        <v>2909</v>
      </c>
      <c r="D456" t="s">
        <v>25</v>
      </c>
      <c r="E456">
        <v>362550.08613800001</v>
      </c>
      <c r="F456">
        <v>1228.0999999999999</v>
      </c>
      <c r="G456">
        <v>1.7503272719315099</v>
      </c>
      <c r="H456">
        <f>(Table2[[#This Row],[1Y Return vs Nifty]]-AVERAGE(Table2[1Y Return vs Nifty]))/_xlfn.STDEV.P(Table2[1Y Return vs Nifty])</f>
        <v>-0.52982837879503486</v>
      </c>
      <c r="I456">
        <v>3.0727734179200001</v>
      </c>
      <c r="J456">
        <f>(Table2[[#This Row],[1M Return vs Nifty]]-AVERAGE(Table2[1M Return vs Nifty]))/_xlfn.STDEV.P(Table2[1M Return vs Nifty])</f>
        <v>-0.12993445126508296</v>
      </c>
      <c r="K456">
        <v>1.98148309607446</v>
      </c>
      <c r="L456">
        <f>(Table2[[#This Row],[6M Return vs Nifty]]-AVERAGE(Table2[6M Return vs Nifty]))/_xlfn.STDEV.P(Table2[6M Return vs Nifty])</f>
        <v>-0.35305466337784619</v>
      </c>
      <c r="M456">
        <v>3.5573030862620301</v>
      </c>
      <c r="N456">
        <f>(Table2[[#This Row],[1W Return vs Nifty]]-AVERAGE(Table2[1W Return vs Nifty]))/_xlfn.STDEV.P(Table2[1W Return vs Nifty])</f>
        <v>0.69607809074845539</v>
      </c>
      <c r="O456">
        <v>1192.25</v>
      </c>
      <c r="P456">
        <v>1154.6348377279201</v>
      </c>
      <c r="Q456">
        <v>1076.0866232477799</v>
      </c>
      <c r="R456">
        <v>72.198380328900001</v>
      </c>
      <c r="S456">
        <f>(Table2[[#This Row],[Close Price]]-Table2[[#This Row],[20D EMA]])/Table2[[#This Row],[20D EMA]]</f>
        <v>3.0069196896623955E-2</v>
      </c>
      <c r="T456">
        <f>(Table2[[#This Row],[Close Price]]-Table2[[#This Row],[50D EMA]])/Table2[[#This Row],[50D EMA]]</f>
        <v>6.3626317058511697E-2</v>
      </c>
      <c r="U456">
        <f>(Table2[[#This Row],[Close Price]]-Table2[[#This Row],[200D EMA]])/Table2[[#This Row],[200D EMA]]</f>
        <v>0.14126499992484096</v>
      </c>
      <c r="V456">
        <v>0.93388928390343795</v>
      </c>
      <c r="W456">
        <v>1225.05</v>
      </c>
      <c r="X456">
        <v>1235.75</v>
      </c>
      <c r="Y456">
        <v>1223.75</v>
      </c>
      <c r="Z456">
        <v>1246</v>
      </c>
      <c r="AA456">
        <v>1225.05</v>
      </c>
      <c r="AB456">
        <v>1235.75</v>
      </c>
      <c r="AC456" s="1">
        <f>(Table2[[#This Row],[Close Price]]/Table2[[#This Row],[Day Low]])-1</f>
        <v>2.4896942981917913E-3</v>
      </c>
      <c r="AD456" s="1">
        <f>(Table2[[#This Row],[Day High]]/Table2[[#This Row],[Close Price]])-1</f>
        <v>6.2291344353067046E-3</v>
      </c>
      <c r="AE456" s="1">
        <f>(Table2[[#This Row],[Close Price]]/Table2[[#This Row],[Current Week Low]])-1</f>
        <v>3.5546475995913429E-3</v>
      </c>
      <c r="AF456" s="1">
        <f>(Table2[[#This Row],[Current Week High]]/Table2[[#This Row],[Close Price]])-1</f>
        <v>1.4575360312678143E-2</v>
      </c>
      <c r="AG456" s="1">
        <f>(Table2[[#This Row],[Close Price]]/Table2[[#This Row],[Current Month Low]])-1</f>
        <v>2.4896942981917913E-3</v>
      </c>
      <c r="AH456" s="1">
        <f>(Table2[[#This Row],[Current Month High]]/Table2[[#This Row],[Close Price]])-1</f>
        <v>6.2291344353067046E-3</v>
      </c>
      <c r="AI456">
        <v>1.4575360312678101</v>
      </c>
      <c r="AJ456">
        <v>32.4596882920778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0.08</v>
      </c>
      <c r="AM456" t="s">
        <v>2951</v>
      </c>
      <c r="AN456">
        <v>3.68</v>
      </c>
      <c r="AO456" t="s">
        <v>2951</v>
      </c>
      <c r="AP456">
        <v>3.3049106430264999E-2</v>
      </c>
      <c r="AQ456">
        <f>(Table2[[#This Row],[Sharpe Ratio]]-AVERAGE(Table2[Sharpe Ratio]))/_xlfn.STDEV.P(Table2[Sharpe Ratio])</f>
        <v>-0.28587410097218913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-0.60261350366169775</v>
      </c>
      <c r="AS456">
        <f>_xlfn.RANK.AVG(Table2[[#This Row],[1Y Return vs Nifty Z-Score]],Table2[1Y Return vs Nifty Z-Score])</f>
        <v>493</v>
      </c>
      <c r="AT456">
        <f>_xlfn.RANK.AVG(Table2[[#This Row],[6M Return vs Nifty Z-Score]],Table2[6M Return vs Nifty Z-Score])</f>
        <v>418</v>
      </c>
      <c r="AU456">
        <f>_xlfn.RANK.AVG(Table2[[#This Row],[Sharpe Ratio Z-Score]],Table2[Sharpe Ratio Z-Score])</f>
        <v>408</v>
      </c>
      <c r="AV456">
        <f>(Table2[[#This Row],[Rank 1Y]]+Table2[[#This Row],[Rank 6M]]+Table2[[#This Row],[Rank Sharpe]])/3</f>
        <v>439.66666666666669</v>
      </c>
    </row>
    <row r="457" spans="1:48" x14ac:dyDescent="0.3">
      <c r="A457" t="s">
        <v>1178</v>
      </c>
      <c r="B457" t="s">
        <v>1179</v>
      </c>
      <c r="C457" t="s">
        <v>2911</v>
      </c>
      <c r="D457" t="s">
        <v>1034</v>
      </c>
      <c r="E457">
        <v>8875.8023534099993</v>
      </c>
      <c r="F457">
        <v>50.02</v>
      </c>
      <c r="G457">
        <v>-10.8500502479561</v>
      </c>
      <c r="H457">
        <f>(Table2[[#This Row],[1Y Return vs Nifty]]-AVERAGE(Table2[1Y Return vs Nifty]))/_xlfn.STDEV.P(Table2[1Y Return vs Nifty])</f>
        <v>-0.68001293291058817</v>
      </c>
      <c r="I457">
        <v>20.692238565678299</v>
      </c>
      <c r="J457">
        <f>(Table2[[#This Row],[1M Return vs Nifty]]-AVERAGE(Table2[1M Return vs Nifty]))/_xlfn.STDEV.P(Table2[1M Return vs Nifty])</f>
        <v>1.5366425907367427</v>
      </c>
      <c r="K457">
        <v>-3.4843640153786399</v>
      </c>
      <c r="L457">
        <f>(Table2[[#This Row],[6M Return vs Nifty]]-AVERAGE(Table2[6M Return vs Nifty]))/_xlfn.STDEV.P(Table2[6M Return vs Nifty])</f>
        <v>-0.52188558512306094</v>
      </c>
      <c r="M457">
        <v>4.5671786549962103</v>
      </c>
      <c r="N457">
        <f>(Table2[[#This Row],[1W Return vs Nifty]]-AVERAGE(Table2[1W Return vs Nifty]))/_xlfn.STDEV.P(Table2[1W Return vs Nifty])</f>
        <v>0.90299163077264866</v>
      </c>
      <c r="O457">
        <v>46.17</v>
      </c>
      <c r="P457">
        <v>44.495268361011597</v>
      </c>
      <c r="Q457">
        <v>45.776237381698401</v>
      </c>
      <c r="R457">
        <v>37.260655913660301</v>
      </c>
      <c r="S457">
        <f>(Table2[[#This Row],[Close Price]]-Table2[[#This Row],[20D EMA]])/Table2[[#This Row],[20D EMA]]</f>
        <v>8.3387481048299794E-2</v>
      </c>
      <c r="T457">
        <f>(Table2[[#This Row],[Close Price]]-Table2[[#This Row],[50D EMA]])/Table2[[#This Row],[50D EMA]]</f>
        <v>0.12416447506650799</v>
      </c>
      <c r="U457">
        <f>(Table2[[#This Row],[Close Price]]-Table2[[#This Row],[200D EMA]])/Table2[[#This Row],[200D EMA]]</f>
        <v>9.2706671868105148E-2</v>
      </c>
      <c r="V457">
        <v>4.0953945591053396</v>
      </c>
      <c r="W457">
        <v>49.54</v>
      </c>
      <c r="X457">
        <v>51.75</v>
      </c>
      <c r="Y457">
        <v>50.92</v>
      </c>
      <c r="Z457">
        <v>53.35</v>
      </c>
      <c r="AA457">
        <v>49.54</v>
      </c>
      <c r="AB457">
        <v>51.75</v>
      </c>
      <c r="AC457" s="1">
        <f>(Table2[[#This Row],[Close Price]]/Table2[[#This Row],[Day Low]])-1</f>
        <v>9.6891400888172718E-3</v>
      </c>
      <c r="AD457" s="1">
        <f>(Table2[[#This Row],[Day High]]/Table2[[#This Row],[Close Price]])-1</f>
        <v>3.4586165533786462E-2</v>
      </c>
      <c r="AE457" s="1">
        <f>(Table2[[#This Row],[Close Price]]/Table2[[#This Row],[Current Week Low]])-1</f>
        <v>-1.7674783974862551E-2</v>
      </c>
      <c r="AF457" s="1">
        <f>(Table2[[#This Row],[Current Week High]]/Table2[[#This Row],[Close Price]])-1</f>
        <v>6.6573370651739294E-2</v>
      </c>
      <c r="AG457" s="1">
        <f>(Table2[[#This Row],[Close Price]]/Table2[[#This Row],[Current Month Low]])-1</f>
        <v>9.6891400888172718E-3</v>
      </c>
      <c r="AH457" s="1">
        <f>(Table2[[#This Row],[Current Month High]]/Table2[[#This Row],[Close Price]])-1</f>
        <v>3.4586165533786462E-2</v>
      </c>
      <c r="AI457">
        <v>14.4542183126749</v>
      </c>
      <c r="AJ457">
        <v>36.853625170998598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0.13</v>
      </c>
      <c r="AM457" t="s">
        <v>2951</v>
      </c>
      <c r="AN457">
        <v>25.99</v>
      </c>
      <c r="AO457" t="s">
        <v>2951</v>
      </c>
      <c r="AP457">
        <v>8.2507042159897001E-2</v>
      </c>
      <c r="AQ457">
        <f>(Table2[[#This Row],[Sharpe Ratio]]-AVERAGE(Table2[Sharpe Ratio]))/_xlfn.STDEV.P(Table2[Sharpe Ratio])</f>
        <v>0.26002042397340125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570</v>
      </c>
      <c r="AT457">
        <f>_xlfn.RANK.AVG(Table2[[#This Row],[6M Return vs Nifty Z-Score]],Table2[6M Return vs Nifty Z-Score])</f>
        <v>477</v>
      </c>
      <c r="AU457">
        <f>_xlfn.RANK.AVG(Table2[[#This Row],[Sharpe Ratio Z-Score]],Table2[Sharpe Ratio Z-Score])</f>
        <v>274</v>
      </c>
      <c r="AV457">
        <f>(Table2[[#This Row],[Rank 1Y]]+Table2[[#This Row],[Rank 6M]]+Table2[[#This Row],[Rank Sharpe]])/3</f>
        <v>440.33333333333331</v>
      </c>
    </row>
    <row r="458" spans="1:48" x14ac:dyDescent="0.3">
      <c r="A458" t="s">
        <v>339</v>
      </c>
      <c r="B458" t="s">
        <v>340</v>
      </c>
      <c r="C458" t="s">
        <v>2909</v>
      </c>
      <c r="D458" t="s">
        <v>50</v>
      </c>
      <c r="E458">
        <v>68045.746773619903</v>
      </c>
      <c r="F458">
        <v>1731.6</v>
      </c>
      <c r="G458">
        <v>13.7955038317949</v>
      </c>
      <c r="H458">
        <f>(Table2[[#This Row],[1Y Return vs Nifty]]-AVERAGE(Table2[1Y Return vs Nifty]))/_xlfn.STDEV.P(Table2[1Y Return vs Nifty])</f>
        <v>-0.38626129375881341</v>
      </c>
      <c r="I458">
        <v>-2.3342692333542199</v>
      </c>
      <c r="J458">
        <f>(Table2[[#This Row],[1M Return vs Nifty]]-AVERAGE(Table2[1M Return vs Nifty]))/_xlfn.STDEV.P(Table2[1M Return vs Nifty])</f>
        <v>-0.64137183441883827</v>
      </c>
      <c r="K458">
        <v>9.1041993474471106</v>
      </c>
      <c r="L458">
        <f>(Table2[[#This Row],[6M Return vs Nifty]]-AVERAGE(Table2[6M Return vs Nifty]))/_xlfn.STDEV.P(Table2[6M Return vs Nifty])</f>
        <v>-0.13304581103927973</v>
      </c>
      <c r="M458">
        <v>-3.5857550833304699</v>
      </c>
      <c r="N458">
        <f>(Table2[[#This Row],[1W Return vs Nifty]]-AVERAGE(Table2[1W Return vs Nifty]))/_xlfn.STDEV.P(Table2[1W Return vs Nifty])</f>
        <v>-0.76746405070734769</v>
      </c>
      <c r="O458">
        <v>1733.16</v>
      </c>
      <c r="P458">
        <v>1680.1996278256299</v>
      </c>
      <c r="Q458">
        <v>1484.0304227685399</v>
      </c>
      <c r="R458">
        <v>52.679973688254698</v>
      </c>
      <c r="S458">
        <f>(Table2[[#This Row],[Close Price]]-Table2[[#This Row],[20D EMA]])/Table2[[#This Row],[20D EMA]]</f>
        <v>-9.000900090009998E-4</v>
      </c>
      <c r="T458">
        <f>(Table2[[#This Row],[Close Price]]-Table2[[#This Row],[50D EMA]])/Table2[[#This Row],[50D EMA]]</f>
        <v>3.059182452080883E-2</v>
      </c>
      <c r="U458">
        <f>(Table2[[#This Row],[Close Price]]-Table2[[#This Row],[200D EMA]])/Table2[[#This Row],[200D EMA]]</f>
        <v>0.16682244072167027</v>
      </c>
      <c r="V458">
        <v>0.79525529313347998</v>
      </c>
      <c r="W458">
        <v>1702.05</v>
      </c>
      <c r="X458">
        <v>1748.1</v>
      </c>
      <c r="Y458">
        <v>1712.05</v>
      </c>
      <c r="Z458">
        <v>1757.75</v>
      </c>
      <c r="AA458">
        <v>1702.05</v>
      </c>
      <c r="AB458">
        <v>1748.1</v>
      </c>
      <c r="AC458" s="1">
        <f>(Table2[[#This Row],[Close Price]]/Table2[[#This Row],[Day Low]])-1</f>
        <v>1.7361417114655886E-2</v>
      </c>
      <c r="AD458" s="1">
        <f>(Table2[[#This Row],[Day High]]/Table2[[#This Row],[Close Price]])-1</f>
        <v>9.5287595287594229E-3</v>
      </c>
      <c r="AE458" s="1">
        <f>(Table2[[#This Row],[Close Price]]/Table2[[#This Row],[Current Week Low]])-1</f>
        <v>1.1419059022808931E-2</v>
      </c>
      <c r="AF458" s="1">
        <f>(Table2[[#This Row],[Current Week High]]/Table2[[#This Row],[Close Price]])-1</f>
        <v>1.5101640101640168E-2</v>
      </c>
      <c r="AG458" s="1">
        <f>(Table2[[#This Row],[Close Price]]/Table2[[#This Row],[Current Month Low]])-1</f>
        <v>1.7361417114655886E-2</v>
      </c>
      <c r="AH458" s="1">
        <f>(Table2[[#This Row],[Current Month High]]/Table2[[#This Row],[Close Price]])-1</f>
        <v>9.5287595287594229E-3</v>
      </c>
      <c r="AI458">
        <v>4.5824670824671001</v>
      </c>
      <c r="AJ458">
        <v>46.454095656954301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0.02</v>
      </c>
      <c r="AM458" t="s">
        <v>2951</v>
      </c>
      <c r="AN458">
        <v>-0.9</v>
      </c>
      <c r="AO458" t="s">
        <v>2950</v>
      </c>
      <c r="AP458">
        <v>-1.148048177268E-3</v>
      </c>
      <c r="AQ458">
        <f>(Table2[[#This Row],[Sharpe Ratio]]-AVERAGE(Table2[Sharpe Ratio]))/_xlfn.STDEV.P(Table2[Sharpe Ratio])</f>
        <v>-0.66332696457372131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-2.5914699544980002</v>
      </c>
      <c r="AS458">
        <f>_xlfn.RANK.AVG(Table2[[#This Row],[1Y Return vs Nifty Z-Score]],Table2[1Y Return vs Nifty Z-Score])</f>
        <v>425</v>
      </c>
      <c r="AT458">
        <f>_xlfn.RANK.AVG(Table2[[#This Row],[6M Return vs Nifty Z-Score]],Table2[6M Return vs Nifty Z-Score])</f>
        <v>353</v>
      </c>
      <c r="AU458">
        <f>_xlfn.RANK.AVG(Table2[[#This Row],[Sharpe Ratio Z-Score]],Table2[Sharpe Ratio Z-Score])</f>
        <v>544</v>
      </c>
      <c r="AV458">
        <f>(Table2[[#This Row],[Rank 1Y]]+Table2[[#This Row],[Rank 6M]]+Table2[[#This Row],[Rank Sharpe]])/3</f>
        <v>440.66666666666669</v>
      </c>
    </row>
    <row r="459" spans="1:48" x14ac:dyDescent="0.3">
      <c r="A459" t="s">
        <v>874</v>
      </c>
      <c r="B459" t="s">
        <v>875</v>
      </c>
      <c r="C459" t="s">
        <v>2909</v>
      </c>
      <c r="D459" t="s">
        <v>50</v>
      </c>
      <c r="E459">
        <v>15269.682511159999</v>
      </c>
      <c r="F459">
        <v>193.66</v>
      </c>
      <c r="G459">
        <v>27.8392598265531</v>
      </c>
      <c r="H459">
        <f>(Table2[[#This Row],[1Y Return vs Nifty]]-AVERAGE(Table2[1Y Return vs Nifty]))/_xlfn.STDEV.P(Table2[1Y Return vs Nifty])</f>
        <v>-0.21887303663306962</v>
      </c>
      <c r="I459">
        <v>4.3666400685228899</v>
      </c>
      <c r="J459">
        <f>(Table2[[#This Row],[1M Return vs Nifty]]-AVERAGE(Table2[1M Return vs Nifty]))/_xlfn.STDEV.P(Table2[1M Return vs Nifty])</f>
        <v>-7.5511418272865422E-3</v>
      </c>
      <c r="K459">
        <v>2.4406611905773699</v>
      </c>
      <c r="L459">
        <f>(Table2[[#This Row],[6M Return vs Nifty]]-AVERAGE(Table2[6M Return vs Nifty]))/_xlfn.STDEV.P(Table2[6M Return vs Nifty])</f>
        <v>-0.3388714161410738</v>
      </c>
      <c r="M459">
        <v>2.0579823102571702</v>
      </c>
      <c r="N459">
        <f>(Table2[[#This Row],[1W Return vs Nifty]]-AVERAGE(Table2[1W Return vs Nifty]))/_xlfn.STDEV.P(Table2[1W Return vs Nifty])</f>
        <v>0.38888205690060113</v>
      </c>
      <c r="O459">
        <v>184</v>
      </c>
      <c r="P459">
        <v>182.04282477729001</v>
      </c>
      <c r="Q459">
        <v>168.62583657024999</v>
      </c>
      <c r="R459">
        <v>47.152643014478599</v>
      </c>
      <c r="S459">
        <f>(Table2[[#This Row],[Close Price]]-Table2[[#This Row],[20D EMA]])/Table2[[#This Row],[20D EMA]]</f>
        <v>5.2499999999999984E-2</v>
      </c>
      <c r="T459">
        <f>(Table2[[#This Row],[Close Price]]-Table2[[#This Row],[50D EMA]])/Table2[[#This Row],[50D EMA]]</f>
        <v>6.3815617214918324E-2</v>
      </c>
      <c r="U459">
        <f>(Table2[[#This Row],[Close Price]]-Table2[[#This Row],[200D EMA]])/Table2[[#This Row],[200D EMA]]</f>
        <v>0.14845983236572829</v>
      </c>
      <c r="V459">
        <v>1.09263611283356</v>
      </c>
      <c r="W459">
        <v>187.2</v>
      </c>
      <c r="X459">
        <v>194</v>
      </c>
      <c r="Y459">
        <v>189.95</v>
      </c>
      <c r="Z459">
        <v>194.2</v>
      </c>
      <c r="AA459">
        <v>187.2</v>
      </c>
      <c r="AB459">
        <v>194</v>
      </c>
      <c r="AC459" s="1">
        <f>(Table2[[#This Row],[Close Price]]/Table2[[#This Row],[Day Low]])-1</f>
        <v>3.4508547008547108E-2</v>
      </c>
      <c r="AD459" s="1">
        <f>(Table2[[#This Row],[Day High]]/Table2[[#This Row],[Close Price]])-1</f>
        <v>1.7556542393886154E-3</v>
      </c>
      <c r="AE459" s="1">
        <f>(Table2[[#This Row],[Close Price]]/Table2[[#This Row],[Current Week Low]])-1</f>
        <v>1.9531455646222717E-2</v>
      </c>
      <c r="AF459" s="1">
        <f>(Table2[[#This Row],[Current Week High]]/Table2[[#This Row],[Close Price]])-1</f>
        <v>2.7883920272642193E-3</v>
      </c>
      <c r="AG459" s="1">
        <f>(Table2[[#This Row],[Close Price]]/Table2[[#This Row],[Current Month Low]])-1</f>
        <v>3.4508547008547108E-2</v>
      </c>
      <c r="AH459" s="1">
        <f>(Table2[[#This Row],[Current Month High]]/Table2[[#This Row],[Close Price]])-1</f>
        <v>1.7556542393886154E-3</v>
      </c>
      <c r="AI459">
        <v>7.0432717133120004</v>
      </c>
      <c r="AJ459">
        <v>59.3253805018511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-0.03</v>
      </c>
      <c r="AM459" t="s">
        <v>2950</v>
      </c>
      <c r="AN459">
        <v>14.93</v>
      </c>
      <c r="AO459" t="s">
        <v>2951</v>
      </c>
      <c r="AP459">
        <v>-5.3288133439500004E-3</v>
      </c>
      <c r="AQ459">
        <f>(Table2[[#This Row],[Sharpe Ratio]]-AVERAGE(Table2[Sharpe Ratio]))/_xlfn.STDEV.P(Table2[Sharpe Ratio])</f>
        <v>-0.70947237644556305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-0.88588591414639195</v>
      </c>
      <c r="AS459">
        <f>_xlfn.RANK.AVG(Table2[[#This Row],[1Y Return vs Nifty Z-Score]],Table2[1Y Return vs Nifty Z-Score])</f>
        <v>348</v>
      </c>
      <c r="AT459">
        <f>_xlfn.RANK.AVG(Table2[[#This Row],[6M Return vs Nifty Z-Score]],Table2[6M Return vs Nifty Z-Score])</f>
        <v>416</v>
      </c>
      <c r="AU459">
        <f>_xlfn.RANK.AVG(Table2[[#This Row],[Sharpe Ratio Z-Score]],Table2[Sharpe Ratio Z-Score])</f>
        <v>558</v>
      </c>
      <c r="AV459">
        <f>(Table2[[#This Row],[Rank 1Y]]+Table2[[#This Row],[Rank 6M]]+Table2[[#This Row],[Rank Sharpe]])/3</f>
        <v>440.66666666666669</v>
      </c>
    </row>
    <row r="460" spans="1:48" x14ac:dyDescent="0.3">
      <c r="A460" t="s">
        <v>1056</v>
      </c>
      <c r="B460" t="s">
        <v>1057</v>
      </c>
      <c r="C460" t="s">
        <v>2918</v>
      </c>
      <c r="D460" t="s">
        <v>946</v>
      </c>
      <c r="E460">
        <v>10819.807761425</v>
      </c>
      <c r="F460">
        <v>2362.4499999999998</v>
      </c>
      <c r="G460">
        <v>9.9313882995094698</v>
      </c>
      <c r="H460">
        <f>(Table2[[#This Row],[1Y Return vs Nifty]]-AVERAGE(Table2[1Y Return vs Nifty]))/_xlfn.STDEV.P(Table2[1Y Return vs Nifty])</f>
        <v>-0.43231788748795491</v>
      </c>
      <c r="I460">
        <v>2.3995365775374502</v>
      </c>
      <c r="J460">
        <f>(Table2[[#This Row],[1M Return vs Nifty]]-AVERAGE(Table2[1M Return vs Nifty]))/_xlfn.STDEV.P(Table2[1M Return vs Nifty])</f>
        <v>-0.19361408356959456</v>
      </c>
      <c r="K460">
        <v>-19.937739157707799</v>
      </c>
      <c r="L460">
        <f>(Table2[[#This Row],[6M Return vs Nifty]]-AVERAGE(Table2[6M Return vs Nifty]))/_xlfn.STDEV.P(Table2[6M Return vs Nifty])</f>
        <v>-1.0301029637757806</v>
      </c>
      <c r="M460">
        <v>4.7327445404174396E-3</v>
      </c>
      <c r="N460">
        <f>(Table2[[#This Row],[1W Return vs Nifty]]-AVERAGE(Table2[1W Return vs Nifty]))/_xlfn.STDEV.P(Table2[1W Return vs Nifty])</f>
        <v>-3.1808520581245905E-2</v>
      </c>
      <c r="O460">
        <v>2337.27</v>
      </c>
      <c r="P460">
        <v>2344.85622911477</v>
      </c>
      <c r="Q460">
        <v>2261.94892389284</v>
      </c>
      <c r="R460">
        <v>38.765250147213003</v>
      </c>
      <c r="S460">
        <f>(Table2[[#This Row],[Close Price]]-Table2[[#This Row],[20D EMA]])/Table2[[#This Row],[20D EMA]]</f>
        <v>1.0773252555331578E-2</v>
      </c>
      <c r="T460">
        <f>(Table2[[#This Row],[Close Price]]-Table2[[#This Row],[50D EMA]])/Table2[[#This Row],[50D EMA]]</f>
        <v>7.5031341652327171E-3</v>
      </c>
      <c r="U460">
        <f>(Table2[[#This Row],[Close Price]]-Table2[[#This Row],[200D EMA]])/Table2[[#This Row],[200D EMA]]</f>
        <v>4.4431187214517803E-2</v>
      </c>
      <c r="V460">
        <v>1.3662457391518601</v>
      </c>
      <c r="W460">
        <v>2349.5</v>
      </c>
      <c r="X460">
        <v>2417</v>
      </c>
      <c r="Y460">
        <v>2385.0500000000002</v>
      </c>
      <c r="Z460">
        <v>2512</v>
      </c>
      <c r="AA460">
        <v>2349.5</v>
      </c>
      <c r="AB460">
        <v>2417</v>
      </c>
      <c r="AC460" s="1">
        <f>(Table2[[#This Row],[Close Price]]/Table2[[#This Row],[Day Low]])-1</f>
        <v>5.5118110236218598E-3</v>
      </c>
      <c r="AD460" s="1">
        <f>(Table2[[#This Row],[Day High]]/Table2[[#This Row],[Close Price]])-1</f>
        <v>2.3090435776418561E-2</v>
      </c>
      <c r="AE460" s="1">
        <f>(Table2[[#This Row],[Close Price]]/Table2[[#This Row],[Current Week Low]])-1</f>
        <v>-9.4756923334942122E-3</v>
      </c>
      <c r="AF460" s="1">
        <f>(Table2[[#This Row],[Current Week High]]/Table2[[#This Row],[Close Price]])-1</f>
        <v>6.3302927046075208E-2</v>
      </c>
      <c r="AG460" s="1">
        <f>(Table2[[#This Row],[Close Price]]/Table2[[#This Row],[Current Month Low]])-1</f>
        <v>5.5118110236218598E-3</v>
      </c>
      <c r="AH460" s="1">
        <f>(Table2[[#This Row],[Current Month High]]/Table2[[#This Row],[Close Price]])-1</f>
        <v>2.3090435776418561E-2</v>
      </c>
      <c r="AI460">
        <v>19.706237169040602</v>
      </c>
      <c r="AJ460">
        <v>49.333122629582803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-0.02</v>
      </c>
      <c r="AM460" t="s">
        <v>2950</v>
      </c>
      <c r="AN460">
        <v>10.96</v>
      </c>
      <c r="AO460" t="s">
        <v>2951</v>
      </c>
      <c r="AP460">
        <v>0.100477257596903</v>
      </c>
      <c r="AQ460">
        <f>(Table2[[#This Row],[Sharpe Ratio]]-AVERAGE(Table2[Sharpe Ratio]))/_xlfn.STDEV.P(Table2[Sharpe Ratio])</f>
        <v>0.45836760677498511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444</v>
      </c>
      <c r="AT460">
        <f>_xlfn.RANK.AVG(Table2[[#This Row],[6M Return vs Nifty Z-Score]],Table2[6M Return vs Nifty Z-Score])</f>
        <v>647</v>
      </c>
      <c r="AU460">
        <f>_xlfn.RANK.AVG(Table2[[#This Row],[Sharpe Ratio Z-Score]],Table2[Sharpe Ratio Z-Score])</f>
        <v>232</v>
      </c>
      <c r="AV460">
        <f>(Table2[[#This Row],[Rank 1Y]]+Table2[[#This Row],[Rank 6M]]+Table2[[#This Row],[Rank Sharpe]])/3</f>
        <v>441</v>
      </c>
    </row>
    <row r="461" spans="1:48" x14ac:dyDescent="0.3">
      <c r="A461" t="s">
        <v>1647</v>
      </c>
      <c r="B461" t="s">
        <v>1648</v>
      </c>
      <c r="C461" t="s">
        <v>2921</v>
      </c>
      <c r="D461" t="s">
        <v>102</v>
      </c>
      <c r="E461">
        <v>4361.6559004000001</v>
      </c>
      <c r="F461">
        <v>232.09</v>
      </c>
      <c r="G461">
        <v>52.153021948664403</v>
      </c>
      <c r="H461">
        <f>(Table2[[#This Row],[1Y Return vs Nifty]]-AVERAGE(Table2[1Y Return vs Nifty]))/_xlfn.STDEV.P(Table2[1Y Return vs Nifty])</f>
        <v>7.0923956942523333E-2</v>
      </c>
      <c r="I461">
        <v>6.0136530472004504</v>
      </c>
      <c r="J461">
        <f>(Table2[[#This Row],[1M Return vs Nifty]]-AVERAGE(Table2[1M Return vs Nifty]))/_xlfn.STDEV.P(Table2[1M Return vs Nifty])</f>
        <v>0.14823531338712109</v>
      </c>
      <c r="K461">
        <v>-17.655387018324401</v>
      </c>
      <c r="L461">
        <f>(Table2[[#This Row],[6M Return vs Nifty]]-AVERAGE(Table2[6M Return vs Nifty]))/_xlfn.STDEV.P(Table2[6M Return vs Nifty])</f>
        <v>-0.95960490417366695</v>
      </c>
      <c r="M461">
        <v>-3.1865586059351099</v>
      </c>
      <c r="N461">
        <f>(Table2[[#This Row],[1W Return vs Nifty]]-AVERAGE(Table2[1W Return vs Nifty]))/_xlfn.STDEV.P(Table2[1W Return vs Nifty])</f>
        <v>-0.68567263118959965</v>
      </c>
      <c r="O461">
        <v>225.6</v>
      </c>
      <c r="P461">
        <v>221.622332243447</v>
      </c>
      <c r="Q461">
        <v>214.284545205076</v>
      </c>
      <c r="R461">
        <v>46.6874617112544</v>
      </c>
      <c r="S461">
        <f>(Table2[[#This Row],[Close Price]]-Table2[[#This Row],[20D EMA]])/Table2[[#This Row],[20D EMA]]</f>
        <v>2.8767730496453942E-2</v>
      </c>
      <c r="T461">
        <f>(Table2[[#This Row],[Close Price]]-Table2[[#This Row],[50D EMA]])/Table2[[#This Row],[50D EMA]]</f>
        <v>4.7232007941575616E-2</v>
      </c>
      <c r="U461">
        <f>(Table2[[#This Row],[Close Price]]-Table2[[#This Row],[200D EMA]])/Table2[[#This Row],[200D EMA]]</f>
        <v>8.309257570527874E-2</v>
      </c>
      <c r="V461">
        <v>0.93446615230146102</v>
      </c>
      <c r="W461">
        <v>226.65</v>
      </c>
      <c r="X461">
        <v>233</v>
      </c>
      <c r="Y461">
        <v>227.95</v>
      </c>
      <c r="Z461">
        <v>236.75</v>
      </c>
      <c r="AA461">
        <v>226.65</v>
      </c>
      <c r="AB461">
        <v>233</v>
      </c>
      <c r="AC461" s="1">
        <f>(Table2[[#This Row],[Close Price]]/Table2[[#This Row],[Day Low]])-1</f>
        <v>2.4001764835649642E-2</v>
      </c>
      <c r="AD461" s="1">
        <f>(Table2[[#This Row],[Day High]]/Table2[[#This Row],[Close Price]])-1</f>
        <v>3.9208927571201535E-3</v>
      </c>
      <c r="AE461" s="1">
        <f>(Table2[[#This Row],[Close Price]]/Table2[[#This Row],[Current Week Low]])-1</f>
        <v>1.8161877604737864E-2</v>
      </c>
      <c r="AF461" s="1">
        <f>(Table2[[#This Row],[Current Week High]]/Table2[[#This Row],[Close Price]])-1</f>
        <v>2.0078417855142305E-2</v>
      </c>
      <c r="AG461" s="1">
        <f>(Table2[[#This Row],[Close Price]]/Table2[[#This Row],[Current Month Low]])-1</f>
        <v>2.4001764835649642E-2</v>
      </c>
      <c r="AH461" s="1">
        <f>(Table2[[#This Row],[Current Month High]]/Table2[[#This Row],[Close Price]])-1</f>
        <v>3.9208927571201535E-3</v>
      </c>
      <c r="AI461">
        <v>26.5672799345081</v>
      </c>
      <c r="AJ461">
        <v>85.523581135091902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</v>
      </c>
      <c r="AM461" t="s">
        <v>2952</v>
      </c>
      <c r="AN461">
        <v>14.9</v>
      </c>
      <c r="AO461" t="s">
        <v>2951</v>
      </c>
      <c r="AP461">
        <v>2.7151901478547E-2</v>
      </c>
      <c r="AQ461">
        <f>(Table2[[#This Row],[Sharpe Ratio]]-AVERAGE(Table2[Sharpe Ratio]))/_xlfn.STDEV.P(Table2[Sharpe Ratio])</f>
        <v>-0.35096480579301553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-1.7770830708266376</v>
      </c>
      <c r="AS461">
        <f>_xlfn.RANK.AVG(Table2[[#This Row],[1Y Return vs Nifty Z-Score]],Table2[1Y Return vs Nifty Z-Score])</f>
        <v>263</v>
      </c>
      <c r="AT461">
        <f>_xlfn.RANK.AVG(Table2[[#This Row],[6M Return vs Nifty Z-Score]],Table2[6M Return vs Nifty Z-Score])</f>
        <v>634</v>
      </c>
      <c r="AU461">
        <f>_xlfn.RANK.AVG(Table2[[#This Row],[Sharpe Ratio Z-Score]],Table2[Sharpe Ratio Z-Score])</f>
        <v>427</v>
      </c>
      <c r="AV461">
        <f>(Table2[[#This Row],[Rank 1Y]]+Table2[[#This Row],[Rank 6M]]+Table2[[#This Row],[Rank Sharpe]])/3</f>
        <v>441.33333333333331</v>
      </c>
    </row>
    <row r="462" spans="1:48" x14ac:dyDescent="0.3">
      <c r="A462" t="s">
        <v>505</v>
      </c>
      <c r="B462" t="s">
        <v>506</v>
      </c>
      <c r="C462" t="s">
        <v>2913</v>
      </c>
      <c r="D462" t="s">
        <v>256</v>
      </c>
      <c r="E462">
        <v>36970.472819839997</v>
      </c>
      <c r="F462">
        <v>637.54999999999995</v>
      </c>
      <c r="G462">
        <v>-2.63105561217747</v>
      </c>
      <c r="H462">
        <f>(Table2[[#This Row],[1Y Return vs Nifty]]-AVERAGE(Table2[1Y Return vs Nifty]))/_xlfn.STDEV.P(Table2[1Y Return vs Nifty])</f>
        <v>-0.58205030895711574</v>
      </c>
      <c r="I462">
        <v>-2.2347567402006101</v>
      </c>
      <c r="J462">
        <f>(Table2[[#This Row],[1M Return vs Nifty]]-AVERAGE(Table2[1M Return vs Nifty]))/_xlfn.STDEV.P(Table2[1M Return vs Nifty])</f>
        <v>-0.63195921972869995</v>
      </c>
      <c r="K462">
        <v>-0.109842955561925</v>
      </c>
      <c r="L462">
        <f>(Table2[[#This Row],[6M Return vs Nifty]]-AVERAGE(Table2[6M Return vs Nifty]))/_xlfn.STDEV.P(Table2[6M Return vs Nifty])</f>
        <v>-0.4176522450093757</v>
      </c>
      <c r="M462">
        <v>-4.1228822275491304</v>
      </c>
      <c r="N462">
        <f>(Table2[[#This Row],[1W Return vs Nifty]]-AVERAGE(Table2[1W Return vs Nifty]))/_xlfn.STDEV.P(Table2[1W Return vs Nifty])</f>
        <v>-0.87751610295441285</v>
      </c>
      <c r="O462">
        <v>641.96</v>
      </c>
      <c r="P462">
        <v>640.12710066885597</v>
      </c>
      <c r="Q462">
        <v>611.72566543784205</v>
      </c>
      <c r="R462">
        <v>59.358378491894797</v>
      </c>
      <c r="S462">
        <f>(Table2[[#This Row],[Close Price]]-Table2[[#This Row],[20D EMA]])/Table2[[#This Row],[20D EMA]]</f>
        <v>-6.8695868901490461E-3</v>
      </c>
      <c r="T462">
        <f>(Table2[[#This Row],[Close Price]]-Table2[[#This Row],[50D EMA]])/Table2[[#This Row],[50D EMA]]</f>
        <v>-4.0259202682768128E-3</v>
      </c>
      <c r="U462">
        <f>(Table2[[#This Row],[Close Price]]-Table2[[#This Row],[200D EMA]])/Table2[[#This Row],[200D EMA]]</f>
        <v>4.2215548604903078E-2</v>
      </c>
      <c r="V462">
        <v>0.68955885423013197</v>
      </c>
      <c r="W462">
        <v>625.1</v>
      </c>
      <c r="X462">
        <v>640.9</v>
      </c>
      <c r="Y462">
        <v>626.5</v>
      </c>
      <c r="Z462">
        <v>643.15</v>
      </c>
      <c r="AA462">
        <v>625.1</v>
      </c>
      <c r="AB462">
        <v>640.9</v>
      </c>
      <c r="AC462" s="1">
        <f>(Table2[[#This Row],[Close Price]]/Table2[[#This Row],[Day Low]])-1</f>
        <v>1.9916813309870385E-2</v>
      </c>
      <c r="AD462" s="1">
        <f>(Table2[[#This Row],[Day High]]/Table2[[#This Row],[Close Price]])-1</f>
        <v>5.2544898439339516E-3</v>
      </c>
      <c r="AE462" s="1">
        <f>(Table2[[#This Row],[Close Price]]/Table2[[#This Row],[Current Week Low]])-1</f>
        <v>1.7637669592976746E-2</v>
      </c>
      <c r="AF462" s="1">
        <f>(Table2[[#This Row],[Current Week High]]/Table2[[#This Row],[Close Price]])-1</f>
        <v>8.7836248137400652E-3</v>
      </c>
      <c r="AG462" s="1">
        <f>(Table2[[#This Row],[Close Price]]/Table2[[#This Row],[Current Month Low]])-1</f>
        <v>1.9916813309870385E-2</v>
      </c>
      <c r="AH462" s="1">
        <f>(Table2[[#This Row],[Current Month High]]/Table2[[#This Row],[Close Price]])-1</f>
        <v>5.2544898439339516E-3</v>
      </c>
      <c r="AI462">
        <v>12.7519410242334</v>
      </c>
      <c r="AJ462">
        <v>30.618725670968999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-0.2</v>
      </c>
      <c r="AM462" t="s">
        <v>2950</v>
      </c>
      <c r="AN462">
        <v>-3.61</v>
      </c>
      <c r="AO462" t="s">
        <v>2950</v>
      </c>
      <c r="AP462">
        <v>5.0255047462979999E-2</v>
      </c>
      <c r="AQ462">
        <f>(Table2[[#This Row],[Sharpe Ratio]]-AVERAGE(Table2[Sharpe Ratio]))/_xlfn.STDEV.P(Table2[Sharpe Ratio])</f>
        <v>-9.5962636457338005E-2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-2.6051405131069423</v>
      </c>
      <c r="AS462">
        <f>_xlfn.RANK.AVG(Table2[[#This Row],[1Y Return vs Nifty Z-Score]],Table2[1Y Return vs Nifty Z-Score])</f>
        <v>523</v>
      </c>
      <c r="AT462">
        <f>_xlfn.RANK.AVG(Table2[[#This Row],[6M Return vs Nifty Z-Score]],Table2[6M Return vs Nifty Z-Score])</f>
        <v>443</v>
      </c>
      <c r="AU462">
        <f>_xlfn.RANK.AVG(Table2[[#This Row],[Sharpe Ratio Z-Score]],Table2[Sharpe Ratio Z-Score])</f>
        <v>361</v>
      </c>
      <c r="AV462">
        <f>(Table2[[#This Row],[Rank 1Y]]+Table2[[#This Row],[Rank 6M]]+Table2[[#This Row],[Rank Sharpe]])/3</f>
        <v>442.33333333333331</v>
      </c>
    </row>
    <row r="463" spans="1:48" x14ac:dyDescent="0.3">
      <c r="A463" t="s">
        <v>1154</v>
      </c>
      <c r="B463" t="s">
        <v>1155</v>
      </c>
      <c r="C463" t="s">
        <v>2920</v>
      </c>
      <c r="D463" t="s">
        <v>716</v>
      </c>
      <c r="E463">
        <v>9267.0754012199995</v>
      </c>
      <c r="F463">
        <v>9142.25</v>
      </c>
      <c r="G463">
        <v>-6.3268859850561796</v>
      </c>
      <c r="H463">
        <f>(Table2[[#This Row],[1Y Return vs Nifty]]-AVERAGE(Table2[1Y Return vs Nifty]))/_xlfn.STDEV.P(Table2[1Y Return vs Nifty])</f>
        <v>-0.62610110313065881</v>
      </c>
      <c r="I463">
        <v>24.565571884218201</v>
      </c>
      <c r="J463">
        <f>(Table2[[#This Row],[1M Return vs Nifty]]-AVERAGE(Table2[1M Return vs Nifty]))/_xlfn.STDEV.P(Table2[1M Return vs Nifty])</f>
        <v>1.903010600807731</v>
      </c>
      <c r="K463">
        <v>2.6703168947560401</v>
      </c>
      <c r="L463">
        <f>(Table2[[#This Row],[6M Return vs Nifty]]-AVERAGE(Table2[6M Return vs Nifty]))/_xlfn.STDEV.P(Table2[6M Return vs Nifty])</f>
        <v>-0.33177773360112739</v>
      </c>
      <c r="M463">
        <v>16.237398515162599</v>
      </c>
      <c r="N463">
        <f>(Table2[[#This Row],[1W Return vs Nifty]]-AVERAGE(Table2[1W Return vs Nifty]))/_xlfn.STDEV.P(Table2[1W Return vs Nifty])</f>
        <v>3.2941045350628202</v>
      </c>
      <c r="O463">
        <v>7785.51</v>
      </c>
      <c r="P463">
        <v>7457.96983332533</v>
      </c>
      <c r="Q463">
        <v>7530.9239477993196</v>
      </c>
      <c r="R463">
        <v>53.805957797515603</v>
      </c>
      <c r="S463">
        <f>(Table2[[#This Row],[Close Price]]-Table2[[#This Row],[20D EMA]])/Table2[[#This Row],[20D EMA]]</f>
        <v>0.17426475593763283</v>
      </c>
      <c r="T463">
        <f>(Table2[[#This Row],[Close Price]]-Table2[[#This Row],[50D EMA]])/Table2[[#This Row],[50D EMA]]</f>
        <v>0.22583628042427867</v>
      </c>
      <c r="U463">
        <f>(Table2[[#This Row],[Close Price]]-Table2[[#This Row],[200D EMA]])/Table2[[#This Row],[200D EMA]]</f>
        <v>0.21396127000745249</v>
      </c>
      <c r="V463">
        <v>2.4102525916192099</v>
      </c>
      <c r="W463">
        <v>8850.1</v>
      </c>
      <c r="X463">
        <v>9450</v>
      </c>
      <c r="Y463">
        <v>8300</v>
      </c>
      <c r="Z463">
        <v>9290.1</v>
      </c>
      <c r="AA463">
        <v>8850.1</v>
      </c>
      <c r="AB463">
        <v>9450</v>
      </c>
      <c r="AC463" s="1">
        <f>(Table2[[#This Row],[Close Price]]/Table2[[#This Row],[Day Low]])-1</f>
        <v>3.3010926430209864E-2</v>
      </c>
      <c r="AD463" s="1">
        <f>(Table2[[#This Row],[Day High]]/Table2[[#This Row],[Close Price]])-1</f>
        <v>3.3662391643195066E-2</v>
      </c>
      <c r="AE463" s="1">
        <f>(Table2[[#This Row],[Close Price]]/Table2[[#This Row],[Current Week Low]])-1</f>
        <v>0.10147590361445791</v>
      </c>
      <c r="AF463" s="1">
        <f>(Table2[[#This Row],[Current Week High]]/Table2[[#This Row],[Close Price]])-1</f>
        <v>1.6172167683010219E-2</v>
      </c>
      <c r="AG463" s="1">
        <f>(Table2[[#This Row],[Close Price]]/Table2[[#This Row],[Current Month Low]])-1</f>
        <v>3.3010926430209864E-2</v>
      </c>
      <c r="AH463" s="1">
        <f>(Table2[[#This Row],[Current Month High]]/Table2[[#This Row],[Close Price]])-1</f>
        <v>3.3662391643195066E-2</v>
      </c>
      <c r="AI463">
        <v>6.5383248106319396</v>
      </c>
      <c r="AJ463">
        <v>38.703877897803103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0.26</v>
      </c>
      <c r="AM463" t="s">
        <v>2951</v>
      </c>
      <c r="AN463">
        <v>32.200000000000003</v>
      </c>
      <c r="AO463" t="s">
        <v>2951</v>
      </c>
      <c r="AP463">
        <v>4.9485999635135003E-2</v>
      </c>
      <c r="AQ463">
        <f>(Table2[[#This Row],[Sharpe Ratio]]-AVERAGE(Table2[Sharpe Ratio]))/_xlfn.STDEV.P(Table2[Sharpe Ratio])</f>
        <v>-0.10445104165356123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547</v>
      </c>
      <c r="AT463">
        <f>_xlfn.RANK.AVG(Table2[[#This Row],[6M Return vs Nifty Z-Score]],Table2[6M Return vs Nifty Z-Score])</f>
        <v>413</v>
      </c>
      <c r="AU463">
        <f>_xlfn.RANK.AVG(Table2[[#This Row],[Sharpe Ratio Z-Score]],Table2[Sharpe Ratio Z-Score])</f>
        <v>367</v>
      </c>
      <c r="AV463">
        <f>(Table2[[#This Row],[Rank 1Y]]+Table2[[#This Row],[Rank 6M]]+Table2[[#This Row],[Rank Sharpe]])/3</f>
        <v>442.33333333333331</v>
      </c>
    </row>
    <row r="464" spans="1:48" x14ac:dyDescent="0.3">
      <c r="A464" t="s">
        <v>234</v>
      </c>
      <c r="B464" t="s">
        <v>235</v>
      </c>
      <c r="C464" t="s">
        <v>2911</v>
      </c>
      <c r="D464" t="s">
        <v>236</v>
      </c>
      <c r="E464">
        <v>104645.0836672</v>
      </c>
      <c r="F464">
        <v>1101.95</v>
      </c>
      <c r="G464">
        <v>1.6514062895263499</v>
      </c>
      <c r="H464">
        <f>(Table2[[#This Row],[1Y Return vs Nifty]]-AVERAGE(Table2[1Y Return vs Nifty]))/_xlfn.STDEV.P(Table2[1Y Return vs Nifty])</f>
        <v>-0.53100742312221816</v>
      </c>
      <c r="I464">
        <v>-4.5393829286721896</v>
      </c>
      <c r="J464">
        <f>(Table2[[#This Row],[1M Return vs Nifty]]-AVERAGE(Table2[1M Return vs Nifty]))/_xlfn.STDEV.P(Table2[1M Return vs Nifty])</f>
        <v>-0.84994751074056252</v>
      </c>
      <c r="K464">
        <v>-0.85966303821183998</v>
      </c>
      <c r="L464">
        <f>(Table2[[#This Row],[6M Return vs Nifty]]-AVERAGE(Table2[6M Return vs Nifty]))/_xlfn.STDEV.P(Table2[6M Return vs Nifty])</f>
        <v>-0.44081293961270562</v>
      </c>
      <c r="M464">
        <v>-3.0292604411804001</v>
      </c>
      <c r="N464">
        <f>(Table2[[#This Row],[1W Return vs Nifty]]-AVERAGE(Table2[1W Return vs Nifty]))/_xlfn.STDEV.P(Table2[1W Return vs Nifty])</f>
        <v>-0.65344378922493884</v>
      </c>
      <c r="O464">
        <v>1107.72</v>
      </c>
      <c r="P464">
        <v>1110.7788042879799</v>
      </c>
      <c r="Q464">
        <v>1047.8498502744201</v>
      </c>
      <c r="R464">
        <v>47.669289977734401</v>
      </c>
      <c r="S464">
        <f>(Table2[[#This Row],[Close Price]]-Table2[[#This Row],[20D EMA]])/Table2[[#This Row],[20D EMA]]</f>
        <v>-5.2088975553388778E-3</v>
      </c>
      <c r="T464">
        <f>(Table2[[#This Row],[Close Price]]-Table2[[#This Row],[50D EMA]])/Table2[[#This Row],[50D EMA]]</f>
        <v>-7.9483010063729487E-3</v>
      </c>
      <c r="U464">
        <f>(Table2[[#This Row],[Close Price]]-Table2[[#This Row],[200D EMA]])/Table2[[#This Row],[200D EMA]]</f>
        <v>5.1629677392626194E-2</v>
      </c>
      <c r="V464">
        <v>0.55061814338386705</v>
      </c>
      <c r="W464">
        <v>1077.1500000000001</v>
      </c>
      <c r="X464">
        <v>1104</v>
      </c>
      <c r="Y464">
        <v>1081.8</v>
      </c>
      <c r="Z464">
        <v>1105</v>
      </c>
      <c r="AA464">
        <v>1077.1500000000001</v>
      </c>
      <c r="AB464">
        <v>1104</v>
      </c>
      <c r="AC464" s="1">
        <f>(Table2[[#This Row],[Close Price]]/Table2[[#This Row],[Day Low]])-1</f>
        <v>2.3023720001856818E-2</v>
      </c>
      <c r="AD464" s="1">
        <f>(Table2[[#This Row],[Day High]]/Table2[[#This Row],[Close Price]])-1</f>
        <v>1.8603384908570941E-3</v>
      </c>
      <c r="AE464" s="1">
        <f>(Table2[[#This Row],[Close Price]]/Table2[[#This Row],[Current Week Low]])-1</f>
        <v>1.8626363468293716E-2</v>
      </c>
      <c r="AF464" s="1">
        <f>(Table2[[#This Row],[Current Week High]]/Table2[[#This Row],[Close Price]])-1</f>
        <v>2.7678206815191508E-3</v>
      </c>
      <c r="AG464" s="1">
        <f>(Table2[[#This Row],[Close Price]]/Table2[[#This Row],[Current Month Low]])-1</f>
        <v>2.3023720001856818E-2</v>
      </c>
      <c r="AH464" s="1">
        <f>(Table2[[#This Row],[Current Month High]]/Table2[[#This Row],[Close Price]])-1</f>
        <v>1.8603384908570941E-3</v>
      </c>
      <c r="AI464">
        <v>15.1594899950088</v>
      </c>
      <c r="AJ464">
        <v>34.057177615571703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-7.0000000000000007E-2</v>
      </c>
      <c r="AM464" t="s">
        <v>2950</v>
      </c>
      <c r="AN464">
        <v>-3.54</v>
      </c>
      <c r="AO464" t="s">
        <v>2950</v>
      </c>
      <c r="AP464">
        <v>4.4734309314252999E-2</v>
      </c>
      <c r="AQ464">
        <f>(Table2[[#This Row],[Sharpe Ratio]]-AVERAGE(Table2[Sharpe Ratio]))/_xlfn.STDEV.P(Table2[Sharpe Ratio])</f>
        <v>-0.15689806945889542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494</v>
      </c>
      <c r="AT464">
        <f>_xlfn.RANK.AVG(Table2[[#This Row],[6M Return vs Nifty Z-Score]],Table2[6M Return vs Nifty Z-Score])</f>
        <v>451</v>
      </c>
      <c r="AU464">
        <f>_xlfn.RANK.AVG(Table2[[#This Row],[Sharpe Ratio Z-Score]],Table2[Sharpe Ratio Z-Score])</f>
        <v>383</v>
      </c>
      <c r="AV464">
        <f>(Table2[[#This Row],[Rank 1Y]]+Table2[[#This Row],[Rank 6M]]+Table2[[#This Row],[Rank Sharpe]])/3</f>
        <v>442.66666666666669</v>
      </c>
    </row>
    <row r="465" spans="1:48" x14ac:dyDescent="0.3">
      <c r="A465" t="s">
        <v>1252</v>
      </c>
      <c r="B465" t="s">
        <v>1253</v>
      </c>
      <c r="C465" t="s">
        <v>2919</v>
      </c>
      <c r="D465" t="s">
        <v>160</v>
      </c>
      <c r="E465">
        <v>8050.7634969399996</v>
      </c>
      <c r="F465">
        <v>1019.55</v>
      </c>
      <c r="G465">
        <v>6.4432954029205503</v>
      </c>
      <c r="H465">
        <f>(Table2[[#This Row],[1Y Return vs Nifty]]-AVERAGE(Table2[1Y Return vs Nifty]))/_xlfn.STDEV.P(Table2[1Y Return vs Nifty])</f>
        <v>-0.47389264789184071</v>
      </c>
      <c r="I465">
        <v>3.0164823249371202</v>
      </c>
      <c r="J465">
        <f>(Table2[[#This Row],[1M Return vs Nifty]]-AVERAGE(Table2[1M Return vs Nifty]))/_xlfn.STDEV.P(Table2[1M Return vs Nifty])</f>
        <v>-0.13525887186739582</v>
      </c>
      <c r="K465">
        <v>18.277567382175601</v>
      </c>
      <c r="L465">
        <f>(Table2[[#This Row],[6M Return vs Nifty]]-AVERAGE(Table2[6M Return vs Nifty]))/_xlfn.STDEV.P(Table2[6M Return vs Nifty])</f>
        <v>0.15030426246827649</v>
      </c>
      <c r="M465">
        <v>-3.9955955877895399</v>
      </c>
      <c r="N465">
        <f>(Table2[[#This Row],[1W Return vs Nifty]]-AVERAGE(Table2[1W Return vs Nifty]))/_xlfn.STDEV.P(Table2[1W Return vs Nifty])</f>
        <v>-0.85143632635039668</v>
      </c>
      <c r="O465">
        <v>995.64</v>
      </c>
      <c r="P465">
        <v>975.424705374582</v>
      </c>
      <c r="Q465">
        <v>871.33696588966302</v>
      </c>
      <c r="R465">
        <v>33.416383801198997</v>
      </c>
      <c r="S465">
        <f>(Table2[[#This Row],[Close Price]]-Table2[[#This Row],[20D EMA]])/Table2[[#This Row],[20D EMA]]</f>
        <v>2.4014704109919217E-2</v>
      </c>
      <c r="T465">
        <f>(Table2[[#This Row],[Close Price]]-Table2[[#This Row],[50D EMA]])/Table2[[#This Row],[50D EMA]]</f>
        <v>4.5237007410503287E-2</v>
      </c>
      <c r="U465">
        <f>(Table2[[#This Row],[Close Price]]-Table2[[#This Row],[200D EMA]])/Table2[[#This Row],[200D EMA]]</f>
        <v>0.17009841188019226</v>
      </c>
      <c r="V465">
        <v>0.44433094411246798</v>
      </c>
      <c r="W465">
        <v>979.65</v>
      </c>
      <c r="X465">
        <v>1030</v>
      </c>
      <c r="Y465">
        <v>998.55</v>
      </c>
      <c r="Z465">
        <v>1056</v>
      </c>
      <c r="AA465">
        <v>979.65</v>
      </c>
      <c r="AB465">
        <v>1030</v>
      </c>
      <c r="AC465" s="1">
        <f>(Table2[[#This Row],[Close Price]]/Table2[[#This Row],[Day Low]])-1</f>
        <v>4.0728831725616255E-2</v>
      </c>
      <c r="AD465" s="1">
        <f>(Table2[[#This Row],[Day High]]/Table2[[#This Row],[Close Price]])-1</f>
        <v>1.0249619930361442E-2</v>
      </c>
      <c r="AE465" s="1">
        <f>(Table2[[#This Row],[Close Price]]/Table2[[#This Row],[Current Week Low]])-1</f>
        <v>2.1030494216614182E-2</v>
      </c>
      <c r="AF465" s="1">
        <f>(Table2[[#This Row],[Current Week High]]/Table2[[#This Row],[Close Price]])-1</f>
        <v>3.5751066647050189E-2</v>
      </c>
      <c r="AG465" s="1">
        <f>(Table2[[#This Row],[Close Price]]/Table2[[#This Row],[Current Month Low]])-1</f>
        <v>4.0728831725616255E-2</v>
      </c>
      <c r="AH465" s="1">
        <f>(Table2[[#This Row],[Current Month High]]/Table2[[#This Row],[Close Price]])-1</f>
        <v>1.0249619930361442E-2</v>
      </c>
      <c r="AI465">
        <v>13.9718503261242</v>
      </c>
      <c r="AJ465">
        <v>47.110598080946502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0.17</v>
      </c>
      <c r="AM465" t="s">
        <v>2951</v>
      </c>
      <c r="AN465">
        <v>10.96</v>
      </c>
      <c r="AO465" t="s">
        <v>2951</v>
      </c>
      <c r="AP465">
        <v>-2.6971311931986E-2</v>
      </c>
      <c r="AQ465">
        <f>(Table2[[#This Row],[Sharpe Ratio]]-AVERAGE(Table2[Sharpe Ratio]))/_xlfn.STDEV.P(Table2[Sharpe Ratio])</f>
        <v>-0.94835257455850264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-2.2586361581998595</v>
      </c>
      <c r="AS465">
        <f>_xlfn.RANK.AVG(Table2[[#This Row],[1Y Return vs Nifty Z-Score]],Table2[1Y Return vs Nifty Z-Score])</f>
        <v>462</v>
      </c>
      <c r="AT465">
        <f>_xlfn.RANK.AVG(Table2[[#This Row],[6M Return vs Nifty Z-Score]],Table2[6M Return vs Nifty Z-Score])</f>
        <v>266</v>
      </c>
      <c r="AU465">
        <f>_xlfn.RANK.AVG(Table2[[#This Row],[Sharpe Ratio Z-Score]],Table2[Sharpe Ratio Z-Score])</f>
        <v>600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672</v>
      </c>
      <c r="B466" t="s">
        <v>673</v>
      </c>
      <c r="C466" t="s">
        <v>2911</v>
      </c>
      <c r="D466" t="s">
        <v>189</v>
      </c>
      <c r="E466">
        <v>22458.709112910001</v>
      </c>
      <c r="F466">
        <v>7458</v>
      </c>
      <c r="G466">
        <v>20.040089705794699</v>
      </c>
      <c r="H466">
        <f>(Table2[[#This Row],[1Y Return vs Nifty]]-AVERAGE(Table2[1Y Return vs Nifty]))/_xlfn.STDEV.P(Table2[1Y Return vs Nifty])</f>
        <v>-0.31183175038658373</v>
      </c>
      <c r="I466">
        <v>5.3884367238111199</v>
      </c>
      <c r="J466">
        <f>(Table2[[#This Row],[1M Return vs Nifty]]-AVERAGE(Table2[1M Return vs Nifty]))/_xlfn.STDEV.P(Table2[1M Return vs Nifty])</f>
        <v>8.9097810511330588E-2</v>
      </c>
      <c r="K466">
        <v>12.0106535779914</v>
      </c>
      <c r="L466">
        <f>(Table2[[#This Row],[6M Return vs Nifty]]-AVERAGE(Table2[6M Return vs Nifty]))/_xlfn.STDEV.P(Table2[6M Return vs Nifty])</f>
        <v>-4.3270276387960452E-2</v>
      </c>
      <c r="M466">
        <v>-3.6803334155048999</v>
      </c>
      <c r="N466">
        <f>(Table2[[#This Row],[1W Return vs Nifty]]-AVERAGE(Table2[1W Return vs Nifty]))/_xlfn.STDEV.P(Table2[1W Return vs Nifty])</f>
        <v>-0.78684221780601782</v>
      </c>
      <c r="O466">
        <v>7425.82</v>
      </c>
      <c r="P466">
        <v>7114.1710398636997</v>
      </c>
      <c r="Q466">
        <v>6492.4986138107797</v>
      </c>
      <c r="R466">
        <v>56.670335748347497</v>
      </c>
      <c r="S466">
        <f>(Table2[[#This Row],[Close Price]]-Table2[[#This Row],[20D EMA]])/Table2[[#This Row],[20D EMA]]</f>
        <v>4.3335281490798714E-3</v>
      </c>
      <c r="T466">
        <f>(Table2[[#This Row],[Close Price]]-Table2[[#This Row],[50D EMA]])/Table2[[#This Row],[50D EMA]]</f>
        <v>4.8330150935320747E-2</v>
      </c>
      <c r="U466">
        <f>(Table2[[#This Row],[Close Price]]-Table2[[#This Row],[200D EMA]])/Table2[[#This Row],[200D EMA]]</f>
        <v>0.14871029531456736</v>
      </c>
      <c r="V466">
        <v>0.86999647516924405</v>
      </c>
      <c r="W466">
        <v>7390</v>
      </c>
      <c r="X466">
        <v>7625</v>
      </c>
      <c r="Y466">
        <v>7346.75</v>
      </c>
      <c r="Z466">
        <v>7577</v>
      </c>
      <c r="AA466">
        <v>7390</v>
      </c>
      <c r="AB466">
        <v>7625</v>
      </c>
      <c r="AC466" s="1">
        <f>(Table2[[#This Row],[Close Price]]/Table2[[#This Row],[Day Low]])-1</f>
        <v>9.2016238159675634E-3</v>
      </c>
      <c r="AD466" s="1">
        <f>(Table2[[#This Row],[Day High]]/Table2[[#This Row],[Close Price]])-1</f>
        <v>2.2392062215071062E-2</v>
      </c>
      <c r="AE466" s="1">
        <f>(Table2[[#This Row],[Close Price]]/Table2[[#This Row],[Current Week Low]])-1</f>
        <v>1.5142750195664689E-2</v>
      </c>
      <c r="AF466" s="1">
        <f>(Table2[[#This Row],[Current Week High]]/Table2[[#This Row],[Close Price]])-1</f>
        <v>1.595602038079913E-2</v>
      </c>
      <c r="AG466" s="1">
        <f>(Table2[[#This Row],[Close Price]]/Table2[[#This Row],[Current Month Low]])-1</f>
        <v>9.2016238159675634E-3</v>
      </c>
      <c r="AH466" s="1">
        <f>(Table2[[#This Row],[Current Month High]]/Table2[[#This Row],[Close Price]])-1</f>
        <v>2.2392062215071062E-2</v>
      </c>
      <c r="AI466">
        <v>7.2539554840439697</v>
      </c>
      <c r="AJ466">
        <v>53.017573015726398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0.08</v>
      </c>
      <c r="AM466" t="s">
        <v>2951</v>
      </c>
      <c r="AN466">
        <v>-0.43</v>
      </c>
      <c r="AO466" t="s">
        <v>2950</v>
      </c>
      <c r="AP466">
        <v>-3.0387877533676E-2</v>
      </c>
      <c r="AQ466">
        <f>(Table2[[#This Row],[Sharpe Ratio]]-AVERAGE(Table2[Sharpe Ratio]))/_xlfn.STDEV.P(Table2[Sharpe Ratio])</f>
        <v>-0.98606309418624682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-2.0389095282554783</v>
      </c>
      <c r="AS466">
        <f>_xlfn.RANK.AVG(Table2[[#This Row],[1Y Return vs Nifty Z-Score]],Table2[1Y Return vs Nifty Z-Score])</f>
        <v>398</v>
      </c>
      <c r="AT466">
        <f>_xlfn.RANK.AVG(Table2[[#This Row],[6M Return vs Nifty Z-Score]],Table2[6M Return vs Nifty Z-Score])</f>
        <v>322</v>
      </c>
      <c r="AU466">
        <f>_xlfn.RANK.AVG(Table2[[#This Row],[Sharpe Ratio Z-Score]],Table2[Sharpe Ratio Z-Score])</f>
        <v>610</v>
      </c>
      <c r="AV466">
        <f>(Table2[[#This Row],[Rank 1Y]]+Table2[[#This Row],[Rank 6M]]+Table2[[#This Row],[Rank Sharpe]])/3</f>
        <v>443.33333333333331</v>
      </c>
    </row>
    <row r="467" spans="1:48" x14ac:dyDescent="0.3">
      <c r="A467" t="s">
        <v>1005</v>
      </c>
      <c r="B467" t="s">
        <v>1006</v>
      </c>
      <c r="C467" t="s">
        <v>2916</v>
      </c>
      <c r="D467" t="s">
        <v>66</v>
      </c>
      <c r="E467">
        <v>11941.56632815</v>
      </c>
      <c r="F467">
        <v>1040.2</v>
      </c>
      <c r="G467">
        <v>29.942098091301698</v>
      </c>
      <c r="H467">
        <f>(Table2[[#This Row],[1Y Return vs Nifty]]-AVERAGE(Table2[1Y Return vs Nifty]))/_xlfn.STDEV.P(Table2[1Y Return vs Nifty])</f>
        <v>-0.1938091981353792</v>
      </c>
      <c r="I467">
        <v>15.185728220742901</v>
      </c>
      <c r="J467">
        <f>(Table2[[#This Row],[1M Return vs Nifty]]-AVERAGE(Table2[1M Return vs Nifty]))/_xlfn.STDEV.P(Table2[1M Return vs Nifty])</f>
        <v>1.0157968303543696</v>
      </c>
      <c r="K467">
        <v>4.3466945586686601</v>
      </c>
      <c r="L467">
        <f>(Table2[[#This Row],[6M Return vs Nifty]]-AVERAGE(Table2[6M Return vs Nifty]))/_xlfn.STDEV.P(Table2[6M Return vs Nifty])</f>
        <v>-0.27999721716509129</v>
      </c>
      <c r="M467">
        <v>3.0416218556303298</v>
      </c>
      <c r="N467">
        <f>(Table2[[#This Row],[1W Return vs Nifty]]-AVERAGE(Table2[1W Return vs Nifty]))/_xlfn.STDEV.P(Table2[1W Return vs Nifty])</f>
        <v>0.59042009459772005</v>
      </c>
      <c r="O467">
        <v>987.48</v>
      </c>
      <c r="P467">
        <v>937.40361471135998</v>
      </c>
      <c r="Q467">
        <v>872.18587765193899</v>
      </c>
      <c r="R467">
        <v>45.381388274311803</v>
      </c>
      <c r="S467">
        <f>(Table2[[#This Row],[Close Price]]-Table2[[#This Row],[20D EMA]])/Table2[[#This Row],[20D EMA]]</f>
        <v>5.3388423056669528E-2</v>
      </c>
      <c r="T467">
        <f>(Table2[[#This Row],[Close Price]]-Table2[[#This Row],[50D EMA]])/Table2[[#This Row],[50D EMA]]</f>
        <v>0.10966075196999592</v>
      </c>
      <c r="U467">
        <f>(Table2[[#This Row],[Close Price]]-Table2[[#This Row],[200D EMA]])/Table2[[#This Row],[200D EMA]]</f>
        <v>0.19263568311881107</v>
      </c>
      <c r="V467">
        <v>1.0669612405051301</v>
      </c>
      <c r="W467">
        <v>1035</v>
      </c>
      <c r="X467">
        <v>1066.9000000000001</v>
      </c>
      <c r="Y467">
        <v>1031.8</v>
      </c>
      <c r="Z467">
        <v>1050.7</v>
      </c>
      <c r="AA467">
        <v>1035</v>
      </c>
      <c r="AB467">
        <v>1066.9000000000001</v>
      </c>
      <c r="AC467" s="1">
        <f>(Table2[[#This Row],[Close Price]]/Table2[[#This Row],[Day Low]])-1</f>
        <v>5.0241545893721096E-3</v>
      </c>
      <c r="AD467" s="1">
        <f>(Table2[[#This Row],[Day High]]/Table2[[#This Row],[Close Price]])-1</f>
        <v>2.5668140742165058E-2</v>
      </c>
      <c r="AE467" s="1">
        <f>(Table2[[#This Row],[Close Price]]/Table2[[#This Row],[Current Week Low]])-1</f>
        <v>8.141112618724744E-3</v>
      </c>
      <c r="AF467" s="1">
        <f>(Table2[[#This Row],[Current Week High]]/Table2[[#This Row],[Close Price]])-1</f>
        <v>1.0094212651413192E-2</v>
      </c>
      <c r="AG467" s="1">
        <f>(Table2[[#This Row],[Close Price]]/Table2[[#This Row],[Current Month Low]])-1</f>
        <v>5.0241545893721096E-3</v>
      </c>
      <c r="AH467" s="1">
        <f>(Table2[[#This Row],[Current Month High]]/Table2[[#This Row],[Close Price]])-1</f>
        <v>2.5668140742165058E-2</v>
      </c>
      <c r="AI467">
        <v>2.5668140742165</v>
      </c>
      <c r="AJ467">
        <v>57.606060606060602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0.21</v>
      </c>
      <c r="AM467" t="s">
        <v>2951</v>
      </c>
      <c r="AN467">
        <v>13.39</v>
      </c>
      <c r="AO467" t="s">
        <v>2951</v>
      </c>
      <c r="AP467">
        <v>-2.4445201050357E-2</v>
      </c>
      <c r="AQ467">
        <f>(Table2[[#This Row],[Sharpe Ratio]]-AVERAGE(Table2[Sharpe Ratio]))/_xlfn.STDEV.P(Table2[Sharpe Ratio])</f>
        <v>-0.92047049498233158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0.21194001466928758</v>
      </c>
      <c r="AS467">
        <f>_xlfn.RANK.AVG(Table2[[#This Row],[1Y Return vs Nifty Z-Score]],Table2[1Y Return vs Nifty Z-Score])</f>
        <v>343</v>
      </c>
      <c r="AT467">
        <f>_xlfn.RANK.AVG(Table2[[#This Row],[6M Return vs Nifty Z-Score]],Table2[6M Return vs Nifty Z-Score])</f>
        <v>395</v>
      </c>
      <c r="AU467">
        <f>_xlfn.RANK.AVG(Table2[[#This Row],[Sharpe Ratio Z-Score]],Table2[Sharpe Ratio Z-Score])</f>
        <v>598</v>
      </c>
      <c r="AV467">
        <f>(Table2[[#This Row],[Rank 1Y]]+Table2[[#This Row],[Rank 6M]]+Table2[[#This Row],[Rank Sharpe]])/3</f>
        <v>445.33333333333331</v>
      </c>
    </row>
    <row r="468" spans="1:48" x14ac:dyDescent="0.3">
      <c r="A468" t="s">
        <v>629</v>
      </c>
      <c r="B468" t="s">
        <v>630</v>
      </c>
      <c r="C468" t="s">
        <v>2925</v>
      </c>
      <c r="D468" t="s">
        <v>631</v>
      </c>
      <c r="E468">
        <v>26218.4497686</v>
      </c>
      <c r="F468">
        <v>755.9</v>
      </c>
      <c r="G468">
        <v>50.281979471809301</v>
      </c>
      <c r="H468">
        <f>(Table2[[#This Row],[1Y Return vs Nifty]]-AVERAGE(Table2[1Y Return vs Nifty]))/_xlfn.STDEV.P(Table2[1Y Return vs Nifty])</f>
        <v>4.8622904480068986E-2</v>
      </c>
      <c r="I468">
        <v>13.8345993661849</v>
      </c>
      <c r="J468">
        <f>(Table2[[#This Row],[1M Return vs Nifty]]-AVERAGE(Table2[1M Return vs Nifty]))/_xlfn.STDEV.P(Table2[1M Return vs Nifty])</f>
        <v>0.88799724558212279</v>
      </c>
      <c r="K468">
        <v>-3.9056759407333899</v>
      </c>
      <c r="L468">
        <f>(Table2[[#This Row],[6M Return vs Nifty]]-AVERAGE(Table2[6M Return vs Nifty]))/_xlfn.STDEV.P(Table2[6M Return vs Nifty])</f>
        <v>-0.53489920940663205</v>
      </c>
      <c r="M468">
        <v>1.8776070570083401</v>
      </c>
      <c r="N468">
        <f>(Table2[[#This Row],[1W Return vs Nifty]]-AVERAGE(Table2[1W Return vs Nifty]))/_xlfn.STDEV.P(Table2[1W Return vs Nifty])</f>
        <v>0.35192494719523726</v>
      </c>
      <c r="O468">
        <v>731.59</v>
      </c>
      <c r="P468">
        <v>691.59538265809795</v>
      </c>
      <c r="Q468">
        <v>635.93007591312903</v>
      </c>
      <c r="R468">
        <v>52.052212903557098</v>
      </c>
      <c r="S468">
        <f>(Table2[[#This Row],[Close Price]]-Table2[[#This Row],[20D EMA]])/Table2[[#This Row],[20D EMA]]</f>
        <v>3.322899438209919E-2</v>
      </c>
      <c r="T468">
        <f>(Table2[[#This Row],[Close Price]]-Table2[[#This Row],[50D EMA]])/Table2[[#This Row],[50D EMA]]</f>
        <v>9.2980113740424031E-2</v>
      </c>
      <c r="U468">
        <f>(Table2[[#This Row],[Close Price]]-Table2[[#This Row],[200D EMA]])/Table2[[#This Row],[200D EMA]]</f>
        <v>0.18865269725544384</v>
      </c>
      <c r="V468">
        <v>1.59761600872052</v>
      </c>
      <c r="W468">
        <v>750.4</v>
      </c>
      <c r="X468">
        <v>777</v>
      </c>
      <c r="Y468">
        <v>770.8</v>
      </c>
      <c r="Z468">
        <v>785</v>
      </c>
      <c r="AA468">
        <v>750.4</v>
      </c>
      <c r="AB468">
        <v>777</v>
      </c>
      <c r="AC468" s="1">
        <f>(Table2[[#This Row],[Close Price]]/Table2[[#This Row],[Day Low]])-1</f>
        <v>7.3294243070363141E-3</v>
      </c>
      <c r="AD468" s="1">
        <f>(Table2[[#This Row],[Day High]]/Table2[[#This Row],[Close Price]])-1</f>
        <v>2.7913745204392049E-2</v>
      </c>
      <c r="AE468" s="1">
        <f>(Table2[[#This Row],[Close Price]]/Table2[[#This Row],[Current Week Low]])-1</f>
        <v>-1.9330565646081932E-2</v>
      </c>
      <c r="AF468" s="1">
        <f>(Table2[[#This Row],[Current Week High]]/Table2[[#This Row],[Close Price]])-1</f>
        <v>3.8497155708427044E-2</v>
      </c>
      <c r="AG468" s="1">
        <f>(Table2[[#This Row],[Close Price]]/Table2[[#This Row],[Current Month Low]])-1</f>
        <v>7.3294243070363141E-3</v>
      </c>
      <c r="AH468" s="1">
        <f>(Table2[[#This Row],[Current Month High]]/Table2[[#This Row],[Close Price]])-1</f>
        <v>2.7913745204392049E-2</v>
      </c>
      <c r="AI468">
        <v>4.8551395687260301</v>
      </c>
      <c r="AJ468">
        <v>78.699763593380595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0.17</v>
      </c>
      <c r="AM468" t="s">
        <v>2951</v>
      </c>
      <c r="AN468">
        <v>1.02</v>
      </c>
      <c r="AO468" t="s">
        <v>2951</v>
      </c>
      <c r="AP468">
        <v>-1.902578948579E-2</v>
      </c>
      <c r="AQ468">
        <f>(Table2[[#This Row],[Sharpe Ratio]]-AVERAGE(Table2[Sharpe Ratio]))/_xlfn.STDEV.P(Table2[Sharpe Ratio])</f>
        <v>-0.86065345939684823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-0.10700757154605123</v>
      </c>
      <c r="AS468">
        <f>_xlfn.RANK.AVG(Table2[[#This Row],[1Y Return vs Nifty Z-Score]],Table2[1Y Return vs Nifty Z-Score])</f>
        <v>270</v>
      </c>
      <c r="AT468">
        <f>_xlfn.RANK.AVG(Table2[[#This Row],[6M Return vs Nifty Z-Score]],Table2[6M Return vs Nifty Z-Score])</f>
        <v>483</v>
      </c>
      <c r="AU468">
        <f>_xlfn.RANK.AVG(Table2[[#This Row],[Sharpe Ratio Z-Score]],Table2[Sharpe Ratio Z-Score])</f>
        <v>585</v>
      </c>
      <c r="AV468">
        <f>(Table2[[#This Row],[Rank 1Y]]+Table2[[#This Row],[Rank 6M]]+Table2[[#This Row],[Rank Sharpe]])/3</f>
        <v>446</v>
      </c>
    </row>
    <row r="469" spans="1:48" x14ac:dyDescent="0.3">
      <c r="A469" t="s">
        <v>533</v>
      </c>
      <c r="B469" t="s">
        <v>534</v>
      </c>
      <c r="C469" t="s">
        <v>2924</v>
      </c>
      <c r="D469" t="s">
        <v>535</v>
      </c>
      <c r="E469">
        <v>34574.809169350003</v>
      </c>
      <c r="F469">
        <v>38166.85</v>
      </c>
      <c r="G469">
        <v>12.6446758777992</v>
      </c>
      <c r="H469">
        <f>(Table2[[#This Row],[1Y Return vs Nifty]]-AVERAGE(Table2[1Y Return vs Nifty]))/_xlfn.STDEV.P(Table2[1Y Return vs Nifty])</f>
        <v>-0.39997807191579837</v>
      </c>
      <c r="I469">
        <v>20.901642440109001</v>
      </c>
      <c r="J469">
        <f>(Table2[[#This Row],[1M Return vs Nifty]]-AVERAGE(Table2[1M Return vs Nifty]))/_xlfn.STDEV.P(Table2[1M Return vs Nifty])</f>
        <v>1.5564495307718571</v>
      </c>
      <c r="K469">
        <v>11.1158560142054</v>
      </c>
      <c r="L469">
        <f>(Table2[[#This Row],[6M Return vs Nifty]]-AVERAGE(Table2[6M Return vs Nifty]))/_xlfn.STDEV.P(Table2[6M Return vs Nifty])</f>
        <v>-7.0909084131560315E-2</v>
      </c>
      <c r="M469">
        <v>3.5546548195288299</v>
      </c>
      <c r="N469">
        <f>(Table2[[#This Row],[1W Return vs Nifty]]-AVERAGE(Table2[1W Return vs Nifty]))/_xlfn.STDEV.P(Table2[1W Return vs Nifty])</f>
        <v>0.69553548702413559</v>
      </c>
      <c r="O469">
        <v>35186.239999999998</v>
      </c>
      <c r="P469">
        <v>33086.005629221901</v>
      </c>
      <c r="Q469">
        <v>31031.328202247401</v>
      </c>
      <c r="R469">
        <v>58.591275477713999</v>
      </c>
      <c r="S469">
        <f>(Table2[[#This Row],[Close Price]]-Table2[[#This Row],[20D EMA]])/Table2[[#This Row],[20D EMA]]</f>
        <v>8.4709534181543714E-2</v>
      </c>
      <c r="T469">
        <f>(Table2[[#This Row],[Close Price]]-Table2[[#This Row],[50D EMA]])/Table2[[#This Row],[50D EMA]]</f>
        <v>0.1535647556769634</v>
      </c>
      <c r="U469">
        <f>(Table2[[#This Row],[Close Price]]-Table2[[#This Row],[200D EMA]])/Table2[[#This Row],[200D EMA]]</f>
        <v>0.22994574229136014</v>
      </c>
      <c r="V469">
        <v>1.0342506434369401</v>
      </c>
      <c r="W469">
        <v>37200</v>
      </c>
      <c r="X469">
        <v>38350</v>
      </c>
      <c r="Y469">
        <v>37093</v>
      </c>
      <c r="Z469">
        <v>38258.449999999997</v>
      </c>
      <c r="AA469">
        <v>37200</v>
      </c>
      <c r="AB469">
        <v>38350</v>
      </c>
      <c r="AC469" s="1">
        <f>(Table2[[#This Row],[Close Price]]/Table2[[#This Row],[Day Low]])-1</f>
        <v>2.5990591397849316E-2</v>
      </c>
      <c r="AD469" s="1">
        <f>(Table2[[#This Row],[Day High]]/Table2[[#This Row],[Close Price]])-1</f>
        <v>4.7986669059669751E-3</v>
      </c>
      <c r="AE469" s="1">
        <f>(Table2[[#This Row],[Close Price]]/Table2[[#This Row],[Current Week Low]])-1</f>
        <v>2.8950206238373744E-2</v>
      </c>
      <c r="AF469" s="1">
        <f>(Table2[[#This Row],[Current Week High]]/Table2[[#This Row],[Close Price]])-1</f>
        <v>2.3999884716709996E-3</v>
      </c>
      <c r="AG469" s="1">
        <f>(Table2[[#This Row],[Close Price]]/Table2[[#This Row],[Current Month Low]])-1</f>
        <v>2.5990591397849316E-2</v>
      </c>
      <c r="AH469" s="1">
        <f>(Table2[[#This Row],[Current Month High]]/Table2[[#This Row],[Close Price]])-1</f>
        <v>4.7986669059669751E-3</v>
      </c>
      <c r="AI469">
        <v>4.4783627676897497</v>
      </c>
      <c r="AJ469">
        <v>43.333521105603097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</v>
      </c>
      <c r="AM469">
        <v>0</v>
      </c>
      <c r="AN469">
        <v>15.13</v>
      </c>
      <c r="AO469" t="s">
        <v>2951</v>
      </c>
      <c r="AP469">
        <v>-1.0457871959770999E-2</v>
      </c>
      <c r="AQ469">
        <f>(Table2[[#This Row],[Sharpe Ratio]]-AVERAGE(Table2[Sharpe Ratio]))/_xlfn.STDEV.P(Table2[Sharpe Ratio])</f>
        <v>-0.76608462633419228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1.0150132354144417</v>
      </c>
      <c r="AS469">
        <f>_xlfn.RANK.AVG(Table2[[#This Row],[1Y Return vs Nifty Z-Score]],Table2[1Y Return vs Nifty Z-Score])</f>
        <v>432</v>
      </c>
      <c r="AT469">
        <f>_xlfn.RANK.AVG(Table2[[#This Row],[6M Return vs Nifty Z-Score]],Table2[6M Return vs Nifty Z-Score])</f>
        <v>334</v>
      </c>
      <c r="AU469">
        <f>_xlfn.RANK.AVG(Table2[[#This Row],[Sharpe Ratio Z-Score]],Table2[Sharpe Ratio Z-Score])</f>
        <v>573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758</v>
      </c>
      <c r="B470" t="s">
        <v>759</v>
      </c>
      <c r="C470" t="s">
        <v>622</v>
      </c>
      <c r="D470" t="s">
        <v>622</v>
      </c>
      <c r="E470">
        <v>19046.73063405</v>
      </c>
      <c r="F470">
        <v>38.54</v>
      </c>
      <c r="G470">
        <v>-12.416190834936</v>
      </c>
      <c r="H470">
        <f>(Table2[[#This Row],[1Y Return vs Nifty]]-AVERAGE(Table2[1Y Return vs Nifty]))/_xlfn.STDEV.P(Table2[1Y Return vs Nifty])</f>
        <v>-0.69867984391119975</v>
      </c>
      <c r="I470">
        <v>-0.52179245111641104</v>
      </c>
      <c r="J470">
        <f>(Table2[[#This Row],[1M Return vs Nifty]]-AVERAGE(Table2[1M Return vs Nifty]))/_xlfn.STDEV.P(Table2[1M Return vs Nifty])</f>
        <v>-0.46993461035399847</v>
      </c>
      <c r="K470">
        <v>-3.3435658532150399</v>
      </c>
      <c r="L470">
        <f>(Table2[[#This Row],[6M Return vs Nifty]]-AVERAGE(Table2[6M Return vs Nifty]))/_xlfn.STDEV.P(Table2[6M Return vs Nifty])</f>
        <v>-0.51753656419119054</v>
      </c>
      <c r="M470">
        <v>-2.8078975180689998</v>
      </c>
      <c r="N470">
        <f>(Table2[[#This Row],[1W Return vs Nifty]]-AVERAGE(Table2[1W Return vs Nifty]))/_xlfn.STDEV.P(Table2[1W Return vs Nifty])</f>
        <v>-0.608088710372507</v>
      </c>
      <c r="O470">
        <v>38.369999999999997</v>
      </c>
      <c r="P470">
        <v>38.633628221815002</v>
      </c>
      <c r="Q470">
        <v>38.632450403893401</v>
      </c>
      <c r="R470">
        <v>39.081998877958299</v>
      </c>
      <c r="S470">
        <f>(Table2[[#This Row],[Close Price]]-Table2[[#This Row],[20D EMA]])/Table2[[#This Row],[20D EMA]]</f>
        <v>4.4305446963774225E-3</v>
      </c>
      <c r="T470">
        <f>(Table2[[#This Row],[Close Price]]-Table2[[#This Row],[50D EMA]])/Table2[[#This Row],[50D EMA]]</f>
        <v>-2.4234902628724421E-3</v>
      </c>
      <c r="U470">
        <f>(Table2[[#This Row],[Close Price]]-Table2[[#This Row],[200D EMA]])/Table2[[#This Row],[200D EMA]]</f>
        <v>-2.3930763626654277E-3</v>
      </c>
      <c r="V470">
        <v>1.84353401016296</v>
      </c>
      <c r="W470">
        <v>38.299999999999997</v>
      </c>
      <c r="X470">
        <v>38.92</v>
      </c>
      <c r="Y470">
        <v>38.44</v>
      </c>
      <c r="Z470">
        <v>39.71</v>
      </c>
      <c r="AA470">
        <v>38.299999999999997</v>
      </c>
      <c r="AB470">
        <v>38.92</v>
      </c>
      <c r="AC470" s="1">
        <f>(Table2[[#This Row],[Close Price]]/Table2[[#This Row],[Day Low]])-1</f>
        <v>6.2663185378590835E-3</v>
      </c>
      <c r="AD470" s="1">
        <f>(Table2[[#This Row],[Day High]]/Table2[[#This Row],[Close Price]])-1</f>
        <v>9.8598858329008721E-3</v>
      </c>
      <c r="AE470" s="1">
        <f>(Table2[[#This Row],[Close Price]]/Table2[[#This Row],[Current Week Low]])-1</f>
        <v>2.601456815816805E-3</v>
      </c>
      <c r="AF470" s="1">
        <f>(Table2[[#This Row],[Current Week High]]/Table2[[#This Row],[Close Price]])-1</f>
        <v>3.0358069538142241E-2</v>
      </c>
      <c r="AG470" s="1">
        <f>(Table2[[#This Row],[Close Price]]/Table2[[#This Row],[Current Month Low]])-1</f>
        <v>6.2663185378590835E-3</v>
      </c>
      <c r="AH470" s="1">
        <f>(Table2[[#This Row],[Current Month High]]/Table2[[#This Row],[Close Price]])-1</f>
        <v>9.8598858329008721E-3</v>
      </c>
      <c r="AI470">
        <v>37.259989621172799</v>
      </c>
      <c r="AJ470">
        <v>21.962025316455598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-0.11</v>
      </c>
      <c r="AM470" t="s">
        <v>2950</v>
      </c>
      <c r="AN470">
        <v>5.3</v>
      </c>
      <c r="AO470" t="s">
        <v>2951</v>
      </c>
      <c r="AP470">
        <v>7.6860595353924005E-2</v>
      </c>
      <c r="AQ470">
        <f>(Table2[[#This Row],[Sharpe Ratio]]-AVERAGE(Table2[Sharpe Ratio]))/_xlfn.STDEV.P(Table2[Sharpe Ratio])</f>
        <v>0.19769747516236907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580</v>
      </c>
      <c r="AT470">
        <f>_xlfn.RANK.AVG(Table2[[#This Row],[6M Return vs Nifty Z-Score]],Table2[6M Return vs Nifty Z-Score])</f>
        <v>475</v>
      </c>
      <c r="AU470">
        <f>_xlfn.RANK.AVG(Table2[[#This Row],[Sharpe Ratio Z-Score]],Table2[Sharpe Ratio Z-Score])</f>
        <v>286</v>
      </c>
      <c r="AV470">
        <f>(Table2[[#This Row],[Rank 1Y]]+Table2[[#This Row],[Rank 6M]]+Table2[[#This Row],[Rank Sharpe]])/3</f>
        <v>447</v>
      </c>
    </row>
    <row r="471" spans="1:48" x14ac:dyDescent="0.3">
      <c r="A471" t="s">
        <v>17</v>
      </c>
      <c r="B471" t="s">
        <v>18</v>
      </c>
      <c r="C471" t="s">
        <v>2907</v>
      </c>
      <c r="D471" t="s">
        <v>19</v>
      </c>
      <c r="E471">
        <v>2002982.9969957999</v>
      </c>
      <c r="F471">
        <v>2882.95</v>
      </c>
      <c r="G471">
        <v>1.1448787184951701</v>
      </c>
      <c r="H471">
        <f>(Table2[[#This Row],[1Y Return vs Nifty]]-AVERAGE(Table2[1Y Return vs Nifty]))/_xlfn.STDEV.P(Table2[1Y Return vs Nifty])</f>
        <v>-0.53704475155007547</v>
      </c>
      <c r="I471">
        <v>-4.4039066359633097</v>
      </c>
      <c r="J471">
        <f>(Table2[[#This Row],[1M Return vs Nifty]]-AVERAGE(Table2[1M Return vs Nifty]))/_xlfn.STDEV.P(Table2[1M Return vs Nifty])</f>
        <v>-0.83713317856471525</v>
      </c>
      <c r="K471">
        <v>1.5761289316351901</v>
      </c>
      <c r="L471">
        <f>(Table2[[#This Row],[6M Return vs Nifty]]-AVERAGE(Table2[6M Return vs Nifty]))/_xlfn.STDEV.P(Table2[6M Return vs Nifty])</f>
        <v>-0.36557537898149745</v>
      </c>
      <c r="M471">
        <v>-2.2846083925065699</v>
      </c>
      <c r="N471">
        <f>(Table2[[#This Row],[1W Return vs Nifty]]-AVERAGE(Table2[1W Return vs Nifty]))/_xlfn.STDEV.P(Table2[1W Return vs Nifty])</f>
        <v>-0.5008719316143041</v>
      </c>
      <c r="O471">
        <v>2911.95</v>
      </c>
      <c r="P471">
        <v>2900.09633806275</v>
      </c>
      <c r="Q471">
        <v>2729.6985244996899</v>
      </c>
      <c r="R471">
        <v>71.814791825112295</v>
      </c>
      <c r="S471">
        <f>(Table2[[#This Row],[Close Price]]-Table2[[#This Row],[20D EMA]])/Table2[[#This Row],[20D EMA]]</f>
        <v>-9.9589622074554851E-3</v>
      </c>
      <c r="T471">
        <f>(Table2[[#This Row],[Close Price]]-Table2[[#This Row],[50D EMA]])/Table2[[#This Row],[50D EMA]]</f>
        <v>-5.9123339586035321E-3</v>
      </c>
      <c r="U471">
        <f>(Table2[[#This Row],[Close Price]]-Table2[[#This Row],[200D EMA]])/Table2[[#This Row],[200D EMA]]</f>
        <v>5.6142271435780045E-2</v>
      </c>
      <c r="V471">
        <v>0.96183816217852802</v>
      </c>
      <c r="W471">
        <v>2875</v>
      </c>
      <c r="X471">
        <v>2899</v>
      </c>
      <c r="Y471">
        <v>2881.15</v>
      </c>
      <c r="Z471">
        <v>2949.4</v>
      </c>
      <c r="AA471">
        <v>2875</v>
      </c>
      <c r="AB471">
        <v>2899</v>
      </c>
      <c r="AC471" s="1">
        <f>(Table2[[#This Row],[Close Price]]/Table2[[#This Row],[Day Low]])-1</f>
        <v>2.7652173913041977E-3</v>
      </c>
      <c r="AD471" s="1">
        <f>(Table2[[#This Row],[Day High]]/Table2[[#This Row],[Close Price]])-1</f>
        <v>5.5672141382958618E-3</v>
      </c>
      <c r="AE471" s="1">
        <f>(Table2[[#This Row],[Close Price]]/Table2[[#This Row],[Current Week Low]])-1</f>
        <v>6.2475053364097199E-4</v>
      </c>
      <c r="AF471" s="1">
        <f>(Table2[[#This Row],[Current Week High]]/Table2[[#This Row],[Close Price]])-1</f>
        <v>2.3049307133318431E-2</v>
      </c>
      <c r="AG471" s="1">
        <f>(Table2[[#This Row],[Close Price]]/Table2[[#This Row],[Current Month Low]])-1</f>
        <v>2.7652173913041977E-3</v>
      </c>
      <c r="AH471" s="1">
        <f>(Table2[[#This Row],[Current Month High]]/Table2[[#This Row],[Close Price]])-1</f>
        <v>5.5672141382958618E-3</v>
      </c>
      <c r="AI471">
        <v>5.0659914323869701</v>
      </c>
      <c r="AJ471">
        <v>29.845065982074399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-0.05</v>
      </c>
      <c r="AM471" t="s">
        <v>2950</v>
      </c>
      <c r="AN471">
        <v>1.46</v>
      </c>
      <c r="AO471" t="s">
        <v>2951</v>
      </c>
      <c r="AP471">
        <v>2.8316441025616999E-2</v>
      </c>
      <c r="AQ471">
        <f>(Table2[[#This Row],[Sharpe Ratio]]-AVERAGE(Table2[Sharpe Ratio]))/_xlfn.STDEV.P(Table2[Sharpe Ratio])</f>
        <v>-0.33811114028009664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-2.5787363809906889</v>
      </c>
      <c r="AS471">
        <f>_xlfn.RANK.AVG(Table2[[#This Row],[1Y Return vs Nifty Z-Score]],Table2[1Y Return vs Nifty Z-Score])</f>
        <v>497</v>
      </c>
      <c r="AT471">
        <f>_xlfn.RANK.AVG(Table2[[#This Row],[6M Return vs Nifty Z-Score]],Table2[6M Return vs Nifty Z-Score])</f>
        <v>427</v>
      </c>
      <c r="AU471">
        <f>_xlfn.RANK.AVG(Table2[[#This Row],[Sharpe Ratio Z-Score]],Table2[Sharpe Ratio Z-Score])</f>
        <v>419</v>
      </c>
      <c r="AV471">
        <f>(Table2[[#This Row],[Rank 1Y]]+Table2[[#This Row],[Rank 6M]]+Table2[[#This Row],[Rank Sharpe]])/3</f>
        <v>447.66666666666669</v>
      </c>
    </row>
    <row r="472" spans="1:48" x14ac:dyDescent="0.3">
      <c r="A472" t="s">
        <v>778</v>
      </c>
      <c r="B472" t="s">
        <v>779</v>
      </c>
      <c r="C472" t="s">
        <v>2909</v>
      </c>
      <c r="D472" t="s">
        <v>372</v>
      </c>
      <c r="E472">
        <v>18335.821636559998</v>
      </c>
      <c r="F472">
        <v>122.79</v>
      </c>
      <c r="G472">
        <v>-3.3135064691543001</v>
      </c>
      <c r="H472">
        <f>(Table2[[#This Row],[1Y Return vs Nifty]]-AVERAGE(Table2[1Y Return vs Nifty]))/_xlfn.STDEV.P(Table2[1Y Return vs Nifty])</f>
        <v>-0.59018447616750869</v>
      </c>
      <c r="I472">
        <v>3.6992232097707398</v>
      </c>
      <c r="J472">
        <f>(Table2[[#This Row],[1M Return vs Nifty]]-AVERAGE(Table2[1M Return vs Nifty]))/_xlfn.STDEV.P(Table2[1M Return vs Nifty])</f>
        <v>-7.0680277979459985E-2</v>
      </c>
      <c r="K472">
        <v>-11.5051628845463</v>
      </c>
      <c r="L472">
        <f>(Table2[[#This Row],[6M Return vs Nifty]]-AVERAGE(Table2[6M Return vs Nifty]))/_xlfn.STDEV.P(Table2[6M Return vs Nifty])</f>
        <v>-0.76963471505702052</v>
      </c>
      <c r="M472">
        <v>6.3819072541652604</v>
      </c>
      <c r="N472">
        <f>(Table2[[#This Row],[1W Return vs Nifty]]-AVERAGE(Table2[1W Return vs Nifty]))/_xlfn.STDEV.P(Table2[1W Return vs Nifty])</f>
        <v>1.2748116155930267</v>
      </c>
      <c r="O472">
        <v>117.68</v>
      </c>
      <c r="P472">
        <v>116.882324777056</v>
      </c>
      <c r="Q472">
        <v>115.073004879013</v>
      </c>
      <c r="R472">
        <v>43.769843638761401</v>
      </c>
      <c r="S472">
        <f>(Table2[[#This Row],[Close Price]]-Table2[[#This Row],[20D EMA]])/Table2[[#This Row],[20D EMA]]</f>
        <v>4.3422841604350775E-2</v>
      </c>
      <c r="T472">
        <f>(Table2[[#This Row],[Close Price]]-Table2[[#This Row],[50D EMA]])/Table2[[#This Row],[50D EMA]]</f>
        <v>5.0543786104635079E-2</v>
      </c>
      <c r="U472">
        <f>(Table2[[#This Row],[Close Price]]-Table2[[#This Row],[200D EMA]])/Table2[[#This Row],[200D EMA]]</f>
        <v>6.7061732932937712E-2</v>
      </c>
      <c r="V472">
        <v>1.00481781912376</v>
      </c>
      <c r="W472">
        <v>120.8</v>
      </c>
      <c r="X472">
        <v>123.35</v>
      </c>
      <c r="Y472">
        <v>122.35</v>
      </c>
      <c r="Z472">
        <v>124.5</v>
      </c>
      <c r="AA472">
        <v>120.8</v>
      </c>
      <c r="AB472">
        <v>123.35</v>
      </c>
      <c r="AC472" s="1">
        <f>(Table2[[#This Row],[Close Price]]/Table2[[#This Row],[Day Low]])-1</f>
        <v>1.6473509933774944E-2</v>
      </c>
      <c r="AD472" s="1">
        <f>(Table2[[#This Row],[Day High]]/Table2[[#This Row],[Close Price]])-1</f>
        <v>4.5606319732875988E-3</v>
      </c>
      <c r="AE472" s="1">
        <f>(Table2[[#This Row],[Close Price]]/Table2[[#This Row],[Current Week Low]])-1</f>
        <v>3.5962402942379956E-3</v>
      </c>
      <c r="AF472" s="1">
        <f>(Table2[[#This Row],[Current Week High]]/Table2[[#This Row],[Close Price]])-1</f>
        <v>1.3926215489860727E-2</v>
      </c>
      <c r="AG472" s="1">
        <f>(Table2[[#This Row],[Close Price]]/Table2[[#This Row],[Current Month Low]])-1</f>
        <v>1.6473509933774944E-2</v>
      </c>
      <c r="AH472" s="1">
        <f>(Table2[[#This Row],[Current Month High]]/Table2[[#This Row],[Close Price]])-1</f>
        <v>4.5606319732875988E-3</v>
      </c>
      <c r="AI472">
        <v>11.572603632217501</v>
      </c>
      <c r="AJ472">
        <v>27.243523316062099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-0.02</v>
      </c>
      <c r="AM472" t="s">
        <v>2950</v>
      </c>
      <c r="AN472">
        <v>7.38</v>
      </c>
      <c r="AO472" t="s">
        <v>2951</v>
      </c>
      <c r="AP472">
        <v>9.1871282726659995E-2</v>
      </c>
      <c r="AQ472">
        <f>(Table2[[#This Row],[Sharpe Ratio]]-AVERAGE(Table2[Sharpe Ratio]))/_xlfn.STDEV.P(Table2[Sharpe Ratio])</f>
        <v>0.36337871380608017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0.20769086019511773</v>
      </c>
      <c r="AS472">
        <f>_xlfn.RANK.AVG(Table2[[#This Row],[1Y Return vs Nifty Z-Score]],Table2[1Y Return vs Nifty Z-Score])</f>
        <v>527</v>
      </c>
      <c r="AT472">
        <f>_xlfn.RANK.AVG(Table2[[#This Row],[6M Return vs Nifty Z-Score]],Table2[6M Return vs Nifty Z-Score])</f>
        <v>564</v>
      </c>
      <c r="AU472">
        <f>_xlfn.RANK.AVG(Table2[[#This Row],[Sharpe Ratio Z-Score]],Table2[Sharpe Ratio Z-Score])</f>
        <v>252</v>
      </c>
      <c r="AV472">
        <f>(Table2[[#This Row],[Rank 1Y]]+Table2[[#This Row],[Rank 6M]]+Table2[[#This Row],[Rank Sharpe]])/3</f>
        <v>447.66666666666669</v>
      </c>
    </row>
    <row r="473" spans="1:48" x14ac:dyDescent="0.3">
      <c r="A473" t="s">
        <v>1797</v>
      </c>
      <c r="B473" t="s">
        <v>1798</v>
      </c>
      <c r="C473" t="s">
        <v>2925</v>
      </c>
      <c r="D473" t="s">
        <v>1557</v>
      </c>
      <c r="E473">
        <v>3511.9596350249999</v>
      </c>
      <c r="F473">
        <v>153.47</v>
      </c>
      <c r="G473">
        <v>0.105375109793058</v>
      </c>
      <c r="H473">
        <f>(Table2[[#This Row],[1Y Return vs Nifty]]-AVERAGE(Table2[1Y Return vs Nifty]))/_xlfn.STDEV.P(Table2[1Y Return vs Nifty])</f>
        <v>-0.54943464905338679</v>
      </c>
      <c r="I473">
        <v>-5.15745570117185</v>
      </c>
      <c r="J473">
        <f>(Table2[[#This Row],[1M Return vs Nifty]]-AVERAGE(Table2[1M Return vs Nifty]))/_xlfn.STDEV.P(Table2[1M Return vs Nifty])</f>
        <v>-0.9084093246660212</v>
      </c>
      <c r="K473">
        <v>-5.0260935960321502</v>
      </c>
      <c r="L473">
        <f>(Table2[[#This Row],[6M Return vs Nifty]]-AVERAGE(Table2[6M Return vs Nifty]))/_xlfn.STDEV.P(Table2[6M Return vs Nifty])</f>
        <v>-0.56950704633045213</v>
      </c>
      <c r="M473">
        <v>-0.69101440118588797</v>
      </c>
      <c r="N473">
        <f>(Table2[[#This Row],[1W Return vs Nifty]]-AVERAGE(Table2[1W Return vs Nifty]))/_xlfn.STDEV.P(Table2[1W Return vs Nifty])</f>
        <v>-0.17436024610165135</v>
      </c>
      <c r="O473">
        <v>151.19</v>
      </c>
      <c r="P473">
        <v>150.26496568641701</v>
      </c>
      <c r="Q473">
        <v>146.37607972315399</v>
      </c>
      <c r="R473">
        <v>50.892344077346699</v>
      </c>
      <c r="S473">
        <f>(Table2[[#This Row],[Close Price]]-Table2[[#This Row],[20D EMA]])/Table2[[#This Row],[20D EMA]]</f>
        <v>1.508036245783452E-2</v>
      </c>
      <c r="T473">
        <f>(Table2[[#This Row],[Close Price]]-Table2[[#This Row],[50D EMA]])/Table2[[#This Row],[50D EMA]]</f>
        <v>2.1329218683425282E-2</v>
      </c>
      <c r="U473">
        <f>(Table2[[#This Row],[Close Price]]-Table2[[#This Row],[200D EMA]])/Table2[[#This Row],[200D EMA]]</f>
        <v>4.8463658066693525E-2</v>
      </c>
      <c r="V473">
        <v>1.13733169426449</v>
      </c>
      <c r="W473">
        <v>151.5</v>
      </c>
      <c r="X473">
        <v>156</v>
      </c>
      <c r="Y473">
        <v>151.51</v>
      </c>
      <c r="Z473">
        <v>155.80000000000001</v>
      </c>
      <c r="AA473">
        <v>151.5</v>
      </c>
      <c r="AB473">
        <v>156</v>
      </c>
      <c r="AC473" s="1">
        <f>(Table2[[#This Row],[Close Price]]/Table2[[#This Row],[Day Low]])-1</f>
        <v>1.3003300330032941E-2</v>
      </c>
      <c r="AD473" s="1">
        <f>(Table2[[#This Row],[Day High]]/Table2[[#This Row],[Close Price]])-1</f>
        <v>1.6485306574574921E-2</v>
      </c>
      <c r="AE473" s="1">
        <f>(Table2[[#This Row],[Close Price]]/Table2[[#This Row],[Current Week Low]])-1</f>
        <v>1.293643983895465E-2</v>
      </c>
      <c r="AF473" s="1">
        <f>(Table2[[#This Row],[Current Week High]]/Table2[[#This Row],[Close Price]])-1</f>
        <v>1.5182120284094713E-2</v>
      </c>
      <c r="AG473" s="1">
        <f>(Table2[[#This Row],[Close Price]]/Table2[[#This Row],[Current Month Low]])-1</f>
        <v>1.3003300330032941E-2</v>
      </c>
      <c r="AH473" s="1">
        <f>(Table2[[#This Row],[Current Month High]]/Table2[[#This Row],[Close Price]])-1</f>
        <v>1.6485306574574921E-2</v>
      </c>
      <c r="AI473">
        <v>14.6152342477357</v>
      </c>
      <c r="AJ473">
        <v>27.891666666666602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0.03</v>
      </c>
      <c r="AM473" t="s">
        <v>2951</v>
      </c>
      <c r="AN473">
        <v>6.87</v>
      </c>
      <c r="AO473" t="s">
        <v>2951</v>
      </c>
      <c r="AP473">
        <v>5.534030071802E-2</v>
      </c>
      <c r="AQ473">
        <f>(Table2[[#This Row],[Sharpe Ratio]]-AVERAGE(Table2[Sharpe Ratio]))/_xlfn.STDEV.P(Table2[Sharpe Ratio])</f>
        <v>-3.9833890505151577E-2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-2.2415451566566631</v>
      </c>
      <c r="AS473">
        <f>_xlfn.RANK.AVG(Table2[[#This Row],[1Y Return vs Nifty Z-Score]],Table2[1Y Return vs Nifty Z-Score])</f>
        <v>502</v>
      </c>
      <c r="AT473">
        <f>_xlfn.RANK.AVG(Table2[[#This Row],[6M Return vs Nifty Z-Score]],Table2[6M Return vs Nifty Z-Score])</f>
        <v>491</v>
      </c>
      <c r="AU473">
        <f>_xlfn.RANK.AVG(Table2[[#This Row],[Sharpe Ratio Z-Score]],Table2[Sharpe Ratio Z-Score])</f>
        <v>352</v>
      </c>
      <c r="AV473">
        <f>(Table2[[#This Row],[Rank 1Y]]+Table2[[#This Row],[Rank 6M]]+Table2[[#This Row],[Rank Sharpe]])/3</f>
        <v>448.33333333333331</v>
      </c>
    </row>
    <row r="474" spans="1:48" x14ac:dyDescent="0.3">
      <c r="A474" t="s">
        <v>760</v>
      </c>
      <c r="B474" t="s">
        <v>761</v>
      </c>
      <c r="C474" t="s">
        <v>2914</v>
      </c>
      <c r="D474" t="s">
        <v>130</v>
      </c>
      <c r="E474">
        <v>19034.28499575</v>
      </c>
      <c r="F474">
        <v>57.87</v>
      </c>
      <c r="G474">
        <v>9.5823083022407598</v>
      </c>
      <c r="H474">
        <f>(Table2[[#This Row],[1Y Return vs Nifty]]-AVERAGE(Table2[1Y Return vs Nifty]))/_xlfn.STDEV.P(Table2[1Y Return vs Nifty])</f>
        <v>-0.43647859010640533</v>
      </c>
      <c r="I474">
        <v>-12.8281117419181</v>
      </c>
      <c r="J474">
        <f>(Table2[[#This Row],[1M Return vs Nifty]]-AVERAGE(Table2[1M Return vs Nifty]))/_xlfn.STDEV.P(Table2[1M Return vs Nifty])</f>
        <v>-1.6339557102909437</v>
      </c>
      <c r="K474">
        <v>5.7213045255452402</v>
      </c>
      <c r="L474">
        <f>(Table2[[#This Row],[6M Return vs Nifty]]-AVERAGE(Table2[6M Return vs Nifty]))/_xlfn.STDEV.P(Table2[6M Return vs Nifty])</f>
        <v>-0.23753780272928685</v>
      </c>
      <c r="M474">
        <v>-2.6078975180690001</v>
      </c>
      <c r="N474">
        <f>(Table2[[#This Row],[1W Return vs Nifty]]-AVERAGE(Table2[1W Return vs Nifty]))/_xlfn.STDEV.P(Table2[1W Return vs Nifty])</f>
        <v>-0.56711068368679418</v>
      </c>
      <c r="O474">
        <v>59.8</v>
      </c>
      <c r="P474">
        <v>60.707878158290903</v>
      </c>
      <c r="Q474">
        <v>55.538396712974098</v>
      </c>
      <c r="R474">
        <v>56.478812247801699</v>
      </c>
      <c r="S474">
        <f>(Table2[[#This Row],[Close Price]]-Table2[[#This Row],[20D EMA]])/Table2[[#This Row],[20D EMA]]</f>
        <v>-3.2274247491638791E-2</v>
      </c>
      <c r="T474">
        <f>(Table2[[#This Row],[Close Price]]-Table2[[#This Row],[50D EMA]])/Table2[[#This Row],[50D EMA]]</f>
        <v>-4.6746456051245389E-2</v>
      </c>
      <c r="U474">
        <f>(Table2[[#This Row],[Close Price]]-Table2[[#This Row],[200D EMA]])/Table2[[#This Row],[200D EMA]]</f>
        <v>4.1981825638139514E-2</v>
      </c>
      <c r="V474">
        <v>0.46560618695730499</v>
      </c>
      <c r="W474">
        <v>57.51</v>
      </c>
      <c r="X474">
        <v>58.5</v>
      </c>
      <c r="Y474">
        <v>58.5</v>
      </c>
      <c r="Z474">
        <v>60.36</v>
      </c>
      <c r="AA474">
        <v>57.51</v>
      </c>
      <c r="AB474">
        <v>58.5</v>
      </c>
      <c r="AC474" s="1">
        <f>(Table2[[#This Row],[Close Price]]/Table2[[#This Row],[Day Low]])-1</f>
        <v>6.259780907668322E-3</v>
      </c>
      <c r="AD474" s="1">
        <f>(Table2[[#This Row],[Day High]]/Table2[[#This Row],[Close Price]])-1</f>
        <v>1.0886469673405896E-2</v>
      </c>
      <c r="AE474" s="1">
        <f>(Table2[[#This Row],[Close Price]]/Table2[[#This Row],[Current Week Low]])-1</f>
        <v>-1.0769230769230864E-2</v>
      </c>
      <c r="AF474" s="1">
        <f>(Table2[[#This Row],[Current Week High]]/Table2[[#This Row],[Close Price]])-1</f>
        <v>4.3027475375842394E-2</v>
      </c>
      <c r="AG474" s="1">
        <f>(Table2[[#This Row],[Close Price]]/Table2[[#This Row],[Current Month Low]])-1</f>
        <v>6.259780907668322E-3</v>
      </c>
      <c r="AH474" s="1">
        <f>(Table2[[#This Row],[Current Month High]]/Table2[[#This Row],[Close Price]])-1</f>
        <v>1.0886469673405896E-2</v>
      </c>
      <c r="AI474">
        <v>27.354415068256401</v>
      </c>
      <c r="AJ474">
        <v>47.816091954022902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-0.18</v>
      </c>
      <c r="AM474" t="s">
        <v>2950</v>
      </c>
      <c r="AN474">
        <v>0.99</v>
      </c>
      <c r="AO474" t="s">
        <v>2951</v>
      </c>
      <c r="AQ474">
        <f>(Table2[[#This Row],[Sharpe Ratio]]-AVERAGE(Table2[Sharpe Ratio]))/_xlfn.STDEV.P(Table2[Sharpe Ratio])</f>
        <v>-0.65065532340838095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445</v>
      </c>
      <c r="AT474">
        <f>_xlfn.RANK.AVG(Table2[[#This Row],[6M Return vs Nifty Z-Score]],Table2[6M Return vs Nifty Z-Score])</f>
        <v>382</v>
      </c>
      <c r="AU474">
        <f>_xlfn.RANK.AVG(Table2[[#This Row],[Sharpe Ratio Z-Score]],Table2[Sharpe Ratio Z-Score])</f>
        <v>520</v>
      </c>
      <c r="AV474">
        <f>(Table2[[#This Row],[Rank 1Y]]+Table2[[#This Row],[Rank 6M]]+Table2[[#This Row],[Rank Sharpe]])/3</f>
        <v>449</v>
      </c>
    </row>
    <row r="475" spans="1:48" x14ac:dyDescent="0.3">
      <c r="A475" t="s">
        <v>1942</v>
      </c>
      <c r="B475" t="s">
        <v>1943</v>
      </c>
      <c r="C475" t="s">
        <v>2917</v>
      </c>
      <c r="D475" t="s">
        <v>130</v>
      </c>
      <c r="E475">
        <v>2897.4912599999998</v>
      </c>
      <c r="F475">
        <v>530.1</v>
      </c>
      <c r="G475">
        <v>-39.803140168787998</v>
      </c>
      <c r="H475">
        <f>(Table2[[#This Row],[1Y Return vs Nifty]]-AVERAGE(Table2[1Y Return vs Nifty]))/_xlfn.STDEV.P(Table2[1Y Return vs Nifty])</f>
        <v>-1.0251063154830211</v>
      </c>
      <c r="I475">
        <v>-0.65921487777217502</v>
      </c>
      <c r="J475">
        <f>(Table2[[#This Row],[1M Return vs Nifty]]-AVERAGE(Table2[1M Return vs Nifty]))/_xlfn.STDEV.P(Table2[1M Return vs Nifty])</f>
        <v>-0.48293302201973592</v>
      </c>
      <c r="K475">
        <v>-13.295906851942201</v>
      </c>
      <c r="L475">
        <f>(Table2[[#This Row],[6M Return vs Nifty]]-AVERAGE(Table2[6M Return vs Nifty]))/_xlfn.STDEV.P(Table2[6M Return vs Nifty])</f>
        <v>-0.82494781629463587</v>
      </c>
      <c r="M475">
        <v>-4.4595220668054596</v>
      </c>
      <c r="N475">
        <f>(Table2[[#This Row],[1W Return vs Nifty]]-AVERAGE(Table2[1W Return vs Nifty]))/_xlfn.STDEV.P(Table2[1W Return vs Nifty])</f>
        <v>-0.94649028453701256</v>
      </c>
      <c r="O475">
        <v>529.89</v>
      </c>
      <c r="P475">
        <v>535.75345251031604</v>
      </c>
      <c r="Q475">
        <v>541.47445502655603</v>
      </c>
      <c r="R475">
        <v>22.375228458476101</v>
      </c>
      <c r="S475">
        <f>(Table2[[#This Row],[Close Price]]-Table2[[#This Row],[20D EMA]])/Table2[[#This Row],[20D EMA]]</f>
        <v>3.9630866783678951E-4</v>
      </c>
      <c r="T475">
        <f>(Table2[[#This Row],[Close Price]]-Table2[[#This Row],[50D EMA]])/Table2[[#This Row],[50D EMA]]</f>
        <v>-1.0552339856749979E-2</v>
      </c>
      <c r="U475">
        <f>(Table2[[#This Row],[Close Price]]-Table2[[#This Row],[200D EMA]])/Table2[[#This Row],[200D EMA]]</f>
        <v>-2.1006448080728313E-2</v>
      </c>
      <c r="V475">
        <v>1.0211109476675599</v>
      </c>
      <c r="W475">
        <v>522.29999999999995</v>
      </c>
      <c r="X475">
        <v>538.75</v>
      </c>
      <c r="Y475">
        <v>529</v>
      </c>
      <c r="Z475">
        <v>537.75</v>
      </c>
      <c r="AA475">
        <v>522.29999999999995</v>
      </c>
      <c r="AB475">
        <v>538.75</v>
      </c>
      <c r="AC475" s="1">
        <f>(Table2[[#This Row],[Close Price]]/Table2[[#This Row],[Day Low]])-1</f>
        <v>1.4933946008041543E-2</v>
      </c>
      <c r="AD475" s="1">
        <f>(Table2[[#This Row],[Day High]]/Table2[[#This Row],[Close Price]])-1</f>
        <v>1.6317675910205498E-2</v>
      </c>
      <c r="AE475" s="1">
        <f>(Table2[[#This Row],[Close Price]]/Table2[[#This Row],[Current Week Low]])-1</f>
        <v>2.0793950850661602E-3</v>
      </c>
      <c r="AF475" s="1">
        <f>(Table2[[#This Row],[Current Week High]]/Table2[[#This Row],[Close Price]])-1</f>
        <v>1.4431239388794426E-2</v>
      </c>
      <c r="AG475" s="1">
        <f>(Table2[[#This Row],[Close Price]]/Table2[[#This Row],[Current Month Low]])-1</f>
        <v>1.4933946008041543E-2</v>
      </c>
      <c r="AH475" s="1">
        <f>(Table2[[#This Row],[Current Month High]]/Table2[[#This Row],[Close Price]])-1</f>
        <v>1.6317675910205498E-2</v>
      </c>
      <c r="AI475">
        <v>41.482739105828998</v>
      </c>
      <c r="AJ475">
        <v>15.2391304347826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-0.17</v>
      </c>
      <c r="AM475" t="s">
        <v>2950</v>
      </c>
      <c r="AN475">
        <v>4.37</v>
      </c>
      <c r="AO475" t="s">
        <v>2951</v>
      </c>
      <c r="AP475">
        <v>0.17692332553276199</v>
      </c>
      <c r="AQ475">
        <f>(Table2[[#This Row],[Sharpe Ratio]]-AVERAGE(Table2[Sharpe Ratio]))/_xlfn.STDEV.P(Table2[Sharpe Ratio])</f>
        <v>1.302145037518041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696</v>
      </c>
      <c r="AT475">
        <f>_xlfn.RANK.AVG(Table2[[#This Row],[6M Return vs Nifty Z-Score]],Table2[6M Return vs Nifty Z-Score])</f>
        <v>583</v>
      </c>
      <c r="AU475">
        <f>_xlfn.RANK.AVG(Table2[[#This Row],[Sharpe Ratio Z-Score]],Table2[Sharpe Ratio Z-Score])</f>
        <v>71</v>
      </c>
      <c r="AV475">
        <f>(Table2[[#This Row],[Rank 1Y]]+Table2[[#This Row],[Rank 6M]]+Table2[[#This Row],[Rank Sharpe]])/3</f>
        <v>450</v>
      </c>
    </row>
    <row r="476" spans="1:48" x14ac:dyDescent="0.3">
      <c r="A476" t="s">
        <v>1633</v>
      </c>
      <c r="B476" t="s">
        <v>1634</v>
      </c>
      <c r="C476" t="s">
        <v>2919</v>
      </c>
      <c r="D476" t="s">
        <v>93</v>
      </c>
      <c r="E476">
        <v>4489.6470511099997</v>
      </c>
      <c r="F476">
        <v>2753.9</v>
      </c>
      <c r="G476">
        <v>4.3358067339244304</v>
      </c>
      <c r="H476">
        <f>(Table2[[#This Row],[1Y Return vs Nifty]]-AVERAGE(Table2[1Y Return vs Nifty]))/_xlfn.STDEV.P(Table2[1Y Return vs Nifty])</f>
        <v>-0.49901191479929657</v>
      </c>
      <c r="I476">
        <v>24.292243431570601</v>
      </c>
      <c r="J476">
        <f>(Table2[[#This Row],[1M Return vs Nifty]]-AVERAGE(Table2[1M Return vs Nifty]))/_xlfn.STDEV.P(Table2[1M Return vs Nifty])</f>
        <v>1.8771572096696734</v>
      </c>
      <c r="K476">
        <v>25.6001856877166</v>
      </c>
      <c r="L476">
        <f>(Table2[[#This Row],[6M Return vs Nifty]]-AVERAGE(Table2[6M Return vs Nifty]))/_xlfn.STDEV.P(Table2[6M Return vs Nifty])</f>
        <v>0.37648775660999279</v>
      </c>
      <c r="M476">
        <v>1.99126396421392</v>
      </c>
      <c r="N476">
        <f>(Table2[[#This Row],[1W Return vs Nifty]]-AVERAGE(Table2[1W Return vs Nifty]))/_xlfn.STDEV.P(Table2[1W Return vs Nifty])</f>
        <v>0.37521212607766646</v>
      </c>
      <c r="O476">
        <v>2596.21</v>
      </c>
      <c r="P476">
        <v>2325.0998130948501</v>
      </c>
      <c r="Q476">
        <v>2157.6988437457399</v>
      </c>
      <c r="R476">
        <v>68.0023815747968</v>
      </c>
      <c r="S476">
        <f>(Table2[[#This Row],[Close Price]]-Table2[[#This Row],[20D EMA]])/Table2[[#This Row],[20D EMA]]</f>
        <v>6.0738538099768528E-2</v>
      </c>
      <c r="T476">
        <f>(Table2[[#This Row],[Close Price]]-Table2[[#This Row],[50D EMA]])/Table2[[#This Row],[50D EMA]]</f>
        <v>0.18442227060110195</v>
      </c>
      <c r="U476">
        <f>(Table2[[#This Row],[Close Price]]-Table2[[#This Row],[200D EMA]])/Table2[[#This Row],[200D EMA]]</f>
        <v>0.27631342436058504</v>
      </c>
      <c r="V476">
        <v>1.3532331230266601</v>
      </c>
      <c r="W476">
        <v>2806</v>
      </c>
      <c r="X476">
        <v>2919.3</v>
      </c>
      <c r="Y476">
        <v>2727.25</v>
      </c>
      <c r="Z476">
        <v>2880</v>
      </c>
      <c r="AA476">
        <v>2806</v>
      </c>
      <c r="AB476">
        <v>2919.3</v>
      </c>
      <c r="AC476" s="1">
        <f>(Table2[[#This Row],[Close Price]]/Table2[[#This Row],[Day Low]])-1</f>
        <v>-1.8567355666429086E-2</v>
      </c>
      <c r="AD476" s="1">
        <f>(Table2[[#This Row],[Day High]]/Table2[[#This Row],[Close Price]])-1</f>
        <v>6.0060278150985802E-2</v>
      </c>
      <c r="AE476" s="1">
        <f>(Table2[[#This Row],[Close Price]]/Table2[[#This Row],[Current Week Low]])-1</f>
        <v>9.7717480979009341E-3</v>
      </c>
      <c r="AF476" s="1">
        <f>(Table2[[#This Row],[Current Week High]]/Table2[[#This Row],[Close Price]])-1</f>
        <v>4.5789607465775761E-2</v>
      </c>
      <c r="AG476" s="1">
        <f>(Table2[[#This Row],[Close Price]]/Table2[[#This Row],[Current Month Low]])-1</f>
        <v>-1.8567355666429086E-2</v>
      </c>
      <c r="AH476" s="1">
        <f>(Table2[[#This Row],[Current Month High]]/Table2[[#This Row],[Close Price]])-1</f>
        <v>6.0060278150985802E-2</v>
      </c>
      <c r="AI476">
        <v>3.48596535821925</v>
      </c>
      <c r="AJ476">
        <v>72.658307210031296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0.23</v>
      </c>
      <c r="AM476" t="s">
        <v>2951</v>
      </c>
      <c r="AN476">
        <v>17.260000000000002</v>
      </c>
      <c r="AO476" t="s">
        <v>2951</v>
      </c>
      <c r="AP476">
        <v>-6.5526595358176995E-2</v>
      </c>
      <c r="AQ476">
        <f>(Table2[[#This Row],[Sharpe Ratio]]-AVERAGE(Table2[Sharpe Ratio]))/_xlfn.STDEV.P(Table2[Sharpe Ratio])</f>
        <v>-1.3739085105187059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0.75593666703933016</v>
      </c>
      <c r="AS476">
        <f>_xlfn.RANK.AVG(Table2[[#This Row],[1Y Return vs Nifty Z-Score]],Table2[1Y Return vs Nifty Z-Score])</f>
        <v>475</v>
      </c>
      <c r="AT476">
        <f>_xlfn.RANK.AVG(Table2[[#This Row],[6M Return vs Nifty Z-Score]],Table2[6M Return vs Nifty Z-Score])</f>
        <v>216</v>
      </c>
      <c r="AU476">
        <f>_xlfn.RANK.AVG(Table2[[#This Row],[Sharpe Ratio Z-Score]],Table2[Sharpe Ratio Z-Score])</f>
        <v>660</v>
      </c>
      <c r="AV476">
        <f>(Table2[[#This Row],[Rank 1Y]]+Table2[[#This Row],[Rank 6M]]+Table2[[#This Row],[Rank Sharpe]])/3</f>
        <v>450.33333333333331</v>
      </c>
    </row>
    <row r="477" spans="1:48" x14ac:dyDescent="0.3">
      <c r="A477" t="s">
        <v>100</v>
      </c>
      <c r="B477" t="s">
        <v>101</v>
      </c>
      <c r="C477" t="s">
        <v>2921</v>
      </c>
      <c r="D477" t="s">
        <v>102</v>
      </c>
      <c r="E477">
        <v>294844.45709543</v>
      </c>
      <c r="F477">
        <v>10786</v>
      </c>
      <c r="G477">
        <v>5.9629553104247197</v>
      </c>
      <c r="H477">
        <f>(Table2[[#This Row],[1Y Return vs Nifty]]-AVERAGE(Table2[1Y Return vs Nifty]))/_xlfn.STDEV.P(Table2[1Y Return vs Nifty])</f>
        <v>-0.47961784640287342</v>
      </c>
      <c r="I477">
        <v>2.6470492018731901</v>
      </c>
      <c r="J477">
        <f>(Table2[[#This Row],[1M Return vs Nifty]]-AVERAGE(Table2[1M Return vs Nifty]))/_xlfn.STDEV.P(Table2[1M Return vs Nifty])</f>
        <v>-0.17020254105883631</v>
      </c>
      <c r="K477">
        <v>-2.5914237992552498</v>
      </c>
      <c r="L477">
        <f>(Table2[[#This Row],[6M Return vs Nifty]]-AVERAGE(Table2[6M Return vs Nifty]))/_xlfn.STDEV.P(Table2[6M Return vs Nifty])</f>
        <v>-0.4943041477580109</v>
      </c>
      <c r="M477">
        <v>-5.5310086291801097</v>
      </c>
      <c r="N477">
        <f>(Table2[[#This Row],[1W Return vs Nifty]]-AVERAGE(Table2[1W Return vs Nifty]))/_xlfn.STDEV.P(Table2[1W Return vs Nifty])</f>
        <v>-1.1660273092688682</v>
      </c>
      <c r="O477">
        <v>10603.32</v>
      </c>
      <c r="P477">
        <v>10179.857440642199</v>
      </c>
      <c r="Q477">
        <v>9474.9551709135303</v>
      </c>
      <c r="R477">
        <v>77.218740692666202</v>
      </c>
      <c r="S477">
        <f>(Table2[[#This Row],[Close Price]]-Table2[[#This Row],[20D EMA]])/Table2[[#This Row],[20D EMA]]</f>
        <v>1.7228566147206751E-2</v>
      </c>
      <c r="T477">
        <f>(Table2[[#This Row],[Close Price]]-Table2[[#This Row],[50D EMA]])/Table2[[#This Row],[50D EMA]]</f>
        <v>5.9543324932805924E-2</v>
      </c>
      <c r="U477">
        <f>(Table2[[#This Row],[Close Price]]-Table2[[#This Row],[200D EMA]])/Table2[[#This Row],[200D EMA]]</f>
        <v>0.13836950206489104</v>
      </c>
      <c r="V477">
        <v>1.27207601669196</v>
      </c>
      <c r="W477">
        <v>10594.65</v>
      </c>
      <c r="X477">
        <v>10845</v>
      </c>
      <c r="Y477">
        <v>10611.55</v>
      </c>
      <c r="Z477">
        <v>10961.45</v>
      </c>
      <c r="AA477">
        <v>10594.65</v>
      </c>
      <c r="AB477">
        <v>10845</v>
      </c>
      <c r="AC477" s="1">
        <f>(Table2[[#This Row],[Close Price]]/Table2[[#This Row],[Day Low]])-1</f>
        <v>1.8061002487104405E-2</v>
      </c>
      <c r="AD477" s="1">
        <f>(Table2[[#This Row],[Day High]]/Table2[[#This Row],[Close Price]])-1</f>
        <v>5.470053773410033E-3</v>
      </c>
      <c r="AE477" s="1">
        <f>(Table2[[#This Row],[Close Price]]/Table2[[#This Row],[Current Week Low]])-1</f>
        <v>1.6439634172199291E-2</v>
      </c>
      <c r="AF477" s="1">
        <f>(Table2[[#This Row],[Current Week High]]/Table2[[#This Row],[Close Price]])-1</f>
        <v>1.6266456517708194E-2</v>
      </c>
      <c r="AG477" s="1">
        <f>(Table2[[#This Row],[Close Price]]/Table2[[#This Row],[Current Month Low]])-1</f>
        <v>1.8061002487104405E-2</v>
      </c>
      <c r="AH477" s="1">
        <f>(Table2[[#This Row],[Current Month High]]/Table2[[#This Row],[Close Price]])-1</f>
        <v>5.470053773410033E-3</v>
      </c>
      <c r="AI477">
        <v>4.7561653995920699</v>
      </c>
      <c r="AJ477">
        <v>35.033457900634097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2951</v>
      </c>
      <c r="AN477">
        <v>7.45</v>
      </c>
      <c r="AO477" t="s">
        <v>2951</v>
      </c>
      <c r="AP477">
        <v>2.7441745574461E-2</v>
      </c>
      <c r="AQ477">
        <f>(Table2[[#This Row],[Sharpe Ratio]]-AVERAGE(Table2[Sharpe Ratio]))/_xlfn.STDEV.P(Table2[Sharpe Ratio])</f>
        <v>-0.34776563658562665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-2.6579174810742154</v>
      </c>
      <c r="AS477">
        <f>_xlfn.RANK.AVG(Table2[[#This Row],[1Y Return vs Nifty Z-Score]],Table2[1Y Return vs Nifty Z-Score])</f>
        <v>466</v>
      </c>
      <c r="AT477">
        <f>_xlfn.RANK.AVG(Table2[[#This Row],[6M Return vs Nifty Z-Score]],Table2[6M Return vs Nifty Z-Score])</f>
        <v>467</v>
      </c>
      <c r="AU477">
        <f>_xlfn.RANK.AVG(Table2[[#This Row],[Sharpe Ratio Z-Score]],Table2[Sharpe Ratio Z-Score])</f>
        <v>424</v>
      </c>
      <c r="AV477">
        <f>(Table2[[#This Row],[Rank 1Y]]+Table2[[#This Row],[Rank 6M]]+Table2[[#This Row],[Rank Sharpe]])/3</f>
        <v>452.33333333333331</v>
      </c>
    </row>
    <row r="478" spans="1:48" x14ac:dyDescent="0.3">
      <c r="A478" t="s">
        <v>1407</v>
      </c>
      <c r="B478" t="s">
        <v>1408</v>
      </c>
      <c r="C478" t="s">
        <v>2917</v>
      </c>
      <c r="D478" t="s">
        <v>1409</v>
      </c>
      <c r="E478">
        <v>6476.6326989250001</v>
      </c>
      <c r="F478">
        <v>507</v>
      </c>
      <c r="G478">
        <v>-26.555106704771799</v>
      </c>
      <c r="H478">
        <f>(Table2[[#This Row],[1Y Return vs Nifty]]-AVERAGE(Table2[1Y Return vs Nifty]))/_xlfn.STDEV.P(Table2[1Y Return vs Nifty])</f>
        <v>-0.86720231653053992</v>
      </c>
      <c r="I478">
        <v>-3.8277663718556298</v>
      </c>
      <c r="J478">
        <f>(Table2[[#This Row],[1M Return vs Nifty]]-AVERAGE(Table2[1M Return vs Nifty]))/_xlfn.STDEV.P(Table2[1M Return vs Nifty])</f>
        <v>-0.78263764597717289</v>
      </c>
      <c r="K478">
        <v>9.5225711267845696</v>
      </c>
      <c r="L478">
        <f>(Table2[[#This Row],[6M Return vs Nifty]]-AVERAGE(Table2[6M Return vs Nifty]))/_xlfn.STDEV.P(Table2[6M Return vs Nifty])</f>
        <v>-0.12012300297358712</v>
      </c>
      <c r="M478">
        <v>-2.4722701492279899</v>
      </c>
      <c r="N478">
        <f>(Table2[[#This Row],[1W Return vs Nifty]]-AVERAGE(Table2[1W Return vs Nifty]))/_xlfn.STDEV.P(Table2[1W Return vs Nifty])</f>
        <v>-0.53932197398839454</v>
      </c>
      <c r="O478">
        <v>493.06</v>
      </c>
      <c r="P478">
        <v>499.84491206608999</v>
      </c>
      <c r="Q478">
        <v>498.23558358204599</v>
      </c>
      <c r="R478">
        <v>39.1376827184409</v>
      </c>
      <c r="S478">
        <f>(Table2[[#This Row],[Close Price]]-Table2[[#This Row],[20D EMA]])/Table2[[#This Row],[20D EMA]]</f>
        <v>2.8272421206344052E-2</v>
      </c>
      <c r="T478">
        <f>(Table2[[#This Row],[Close Price]]-Table2[[#This Row],[50D EMA]])/Table2[[#This Row],[50D EMA]]</f>
        <v>1.431461591623435E-2</v>
      </c>
      <c r="U478">
        <f>(Table2[[#This Row],[Close Price]]-Table2[[#This Row],[200D EMA]])/Table2[[#This Row],[200D EMA]]</f>
        <v>1.7590908210414372E-2</v>
      </c>
      <c r="V478">
        <v>0.84626755378664098</v>
      </c>
      <c r="W478">
        <v>490.4</v>
      </c>
      <c r="X478">
        <v>513.65</v>
      </c>
      <c r="Y478">
        <v>488.2</v>
      </c>
      <c r="Z478">
        <v>498.6</v>
      </c>
      <c r="AA478">
        <v>490.4</v>
      </c>
      <c r="AB478">
        <v>513.65</v>
      </c>
      <c r="AC478" s="1">
        <f>(Table2[[#This Row],[Close Price]]/Table2[[#This Row],[Day Low]])-1</f>
        <v>3.3849918433931592E-2</v>
      </c>
      <c r="AD478" s="1">
        <f>(Table2[[#This Row],[Day High]]/Table2[[#This Row],[Close Price]])-1</f>
        <v>1.3116370808678557E-2</v>
      </c>
      <c r="AE478" s="1">
        <f>(Table2[[#This Row],[Close Price]]/Table2[[#This Row],[Current Week Low]])-1</f>
        <v>3.8508807865628825E-2</v>
      </c>
      <c r="AF478" s="1">
        <f>(Table2[[#This Row],[Current Week High]]/Table2[[#This Row],[Close Price]])-1</f>
        <v>-1.6568047337278013E-2</v>
      </c>
      <c r="AG478" s="1">
        <f>(Table2[[#This Row],[Close Price]]/Table2[[#This Row],[Current Month Low]])-1</f>
        <v>3.3849918433931592E-2</v>
      </c>
      <c r="AH478" s="1">
        <f>(Table2[[#This Row],[Current Month High]]/Table2[[#This Row],[Close Price]])-1</f>
        <v>1.3116370808678557E-2</v>
      </c>
      <c r="AI478">
        <v>32.021696252465397</v>
      </c>
      <c r="AJ478">
        <v>29.650939777522002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-0.12</v>
      </c>
      <c r="AM478" t="s">
        <v>2950</v>
      </c>
      <c r="AN478">
        <v>9.27</v>
      </c>
      <c r="AO478" t="s">
        <v>2951</v>
      </c>
      <c r="AP478">
        <v>4.9486081411018998E-2</v>
      </c>
      <c r="AQ478">
        <f>(Table2[[#This Row],[Sharpe Ratio]]-AVERAGE(Table2[Sharpe Ratio]))/_xlfn.STDEV.P(Table2[Sharpe Ratio])</f>
        <v>-0.10445013904800993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643</v>
      </c>
      <c r="AT478">
        <f>_xlfn.RANK.AVG(Table2[[#This Row],[6M Return vs Nifty Z-Score]],Table2[6M Return vs Nifty Z-Score])</f>
        <v>348</v>
      </c>
      <c r="AU478">
        <f>_xlfn.RANK.AVG(Table2[[#This Row],[Sharpe Ratio Z-Score]],Table2[Sharpe Ratio Z-Score])</f>
        <v>366</v>
      </c>
      <c r="AV478">
        <f>(Table2[[#This Row],[Rank 1Y]]+Table2[[#This Row],[Rank 6M]]+Table2[[#This Row],[Rank Sharpe]])/3</f>
        <v>452.33333333333331</v>
      </c>
    </row>
    <row r="479" spans="1:48" x14ac:dyDescent="0.3">
      <c r="A479" t="s">
        <v>1272</v>
      </c>
      <c r="B479" t="s">
        <v>1273</v>
      </c>
      <c r="C479" t="s">
        <v>2919</v>
      </c>
      <c r="D479" t="s">
        <v>888</v>
      </c>
      <c r="E479">
        <v>7814.6991253799997</v>
      </c>
      <c r="F479">
        <v>42.61</v>
      </c>
      <c r="G479">
        <v>-23.428807673973498</v>
      </c>
      <c r="H479">
        <f>(Table2[[#This Row],[1Y Return vs Nifty]]-AVERAGE(Table2[1Y Return vs Nifty]))/_xlfn.STDEV.P(Table2[1Y Return vs Nifty])</f>
        <v>-0.82993979600436785</v>
      </c>
      <c r="I479">
        <v>-8.27229273232021</v>
      </c>
      <c r="J479">
        <f>(Table2[[#This Row],[1M Return vs Nifty]]-AVERAGE(Table2[1M Return vs Nifty]))/_xlfn.STDEV.P(Table2[1M Return vs Nifty])</f>
        <v>-1.2030332444136329</v>
      </c>
      <c r="K479">
        <v>-1.13412207669892</v>
      </c>
      <c r="L479">
        <f>(Table2[[#This Row],[6M Return vs Nifty]]-AVERAGE(Table2[6M Return vs Nifty]))/_xlfn.STDEV.P(Table2[6M Return vs Nifty])</f>
        <v>-0.44929052259375618</v>
      </c>
      <c r="M479">
        <v>0.70601429518260395</v>
      </c>
      <c r="N479">
        <f>(Table2[[#This Row],[1W Return vs Nifty]]-AVERAGE(Table2[1W Return vs Nifty]))/_xlfn.STDEV.P(Table2[1W Return vs Nifty])</f>
        <v>0.11187714990082212</v>
      </c>
      <c r="O479">
        <v>42.74</v>
      </c>
      <c r="P479">
        <v>43.588817837656997</v>
      </c>
      <c r="Q479">
        <v>44.113362836896002</v>
      </c>
      <c r="R479">
        <v>44.181990976237302</v>
      </c>
      <c r="S479">
        <f>(Table2[[#This Row],[Close Price]]-Table2[[#This Row],[20D EMA]])/Table2[[#This Row],[20D EMA]]</f>
        <v>-3.0416471689284639E-3</v>
      </c>
      <c r="T479">
        <f>(Table2[[#This Row],[Close Price]]-Table2[[#This Row],[50D EMA]])/Table2[[#This Row],[50D EMA]]</f>
        <v>-2.2455709657062155E-2</v>
      </c>
      <c r="U479">
        <f>(Table2[[#This Row],[Close Price]]-Table2[[#This Row],[200D EMA]])/Table2[[#This Row],[200D EMA]]</f>
        <v>-3.407953373345194E-2</v>
      </c>
      <c r="V479">
        <v>0.56748188383325304</v>
      </c>
      <c r="W479">
        <v>42.31</v>
      </c>
      <c r="X479">
        <v>42.92</v>
      </c>
      <c r="Y479">
        <v>42.58</v>
      </c>
      <c r="Z479">
        <v>43.15</v>
      </c>
      <c r="AA479">
        <v>42.31</v>
      </c>
      <c r="AB479">
        <v>42.92</v>
      </c>
      <c r="AC479" s="1">
        <f>(Table2[[#This Row],[Close Price]]/Table2[[#This Row],[Day Low]])-1</f>
        <v>7.0905223351451774E-3</v>
      </c>
      <c r="AD479" s="1">
        <f>(Table2[[#This Row],[Day High]]/Table2[[#This Row],[Close Price]])-1</f>
        <v>7.2752874911992116E-3</v>
      </c>
      <c r="AE479" s="1">
        <f>(Table2[[#This Row],[Close Price]]/Table2[[#This Row],[Current Week Low]])-1</f>
        <v>7.0455612963837844E-4</v>
      </c>
      <c r="AF479" s="1">
        <f>(Table2[[#This Row],[Current Week High]]/Table2[[#This Row],[Close Price]])-1</f>
        <v>1.2673081436282541E-2</v>
      </c>
      <c r="AG479" s="1">
        <f>(Table2[[#This Row],[Close Price]]/Table2[[#This Row],[Current Month Low]])-1</f>
        <v>7.0905223351451774E-3</v>
      </c>
      <c r="AH479" s="1">
        <f>(Table2[[#This Row],[Current Month High]]/Table2[[#This Row],[Close Price]])-1</f>
        <v>7.2752874911992116E-3</v>
      </c>
      <c r="AI479">
        <v>26.730814362825601</v>
      </c>
      <c r="AJ479">
        <v>15.162162162162099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2950</v>
      </c>
      <c r="AN479">
        <v>5.08</v>
      </c>
      <c r="AO479" t="s">
        <v>2951</v>
      </c>
      <c r="AP479">
        <v>8.3769294502287997E-2</v>
      </c>
      <c r="AQ479">
        <f>(Table2[[#This Row],[Sharpe Ratio]]-AVERAGE(Table2[Sharpe Ratio]))/_xlfn.STDEV.P(Table2[Sharpe Ratio])</f>
        <v>0.27395259952107892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634</v>
      </c>
      <c r="AT479">
        <f>_xlfn.RANK.AVG(Table2[[#This Row],[6M Return vs Nifty Z-Score]],Table2[6M Return vs Nifty Z-Score])</f>
        <v>455</v>
      </c>
      <c r="AU479">
        <f>_xlfn.RANK.AVG(Table2[[#This Row],[Sharpe Ratio Z-Score]],Table2[Sharpe Ratio Z-Score])</f>
        <v>270</v>
      </c>
      <c r="AV479">
        <f>(Table2[[#This Row],[Rank 1Y]]+Table2[[#This Row],[Rank 6M]]+Table2[[#This Row],[Rank Sharpe]])/3</f>
        <v>453</v>
      </c>
    </row>
    <row r="480" spans="1:48" x14ac:dyDescent="0.3">
      <c r="A480" t="s">
        <v>1763</v>
      </c>
      <c r="B480" t="s">
        <v>1764</v>
      </c>
      <c r="C480" t="s">
        <v>2917</v>
      </c>
      <c r="D480" t="s">
        <v>495</v>
      </c>
      <c r="E480">
        <v>3683.5491408900002</v>
      </c>
      <c r="F480">
        <v>372.75</v>
      </c>
      <c r="G480">
        <v>21.5202559070833</v>
      </c>
      <c r="H480">
        <f>(Table2[[#This Row],[1Y Return vs Nifty]]-AVERAGE(Table2[1Y Return vs Nifty]))/_xlfn.STDEV.P(Table2[1Y Return vs Nifty])</f>
        <v>-0.29418957255448469</v>
      </c>
      <c r="I480">
        <v>3.5057844836853902</v>
      </c>
      <c r="J480">
        <f>(Table2[[#This Row],[1M Return vs Nifty]]-AVERAGE(Table2[1M Return vs Nifty]))/_xlfn.STDEV.P(Table2[1M Return vs Nifty])</f>
        <v>-8.8977118276507228E-2</v>
      </c>
      <c r="K480">
        <v>-2.3791301739796902</v>
      </c>
      <c r="L480">
        <f>(Table2[[#This Row],[6M Return vs Nifty]]-AVERAGE(Table2[6M Return vs Nifty]))/_xlfn.STDEV.P(Table2[6M Return vs Nifty])</f>
        <v>-0.4877467509437452</v>
      </c>
      <c r="M480">
        <v>-2.9033588579249598</v>
      </c>
      <c r="N480">
        <f>(Table2[[#This Row],[1W Return vs Nifty]]-AVERAGE(Table2[1W Return vs Nifty]))/_xlfn.STDEV.P(Table2[1W Return vs Nifty])</f>
        <v>-0.62764779703286422</v>
      </c>
      <c r="O480">
        <v>332.11</v>
      </c>
      <c r="P480">
        <v>322.25597234584302</v>
      </c>
      <c r="Q480">
        <v>308.48075609775498</v>
      </c>
      <c r="R480">
        <v>59.222330354918803</v>
      </c>
      <c r="S480">
        <f>(Table2[[#This Row],[Close Price]]-Table2[[#This Row],[20D EMA]])/Table2[[#This Row],[20D EMA]]</f>
        <v>0.12236909457709791</v>
      </c>
      <c r="T480">
        <f>(Table2[[#This Row],[Close Price]]-Table2[[#This Row],[50D EMA]])/Table2[[#This Row],[50D EMA]]</f>
        <v>0.15668919116250579</v>
      </c>
      <c r="U480">
        <f>(Table2[[#This Row],[Close Price]]-Table2[[#This Row],[200D EMA]])/Table2[[#This Row],[200D EMA]]</f>
        <v>0.20834117730792465</v>
      </c>
      <c r="V480">
        <v>2.6575084648116101</v>
      </c>
      <c r="W480">
        <v>353.95</v>
      </c>
      <c r="X480">
        <v>384</v>
      </c>
      <c r="Y480">
        <v>349.15</v>
      </c>
      <c r="Z480">
        <v>360.5</v>
      </c>
      <c r="AA480">
        <v>353.95</v>
      </c>
      <c r="AB480">
        <v>384</v>
      </c>
      <c r="AC480" s="1">
        <f>(Table2[[#This Row],[Close Price]]/Table2[[#This Row],[Day Low]])-1</f>
        <v>5.3114846729764187E-2</v>
      </c>
      <c r="AD480" s="1">
        <f>(Table2[[#This Row],[Day High]]/Table2[[#This Row],[Close Price]])-1</f>
        <v>3.0181086519114775E-2</v>
      </c>
      <c r="AE480" s="1">
        <f>(Table2[[#This Row],[Close Price]]/Table2[[#This Row],[Current Week Low]])-1</f>
        <v>6.7592725189746572E-2</v>
      </c>
      <c r="AF480" s="1">
        <f>(Table2[[#This Row],[Current Week High]]/Table2[[#This Row],[Close Price]])-1</f>
        <v>-3.2863849765258246E-2</v>
      </c>
      <c r="AG480" s="1">
        <f>(Table2[[#This Row],[Close Price]]/Table2[[#This Row],[Current Month Low]])-1</f>
        <v>5.3114846729764187E-2</v>
      </c>
      <c r="AH480" s="1">
        <f>(Table2[[#This Row],[Current Month High]]/Table2[[#This Row],[Close Price]])-1</f>
        <v>3.0181086519114775E-2</v>
      </c>
      <c r="AI480">
        <v>5.4325955734406399</v>
      </c>
      <c r="AJ480">
        <v>58.4147896302592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0.12</v>
      </c>
      <c r="AM480" t="s">
        <v>2951</v>
      </c>
      <c r="AN480">
        <v>33.049999999999997</v>
      </c>
      <c r="AO480" t="s">
        <v>2951</v>
      </c>
      <c r="AQ480">
        <f>(Table2[[#This Row],[Sharpe Ratio]]-AVERAGE(Table2[Sharpe Ratio]))/_xlfn.STDEV.P(Table2[Sharpe Ratio])</f>
        <v>-0.65065532340838095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-2.1492165622159822</v>
      </c>
      <c r="AS480">
        <f>_xlfn.RANK.AVG(Table2[[#This Row],[1Y Return vs Nifty Z-Score]],Table2[1Y Return vs Nifty Z-Score])</f>
        <v>380</v>
      </c>
      <c r="AT480">
        <f>_xlfn.RANK.AVG(Table2[[#This Row],[6M Return vs Nifty Z-Score]],Table2[6M Return vs Nifty Z-Score])</f>
        <v>464</v>
      </c>
      <c r="AU480">
        <f>_xlfn.RANK.AVG(Table2[[#This Row],[Sharpe Ratio Z-Score]],Table2[Sharpe Ratio Z-Score])</f>
        <v>520</v>
      </c>
      <c r="AV480">
        <f>(Table2[[#This Row],[Rank 1Y]]+Table2[[#This Row],[Rank 6M]]+Table2[[#This Row],[Rank Sharpe]])/3</f>
        <v>454.66666666666669</v>
      </c>
    </row>
    <row r="481" spans="1:48" x14ac:dyDescent="0.3">
      <c r="A481" t="s">
        <v>289</v>
      </c>
      <c r="B481" t="s">
        <v>290</v>
      </c>
      <c r="C481" t="s">
        <v>2909</v>
      </c>
      <c r="D481" t="s">
        <v>36</v>
      </c>
      <c r="E481">
        <v>81833.704745759998</v>
      </c>
      <c r="F481">
        <v>1771.5</v>
      </c>
      <c r="G481">
        <v>12.132935200763701</v>
      </c>
      <c r="H481">
        <f>(Table2[[#This Row],[1Y Return vs Nifty]]-AVERAGE(Table2[1Y Return vs Nifty]))/_xlfn.STDEV.P(Table2[1Y Return vs Nifty])</f>
        <v>-0.40607753562488685</v>
      </c>
      <c r="I481">
        <v>3.2823091096509498</v>
      </c>
      <c r="J481">
        <f>(Table2[[#This Row],[1M Return vs Nifty]]-AVERAGE(Table2[1M Return vs Nifty]))/_xlfn.STDEV.P(Table2[1M Return vs Nifty])</f>
        <v>-0.11011504299188681</v>
      </c>
      <c r="K481">
        <v>14.8464583003641</v>
      </c>
      <c r="L481">
        <f>(Table2[[#This Row],[6M Return vs Nifty]]-AVERAGE(Table2[6M Return vs Nifty]))/_xlfn.STDEV.P(Table2[6M Return vs Nifty])</f>
        <v>4.4323012521347113E-2</v>
      </c>
      <c r="M481">
        <v>0.95146847616730201</v>
      </c>
      <c r="N481">
        <f>(Table2[[#This Row],[1W Return vs Nifty]]-AVERAGE(Table2[1W Return vs Nifty]))/_xlfn.STDEV.P(Table2[1W Return vs Nifty])</f>
        <v>0.16216828979337586</v>
      </c>
      <c r="O481">
        <v>1692.77</v>
      </c>
      <c r="P481">
        <v>1669.60929710866</v>
      </c>
      <c r="Q481">
        <v>1545.72039347891</v>
      </c>
      <c r="R481">
        <v>45.578393390195302</v>
      </c>
      <c r="S481">
        <f>(Table2[[#This Row],[Close Price]]-Table2[[#This Row],[20D EMA]])/Table2[[#This Row],[20D EMA]]</f>
        <v>4.6509567159153352E-2</v>
      </c>
      <c r="T481">
        <f>(Table2[[#This Row],[Close Price]]-Table2[[#This Row],[50D EMA]])/Table2[[#This Row],[50D EMA]]</f>
        <v>6.1026674364948033E-2</v>
      </c>
      <c r="U481">
        <f>(Table2[[#This Row],[Close Price]]-Table2[[#This Row],[200D EMA]])/Table2[[#This Row],[200D EMA]]</f>
        <v>0.14606756013157993</v>
      </c>
      <c r="V481">
        <v>1.8772888101516501</v>
      </c>
      <c r="W481">
        <v>1731.85</v>
      </c>
      <c r="X481">
        <v>1786.85</v>
      </c>
      <c r="Y481">
        <v>1741.6</v>
      </c>
      <c r="Z481">
        <v>1778</v>
      </c>
      <c r="AA481">
        <v>1731.85</v>
      </c>
      <c r="AB481">
        <v>1786.85</v>
      </c>
      <c r="AC481" s="1">
        <f>(Table2[[#This Row],[Close Price]]/Table2[[#This Row],[Day Low]])-1</f>
        <v>2.2894592487802123E-2</v>
      </c>
      <c r="AD481" s="1">
        <f>(Table2[[#This Row],[Day High]]/Table2[[#This Row],[Close Price]])-1</f>
        <v>8.6649731865651169E-3</v>
      </c>
      <c r="AE481" s="1">
        <f>(Table2[[#This Row],[Close Price]]/Table2[[#This Row],[Current Week Low]])-1</f>
        <v>1.7168121267799874E-2</v>
      </c>
      <c r="AF481" s="1">
        <f>(Table2[[#This Row],[Current Week High]]/Table2[[#This Row],[Close Price]])-1</f>
        <v>3.6692068868191541E-3</v>
      </c>
      <c r="AG481" s="1">
        <f>(Table2[[#This Row],[Close Price]]/Table2[[#This Row],[Current Month Low]])-1</f>
        <v>2.2894592487802123E-2</v>
      </c>
      <c r="AH481" s="1">
        <f>(Table2[[#This Row],[Current Month High]]/Table2[[#This Row],[Close Price]])-1</f>
        <v>8.6649731865651169E-3</v>
      </c>
      <c r="AI481">
        <v>0.86649731865651103</v>
      </c>
      <c r="AJ481">
        <v>40.645468619745103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-0.04</v>
      </c>
      <c r="AM481" t="s">
        <v>2950</v>
      </c>
      <c r="AN481">
        <v>8.65</v>
      </c>
      <c r="AO481" t="s">
        <v>2951</v>
      </c>
      <c r="AP481">
        <v>-5.0504440875068002E-2</v>
      </c>
      <c r="AQ481">
        <f>(Table2[[#This Row],[Sharpe Ratio]]-AVERAGE(Table2[Sharpe Ratio]))/_xlfn.STDEV.P(Table2[Sharpe Ratio])</f>
        <v>-1.208100703050857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-1.5178019793529078</v>
      </c>
      <c r="AS481">
        <f>_xlfn.RANK.AVG(Table2[[#This Row],[1Y Return vs Nifty Z-Score]],Table2[1Y Return vs Nifty Z-Score])</f>
        <v>434</v>
      </c>
      <c r="AT481">
        <f>_xlfn.RANK.AVG(Table2[[#This Row],[6M Return vs Nifty Z-Score]],Table2[6M Return vs Nifty Z-Score])</f>
        <v>291</v>
      </c>
      <c r="AU481">
        <f>_xlfn.RANK.AVG(Table2[[#This Row],[Sharpe Ratio Z-Score]],Table2[Sharpe Ratio Z-Score])</f>
        <v>641</v>
      </c>
      <c r="AV481">
        <f>(Table2[[#This Row],[Rank 1Y]]+Table2[[#This Row],[Rank 6M]]+Table2[[#This Row],[Rank Sharpe]])/3</f>
        <v>455.33333333333331</v>
      </c>
    </row>
    <row r="482" spans="1:48" x14ac:dyDescent="0.3">
      <c r="A482" t="s">
        <v>1717</v>
      </c>
      <c r="B482" t="s">
        <v>1718</v>
      </c>
      <c r="C482" t="s">
        <v>2922</v>
      </c>
      <c r="D482" t="s">
        <v>138</v>
      </c>
      <c r="E482">
        <v>3913.0869973650001</v>
      </c>
      <c r="F482">
        <v>446.95</v>
      </c>
      <c r="G482">
        <v>8.3175461624246303</v>
      </c>
      <c r="H482">
        <f>(Table2[[#This Row],[1Y Return vs Nifty]]-AVERAGE(Table2[1Y Return vs Nifty]))/_xlfn.STDEV.P(Table2[1Y Return vs Nifty])</f>
        <v>-0.4515533557418569</v>
      </c>
      <c r="I482">
        <v>-16.0925310668332</v>
      </c>
      <c r="J482">
        <f>(Table2[[#This Row],[1M Return vs Nifty]]-AVERAGE(Table2[1M Return vs Nifty]))/_xlfn.STDEV.P(Table2[1M Return vs Nifty])</f>
        <v>-1.9427282102928958</v>
      </c>
      <c r="K482">
        <v>-18.3423522966329</v>
      </c>
      <c r="L482">
        <f>(Table2[[#This Row],[6M Return vs Nifty]]-AVERAGE(Table2[6M Return vs Nifty]))/_xlfn.STDEV.P(Table2[6M Return vs Nifty])</f>
        <v>-0.98082411846540152</v>
      </c>
      <c r="M482">
        <v>0.99080378063229002</v>
      </c>
      <c r="N482">
        <f>(Table2[[#This Row],[1W Return vs Nifty]]-AVERAGE(Table2[1W Return vs Nifty]))/_xlfn.STDEV.P(Table2[1W Return vs Nifty])</f>
        <v>0.17022770557366046</v>
      </c>
      <c r="O482">
        <v>458.35</v>
      </c>
      <c r="P482">
        <v>476.92158486065898</v>
      </c>
      <c r="Q482">
        <v>469.86090092724402</v>
      </c>
      <c r="R482">
        <v>49.811710554641103</v>
      </c>
      <c r="S482">
        <f>(Table2[[#This Row],[Close Price]]-Table2[[#This Row],[20D EMA]])/Table2[[#This Row],[20D EMA]]</f>
        <v>-2.4871822842805789E-2</v>
      </c>
      <c r="T482">
        <f>(Table2[[#This Row],[Close Price]]-Table2[[#This Row],[50D EMA]])/Table2[[#This Row],[50D EMA]]</f>
        <v>-6.2843842283665394E-2</v>
      </c>
      <c r="U482">
        <f>(Table2[[#This Row],[Close Price]]-Table2[[#This Row],[200D EMA]])/Table2[[#This Row],[200D EMA]]</f>
        <v>-4.8761028810932465E-2</v>
      </c>
      <c r="V482">
        <v>1.02095418961199</v>
      </c>
      <c r="W482">
        <v>433.15</v>
      </c>
      <c r="X482">
        <v>448.5</v>
      </c>
      <c r="Y482">
        <v>436.6</v>
      </c>
      <c r="Z482">
        <v>446.3</v>
      </c>
      <c r="AA482">
        <v>433.15</v>
      </c>
      <c r="AB482">
        <v>448.5</v>
      </c>
      <c r="AC482" s="1">
        <f>(Table2[[#This Row],[Close Price]]/Table2[[#This Row],[Day Low]])-1</f>
        <v>3.1859632921620751E-2</v>
      </c>
      <c r="AD482" s="1">
        <f>(Table2[[#This Row],[Day High]]/Table2[[#This Row],[Close Price]])-1</f>
        <v>3.4679494350597917E-3</v>
      </c>
      <c r="AE482" s="1">
        <f>(Table2[[#This Row],[Close Price]]/Table2[[#This Row],[Current Week Low]])-1</f>
        <v>2.3705909299129635E-2</v>
      </c>
      <c r="AF482" s="1">
        <f>(Table2[[#This Row],[Current Week High]]/Table2[[#This Row],[Close Price]])-1</f>
        <v>-1.4543013759927836E-3</v>
      </c>
      <c r="AG482" s="1">
        <f>(Table2[[#This Row],[Close Price]]/Table2[[#This Row],[Current Month Low]])-1</f>
        <v>3.1859632921620751E-2</v>
      </c>
      <c r="AH482" s="1">
        <f>(Table2[[#This Row],[Current Month High]]/Table2[[#This Row],[Close Price]])-1</f>
        <v>3.4679494350597917E-3</v>
      </c>
      <c r="AI482">
        <v>30.887123839355599</v>
      </c>
      <c r="AJ482">
        <v>39.301854449119503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-0.22</v>
      </c>
      <c r="AM482" t="s">
        <v>2950</v>
      </c>
      <c r="AN482">
        <v>-1.54</v>
      </c>
      <c r="AO482" t="s">
        <v>2950</v>
      </c>
      <c r="AP482">
        <v>7.8812778269628E-2</v>
      </c>
      <c r="AQ482">
        <f>(Table2[[#This Row],[Sharpe Ratio]]-AVERAGE(Table2[Sharpe Ratio]))/_xlfn.STDEV.P(Table2[Sharpe Ratio])</f>
        <v>0.2192447951152445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452</v>
      </c>
      <c r="AT482">
        <f>_xlfn.RANK.AVG(Table2[[#This Row],[6M Return vs Nifty Z-Score]],Table2[6M Return vs Nifty Z-Score])</f>
        <v>635</v>
      </c>
      <c r="AU482">
        <f>_xlfn.RANK.AVG(Table2[[#This Row],[Sharpe Ratio Z-Score]],Table2[Sharpe Ratio Z-Score])</f>
        <v>280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1777</v>
      </c>
      <c r="B483" t="s">
        <v>1778</v>
      </c>
      <c r="C483" t="s">
        <v>2914</v>
      </c>
      <c r="D483" t="s">
        <v>130</v>
      </c>
      <c r="E483">
        <v>3611.1422197500001</v>
      </c>
      <c r="F483">
        <v>1232.1500000000001</v>
      </c>
      <c r="G483">
        <v>1.00088800165238</v>
      </c>
      <c r="H483">
        <f>(Table2[[#This Row],[1Y Return vs Nifty]]-AVERAGE(Table2[1Y Return vs Nifty]))/_xlfn.STDEV.P(Table2[1Y Return vs Nifty])</f>
        <v>-0.53876098438291586</v>
      </c>
      <c r="I483">
        <v>-4.2673688865474197</v>
      </c>
      <c r="J483">
        <f>(Table2[[#This Row],[1M Return vs Nifty]]-AVERAGE(Table2[1M Return vs Nifty]))/_xlfn.STDEV.P(Table2[1M Return vs Nifty])</f>
        <v>-0.82421844610065564</v>
      </c>
      <c r="K483">
        <v>-3.6356008574280101</v>
      </c>
      <c r="L483">
        <f>(Table2[[#This Row],[6M Return vs Nifty]]-AVERAGE(Table2[6M Return vs Nifty]))/_xlfn.STDEV.P(Table2[6M Return vs Nifty])</f>
        <v>-0.52655703950595578</v>
      </c>
      <c r="M483">
        <v>-1.2337864912102301</v>
      </c>
      <c r="N483">
        <f>(Table2[[#This Row],[1W Return vs Nifty]]-AVERAGE(Table2[1W Return vs Nifty]))/_xlfn.STDEV.P(Table2[1W Return vs Nifty])</f>
        <v>-0.28556889204803948</v>
      </c>
      <c r="O483">
        <v>1217.27</v>
      </c>
      <c r="P483">
        <v>1194.7973644902299</v>
      </c>
      <c r="Q483">
        <v>1122.65958571751</v>
      </c>
      <c r="R483">
        <v>43.643390431832898</v>
      </c>
      <c r="S483">
        <f>(Table2[[#This Row],[Close Price]]-Table2[[#This Row],[20D EMA]])/Table2[[#This Row],[20D EMA]]</f>
        <v>1.2224075184634559E-2</v>
      </c>
      <c r="T483">
        <f>(Table2[[#This Row],[Close Price]]-Table2[[#This Row],[50D EMA]])/Table2[[#This Row],[50D EMA]]</f>
        <v>3.1262736778555719E-2</v>
      </c>
      <c r="U483">
        <f>(Table2[[#This Row],[Close Price]]-Table2[[#This Row],[200D EMA]])/Table2[[#This Row],[200D EMA]]</f>
        <v>9.7527706239209602E-2</v>
      </c>
      <c r="V483">
        <v>0.77574227305461796</v>
      </c>
      <c r="W483">
        <v>1212.2</v>
      </c>
      <c r="X483">
        <v>1259.9000000000001</v>
      </c>
      <c r="Y483">
        <v>1234</v>
      </c>
      <c r="Z483">
        <v>1266</v>
      </c>
      <c r="AA483">
        <v>1212.2</v>
      </c>
      <c r="AB483">
        <v>1259.9000000000001</v>
      </c>
      <c r="AC483" s="1">
        <f>(Table2[[#This Row],[Close Price]]/Table2[[#This Row],[Day Low]])-1</f>
        <v>1.6457680250783646E-2</v>
      </c>
      <c r="AD483" s="1">
        <f>(Table2[[#This Row],[Day High]]/Table2[[#This Row],[Close Price]])-1</f>
        <v>2.2521608570384988E-2</v>
      </c>
      <c r="AE483" s="1">
        <f>(Table2[[#This Row],[Close Price]]/Table2[[#This Row],[Current Week Low]])-1</f>
        <v>-1.4991896272285032E-3</v>
      </c>
      <c r="AF483" s="1">
        <f>(Table2[[#This Row],[Current Week High]]/Table2[[#This Row],[Close Price]])-1</f>
        <v>2.7472304508379564E-2</v>
      </c>
      <c r="AG483" s="1">
        <f>(Table2[[#This Row],[Close Price]]/Table2[[#This Row],[Current Month Low]])-1</f>
        <v>1.6457680250783646E-2</v>
      </c>
      <c r="AH483" s="1">
        <f>(Table2[[#This Row],[Current Month High]]/Table2[[#This Row],[Close Price]])-1</f>
        <v>2.2521608570384988E-2</v>
      </c>
      <c r="AI483">
        <v>10.295012782534499</v>
      </c>
      <c r="AJ483">
        <v>29.0209424083769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0.03</v>
      </c>
      <c r="AM483" t="s">
        <v>2951</v>
      </c>
      <c r="AN483">
        <v>8.6199999999999992</v>
      </c>
      <c r="AO483" t="s">
        <v>2951</v>
      </c>
      <c r="AP483">
        <v>4.1091527640758997E-2</v>
      </c>
      <c r="AQ483">
        <f>(Table2[[#This Row],[Sharpe Ratio]]-AVERAGE(Table2[Sharpe Ratio]))/_xlfn.STDEV.P(Table2[Sharpe Ratio])</f>
        <v>-0.19710546068531665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-2.3722108227228835</v>
      </c>
      <c r="AS483">
        <f>_xlfn.RANK.AVG(Table2[[#This Row],[1Y Return vs Nifty Z-Score]],Table2[1Y Return vs Nifty Z-Score])</f>
        <v>499</v>
      </c>
      <c r="AT483">
        <f>_xlfn.RANK.AVG(Table2[[#This Row],[6M Return vs Nifty Z-Score]],Table2[6M Return vs Nifty Z-Score])</f>
        <v>478</v>
      </c>
      <c r="AU483">
        <f>_xlfn.RANK.AVG(Table2[[#This Row],[Sharpe Ratio Z-Score]],Table2[Sharpe Ratio Z-Score])</f>
        <v>393</v>
      </c>
      <c r="AV483">
        <f>(Table2[[#This Row],[Rank 1Y]]+Table2[[#This Row],[Rank 6M]]+Table2[[#This Row],[Rank Sharpe]])/3</f>
        <v>456.66666666666669</v>
      </c>
    </row>
    <row r="484" spans="1:48" x14ac:dyDescent="0.3">
      <c r="A484" t="s">
        <v>878</v>
      </c>
      <c r="B484" t="s">
        <v>879</v>
      </c>
      <c r="C484" t="s">
        <v>2916</v>
      </c>
      <c r="D484" t="s">
        <v>66</v>
      </c>
      <c r="E484">
        <v>15186.611253659999</v>
      </c>
      <c r="F484">
        <v>1522</v>
      </c>
      <c r="G484">
        <v>35.330519835470199</v>
      </c>
      <c r="H484">
        <f>(Table2[[#This Row],[1Y Return vs Nifty]]-AVERAGE(Table2[1Y Return vs Nifty]))/_xlfn.STDEV.P(Table2[1Y Return vs Nifty])</f>
        <v>-0.12958431949525759</v>
      </c>
      <c r="I484">
        <v>5.3112495458488302</v>
      </c>
      <c r="J484">
        <f>(Table2[[#This Row],[1M Return vs Nifty]]-AVERAGE(Table2[1M Return vs Nifty]))/_xlfn.STDEV.P(Table2[1M Return vs Nifty])</f>
        <v>8.1796886354434273E-2</v>
      </c>
      <c r="K484">
        <v>-9.1949325698526305</v>
      </c>
      <c r="L484">
        <f>(Table2[[#This Row],[6M Return vs Nifty]]-AVERAGE(Table2[6M Return vs Nifty]))/_xlfn.STDEV.P(Table2[6M Return vs Nifty])</f>
        <v>-0.69827554501068201</v>
      </c>
      <c r="M484">
        <v>1.2781117309377099</v>
      </c>
      <c r="N484">
        <f>(Table2[[#This Row],[1W Return vs Nifty]]-AVERAGE(Table2[1W Return vs Nifty]))/_xlfn.STDEV.P(Table2[1W Return vs Nifty])</f>
        <v>0.22909426984682521</v>
      </c>
      <c r="O484">
        <v>1503.74</v>
      </c>
      <c r="P484">
        <v>1498.02376483274</v>
      </c>
      <c r="Q484">
        <v>1358.2618356824801</v>
      </c>
      <c r="R484">
        <v>34.968662945848799</v>
      </c>
      <c r="S484">
        <f>(Table2[[#This Row],[Close Price]]-Table2[[#This Row],[20D EMA]])/Table2[[#This Row],[20D EMA]]</f>
        <v>1.214305664543072E-2</v>
      </c>
      <c r="T484">
        <f>(Table2[[#This Row],[Close Price]]-Table2[[#This Row],[50D EMA]])/Table2[[#This Row],[50D EMA]]</f>
        <v>1.6005243528254085E-2</v>
      </c>
      <c r="U484">
        <f>(Table2[[#This Row],[Close Price]]-Table2[[#This Row],[200D EMA]])/Table2[[#This Row],[200D EMA]]</f>
        <v>0.12054977914861836</v>
      </c>
      <c r="V484">
        <v>0.417825305535585</v>
      </c>
      <c r="W484">
        <v>1516</v>
      </c>
      <c r="X484">
        <v>1559.95</v>
      </c>
      <c r="Y484">
        <v>1547.55</v>
      </c>
      <c r="Z484">
        <v>1595.4</v>
      </c>
      <c r="AA484">
        <v>1516</v>
      </c>
      <c r="AB484">
        <v>1559.95</v>
      </c>
      <c r="AC484" s="1">
        <f>(Table2[[#This Row],[Close Price]]/Table2[[#This Row],[Day Low]])-1</f>
        <v>3.9577836411608391E-3</v>
      </c>
      <c r="AD484" s="1">
        <f>(Table2[[#This Row],[Day High]]/Table2[[#This Row],[Close Price]])-1</f>
        <v>2.4934296977660919E-2</v>
      </c>
      <c r="AE484" s="1">
        <f>(Table2[[#This Row],[Close Price]]/Table2[[#This Row],[Current Week Low]])-1</f>
        <v>-1.650996736777488E-2</v>
      </c>
      <c r="AF484" s="1">
        <f>(Table2[[#This Row],[Current Week High]]/Table2[[#This Row],[Close Price]])-1</f>
        <v>4.8226018396846371E-2</v>
      </c>
      <c r="AG484" s="1">
        <f>(Table2[[#This Row],[Close Price]]/Table2[[#This Row],[Current Month Low]])-1</f>
        <v>3.9577836411608391E-3</v>
      </c>
      <c r="AH484" s="1">
        <f>(Table2[[#This Row],[Current Month High]]/Table2[[#This Row],[Close Price]])-1</f>
        <v>2.4934296977660919E-2</v>
      </c>
      <c r="AI484">
        <v>13.337713534822599</v>
      </c>
      <c r="AJ484">
        <v>69.101716571301594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</v>
      </c>
      <c r="AM484" t="s">
        <v>2952</v>
      </c>
      <c r="AN484">
        <v>2.42</v>
      </c>
      <c r="AO484" t="s">
        <v>2951</v>
      </c>
      <c r="AQ484">
        <f>(Table2[[#This Row],[Sharpe Ratio]]-AVERAGE(Table2[Sharpe Ratio]))/_xlfn.STDEV.P(Table2[Sharpe Ratio])</f>
        <v>-0.65065532340838095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-1.1676240317130611</v>
      </c>
      <c r="AS484">
        <f>_xlfn.RANK.AVG(Table2[[#This Row],[1Y Return vs Nifty Z-Score]],Table2[1Y Return vs Nifty Z-Score])</f>
        <v>323</v>
      </c>
      <c r="AT484">
        <f>_xlfn.RANK.AVG(Table2[[#This Row],[6M Return vs Nifty Z-Score]],Table2[6M Return vs Nifty Z-Score])</f>
        <v>530</v>
      </c>
      <c r="AU484">
        <f>_xlfn.RANK.AVG(Table2[[#This Row],[Sharpe Ratio Z-Score]],Table2[Sharpe Ratio Z-Score])</f>
        <v>520</v>
      </c>
      <c r="AV484">
        <f>(Table2[[#This Row],[Rank 1Y]]+Table2[[#This Row],[Rank 6M]]+Table2[[#This Row],[Rank Sharpe]])/3</f>
        <v>457.66666666666669</v>
      </c>
    </row>
    <row r="485" spans="1:48" x14ac:dyDescent="0.3">
      <c r="A485" t="s">
        <v>1150</v>
      </c>
      <c r="B485" t="s">
        <v>1151</v>
      </c>
      <c r="C485" t="s">
        <v>2913</v>
      </c>
      <c r="D485" t="s">
        <v>239</v>
      </c>
      <c r="E485">
        <v>9358.0458665649894</v>
      </c>
      <c r="F485">
        <v>4830.75</v>
      </c>
      <c r="G485">
        <v>-4.1102491488012598</v>
      </c>
      <c r="H485">
        <f>(Table2[[#This Row],[1Y Return vs Nifty]]-AVERAGE(Table2[1Y Return vs Nifty]))/_xlfn.STDEV.P(Table2[1Y Return vs Nifty])</f>
        <v>-0.59968089354855536</v>
      </c>
      <c r="I485">
        <v>10.045076166614001</v>
      </c>
      <c r="J485">
        <f>(Table2[[#This Row],[1M Return vs Nifty]]-AVERAGE(Table2[1M Return vs Nifty]))/_xlfn.STDEV.P(Table2[1M Return vs Nifty])</f>
        <v>0.52955660555272444</v>
      </c>
      <c r="K485">
        <v>-20.458078162207901</v>
      </c>
      <c r="L485">
        <f>(Table2[[#This Row],[6M Return vs Nifty]]-AVERAGE(Table2[6M Return vs Nifty]))/_xlfn.STDEV.P(Table2[6M Return vs Nifty])</f>
        <v>-1.0461753697466065</v>
      </c>
      <c r="M485">
        <v>1.24646318165535</v>
      </c>
      <c r="N485">
        <f>(Table2[[#This Row],[1W Return vs Nifty]]-AVERAGE(Table2[1W Return vs Nifty]))/_xlfn.STDEV.P(Table2[1W Return vs Nifty])</f>
        <v>0.22260979436154199</v>
      </c>
      <c r="O485">
        <v>4555.97</v>
      </c>
      <c r="P485">
        <v>4443.1073809315203</v>
      </c>
      <c r="Q485">
        <v>4402.0566321144097</v>
      </c>
      <c r="R485">
        <v>58.638590707634897</v>
      </c>
      <c r="S485">
        <f>(Table2[[#This Row],[Close Price]]-Table2[[#This Row],[20D EMA]])/Table2[[#This Row],[20D EMA]]</f>
        <v>6.0312074047897533E-2</v>
      </c>
      <c r="T485">
        <f>(Table2[[#This Row],[Close Price]]-Table2[[#This Row],[50D EMA]])/Table2[[#This Row],[50D EMA]]</f>
        <v>8.7245836265881199E-2</v>
      </c>
      <c r="U485">
        <f>(Table2[[#This Row],[Close Price]]-Table2[[#This Row],[200D EMA]])/Table2[[#This Row],[200D EMA]]</f>
        <v>9.7384791635376791E-2</v>
      </c>
      <c r="V485">
        <v>1.9461407566598199</v>
      </c>
      <c r="W485">
        <v>4804.3999999999996</v>
      </c>
      <c r="X485">
        <v>4950</v>
      </c>
      <c r="Y485">
        <v>4825.55</v>
      </c>
      <c r="Z485">
        <v>5004</v>
      </c>
      <c r="AA485">
        <v>4804.3999999999996</v>
      </c>
      <c r="AB485">
        <v>4950</v>
      </c>
      <c r="AC485" s="1">
        <f>(Table2[[#This Row],[Close Price]]/Table2[[#This Row],[Day Low]])-1</f>
        <v>5.4845558238283409E-3</v>
      </c>
      <c r="AD485" s="1">
        <f>(Table2[[#This Row],[Day High]]/Table2[[#This Row],[Close Price]])-1</f>
        <v>2.4685607824871836E-2</v>
      </c>
      <c r="AE485" s="1">
        <f>(Table2[[#This Row],[Close Price]]/Table2[[#This Row],[Current Week Low]])-1</f>
        <v>1.0775973723202714E-3</v>
      </c>
      <c r="AF485" s="1">
        <f>(Table2[[#This Row],[Current Week High]]/Table2[[#This Row],[Close Price]])-1</f>
        <v>3.5863996273870491E-2</v>
      </c>
      <c r="AG485" s="1">
        <f>(Table2[[#This Row],[Close Price]]/Table2[[#This Row],[Current Month Low]])-1</f>
        <v>5.4845558238283409E-3</v>
      </c>
      <c r="AH485" s="1">
        <f>(Table2[[#This Row],[Current Month High]]/Table2[[#This Row],[Close Price]])-1</f>
        <v>2.4685607824871836E-2</v>
      </c>
      <c r="AI485">
        <v>14.136521244113201</v>
      </c>
      <c r="AJ485">
        <v>27.7283483824909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-0.05</v>
      </c>
      <c r="AM485" t="s">
        <v>2950</v>
      </c>
      <c r="AN485">
        <v>15.3</v>
      </c>
      <c r="AO485" t="s">
        <v>2951</v>
      </c>
      <c r="AP485">
        <v>0.11738263161669001</v>
      </c>
      <c r="AQ485">
        <f>(Table2[[#This Row],[Sharpe Ratio]]-AVERAGE(Table2[Sharpe Ratio]))/_xlfn.STDEV.P(Table2[Sharpe Ratio])</f>
        <v>0.64496154733102018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-0.24872831604987528</v>
      </c>
      <c r="AS485">
        <f>_xlfn.RANK.AVG(Table2[[#This Row],[1Y Return vs Nifty Z-Score]],Table2[1Y Return vs Nifty Z-Score])</f>
        <v>533</v>
      </c>
      <c r="AT485">
        <f>_xlfn.RANK.AVG(Table2[[#This Row],[6M Return vs Nifty Z-Score]],Table2[6M Return vs Nifty Z-Score])</f>
        <v>653</v>
      </c>
      <c r="AU485">
        <f>_xlfn.RANK.AVG(Table2[[#This Row],[Sharpe Ratio Z-Score]],Table2[Sharpe Ratio Z-Score])</f>
        <v>188</v>
      </c>
      <c r="AV485">
        <f>(Table2[[#This Row],[Rank 1Y]]+Table2[[#This Row],[Rank 6M]]+Table2[[#This Row],[Rank Sharpe]])/3</f>
        <v>458</v>
      </c>
    </row>
    <row r="486" spans="1:48" x14ac:dyDescent="0.3">
      <c r="A486" t="s">
        <v>1315</v>
      </c>
      <c r="B486" t="s">
        <v>1316</v>
      </c>
      <c r="C486" t="s">
        <v>2909</v>
      </c>
      <c r="D486" t="s">
        <v>372</v>
      </c>
      <c r="E486">
        <v>7334.9280873600001</v>
      </c>
      <c r="F486">
        <v>68.069999999999993</v>
      </c>
      <c r="G486">
        <v>11.6900157980521</v>
      </c>
      <c r="H486">
        <f>(Table2[[#This Row],[1Y Return vs Nifty]]-AVERAGE(Table2[1Y Return vs Nifty]))/_xlfn.STDEV.P(Table2[1Y Return vs Nifty])</f>
        <v>-0.41135671499077314</v>
      </c>
      <c r="I486">
        <v>-20.571261501600699</v>
      </c>
      <c r="J486">
        <f>(Table2[[#This Row],[1M Return vs Nifty]]-AVERAGE(Table2[1M Return vs Nifty]))/_xlfn.STDEV.P(Table2[1M Return vs Nifty])</f>
        <v>-2.3663590786140052</v>
      </c>
      <c r="K486">
        <v>-22.5880508239173</v>
      </c>
      <c r="L486">
        <f>(Table2[[#This Row],[6M Return vs Nifty]]-AVERAGE(Table2[6M Return vs Nifty]))/_xlfn.STDEV.P(Table2[6M Return vs Nifty])</f>
        <v>-1.1119666808528013</v>
      </c>
      <c r="M486">
        <v>-2.1139270971361102</v>
      </c>
      <c r="N486">
        <f>(Table2[[#This Row],[1W Return vs Nifty]]-AVERAGE(Table2[1W Return vs Nifty]))/_xlfn.STDEV.P(Table2[1W Return vs Nifty])</f>
        <v>-0.4659010182320904</v>
      </c>
      <c r="O486">
        <v>71.19</v>
      </c>
      <c r="P486">
        <v>73.125434304539795</v>
      </c>
      <c r="Q486">
        <v>68.076774784808407</v>
      </c>
      <c r="R486">
        <v>53.580224671383</v>
      </c>
      <c r="S486">
        <f>(Table2[[#This Row],[Close Price]]-Table2[[#This Row],[20D EMA]])/Table2[[#This Row],[20D EMA]]</f>
        <v>-4.3826380109566014E-2</v>
      </c>
      <c r="T486">
        <f>(Table2[[#This Row],[Close Price]]-Table2[[#This Row],[50D EMA]])/Table2[[#This Row],[50D EMA]]</f>
        <v>-6.9133733736005287E-2</v>
      </c>
      <c r="U486">
        <f>(Table2[[#This Row],[Close Price]]-Table2[[#This Row],[200D EMA]])/Table2[[#This Row],[200D EMA]]</f>
        <v>-9.9516829782683659E-5</v>
      </c>
      <c r="V486">
        <v>0.45028370490633901</v>
      </c>
      <c r="W486">
        <v>67.05</v>
      </c>
      <c r="X486">
        <v>68.5</v>
      </c>
      <c r="Y486">
        <v>68.81</v>
      </c>
      <c r="Z486">
        <v>70.37</v>
      </c>
      <c r="AA486">
        <v>67.05</v>
      </c>
      <c r="AB486">
        <v>68.5</v>
      </c>
      <c r="AC486" s="1">
        <f>(Table2[[#This Row],[Close Price]]/Table2[[#This Row],[Day Low]])-1</f>
        <v>1.5212527964205691E-2</v>
      </c>
      <c r="AD486" s="1">
        <f>(Table2[[#This Row],[Day High]]/Table2[[#This Row],[Close Price]])-1</f>
        <v>6.3170265902747769E-3</v>
      </c>
      <c r="AE486" s="1">
        <f>(Table2[[#This Row],[Close Price]]/Table2[[#This Row],[Current Week Low]])-1</f>
        <v>-1.0754250835634527E-2</v>
      </c>
      <c r="AF486" s="1">
        <f>(Table2[[#This Row],[Current Week High]]/Table2[[#This Row],[Close Price]])-1</f>
        <v>3.3788746878213871E-2</v>
      </c>
      <c r="AG486" s="1">
        <f>(Table2[[#This Row],[Close Price]]/Table2[[#This Row],[Current Month Low]])-1</f>
        <v>1.5212527964205691E-2</v>
      </c>
      <c r="AH486" s="1">
        <f>(Table2[[#This Row],[Current Month High]]/Table2[[#This Row],[Close Price]])-1</f>
        <v>6.3170265902747769E-3</v>
      </c>
      <c r="AI486">
        <v>28.984868517702299</v>
      </c>
      <c r="AJ486">
        <v>55.766590389015903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-0.11</v>
      </c>
      <c r="AM486" t="s">
        <v>2950</v>
      </c>
      <c r="AN486">
        <v>3.21</v>
      </c>
      <c r="AO486" t="s">
        <v>2951</v>
      </c>
      <c r="AP486">
        <v>8.2548856297512005E-2</v>
      </c>
      <c r="AQ486">
        <f>(Table2[[#This Row],[Sharpe Ratio]]-AVERAGE(Table2[Sharpe Ratio]))/_xlfn.STDEV.P(Table2[Sharpe Ratio])</f>
        <v>0.26048194968110838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436</v>
      </c>
      <c r="AT486">
        <f>_xlfn.RANK.AVG(Table2[[#This Row],[6M Return vs Nifty Z-Score]],Table2[6M Return vs Nifty Z-Score])</f>
        <v>665</v>
      </c>
      <c r="AU486">
        <f>_xlfn.RANK.AVG(Table2[[#This Row],[Sharpe Ratio Z-Score]],Table2[Sharpe Ratio Z-Score])</f>
        <v>273</v>
      </c>
      <c r="AV486">
        <f>(Table2[[#This Row],[Rank 1Y]]+Table2[[#This Row],[Rank 6M]]+Table2[[#This Row],[Rank Sharpe]])/3</f>
        <v>458</v>
      </c>
    </row>
    <row r="487" spans="1:48" x14ac:dyDescent="0.3">
      <c r="A487" t="s">
        <v>2019</v>
      </c>
      <c r="B487" t="s">
        <v>2020</v>
      </c>
      <c r="C487" t="s">
        <v>2909</v>
      </c>
      <c r="D487" t="s">
        <v>598</v>
      </c>
      <c r="E487">
        <v>2679.2603859999999</v>
      </c>
      <c r="F487">
        <v>48.63</v>
      </c>
      <c r="G487">
        <v>20.372397145303498</v>
      </c>
      <c r="H487">
        <f>(Table2[[#This Row],[1Y Return vs Nifty]]-AVERAGE(Table2[1Y Return vs Nifty]))/_xlfn.STDEV.P(Table2[1Y Return vs Nifty])</f>
        <v>-0.30787096075523029</v>
      </c>
      <c r="I487">
        <v>5.8685499233739096</v>
      </c>
      <c r="J487">
        <f>(Table2[[#This Row],[1M Return vs Nifty]]-AVERAGE(Table2[1M Return vs Nifty]))/_xlfn.STDEV.P(Table2[1M Return vs Nifty])</f>
        <v>0.13451040557271857</v>
      </c>
      <c r="K487">
        <v>11.476519586455501</v>
      </c>
      <c r="L487">
        <f>(Table2[[#This Row],[6M Return vs Nifty]]-AVERAGE(Table2[6M Return vs Nifty]))/_xlfn.STDEV.P(Table2[6M Return vs Nifty])</f>
        <v>-5.9768786552560099E-2</v>
      </c>
      <c r="M487">
        <v>-0.64620597578044903</v>
      </c>
      <c r="N487">
        <f>(Table2[[#This Row],[1W Return vs Nifty]]-AVERAGE(Table2[1W Return vs Nifty]))/_xlfn.STDEV.P(Table2[1W Return vs Nifty])</f>
        <v>-0.1651794418416071</v>
      </c>
      <c r="O487">
        <v>47.18</v>
      </c>
      <c r="P487">
        <v>46.093566825028901</v>
      </c>
      <c r="Q487">
        <v>43.161054404032797</v>
      </c>
      <c r="R487">
        <v>38.632987125969699</v>
      </c>
      <c r="S487">
        <f>(Table2[[#This Row],[Close Price]]-Table2[[#This Row],[20D EMA]])/Table2[[#This Row],[20D EMA]]</f>
        <v>3.073336159389578E-2</v>
      </c>
      <c r="T487">
        <f>(Table2[[#This Row],[Close Price]]-Table2[[#This Row],[50D EMA]])/Table2[[#This Row],[50D EMA]]</f>
        <v>5.5027921458094084E-2</v>
      </c>
      <c r="U487">
        <f>(Table2[[#This Row],[Close Price]]-Table2[[#This Row],[200D EMA]])/Table2[[#This Row],[200D EMA]]</f>
        <v>0.12671019444455947</v>
      </c>
      <c r="V487">
        <v>0.62878329657872001</v>
      </c>
      <c r="W487">
        <v>47.9</v>
      </c>
      <c r="X487">
        <v>51</v>
      </c>
      <c r="Y487">
        <v>48.92</v>
      </c>
      <c r="Z487">
        <v>51</v>
      </c>
      <c r="AA487">
        <v>47.9</v>
      </c>
      <c r="AB487">
        <v>51</v>
      </c>
      <c r="AC487" s="1">
        <f>(Table2[[#This Row],[Close Price]]/Table2[[#This Row],[Day Low]])-1</f>
        <v>1.524008350730699E-2</v>
      </c>
      <c r="AD487" s="1">
        <f>(Table2[[#This Row],[Day High]]/Table2[[#This Row],[Close Price]])-1</f>
        <v>4.8735348550277502E-2</v>
      </c>
      <c r="AE487" s="1">
        <f>(Table2[[#This Row],[Close Price]]/Table2[[#This Row],[Current Week Low]])-1</f>
        <v>-5.9280457890432681E-3</v>
      </c>
      <c r="AF487" s="1">
        <f>(Table2[[#This Row],[Current Week High]]/Table2[[#This Row],[Close Price]])-1</f>
        <v>4.8735348550277502E-2</v>
      </c>
      <c r="AG487" s="1">
        <f>(Table2[[#This Row],[Close Price]]/Table2[[#This Row],[Current Month Low]])-1</f>
        <v>1.524008350730699E-2</v>
      </c>
      <c r="AH487" s="1">
        <f>(Table2[[#This Row],[Current Month High]]/Table2[[#This Row],[Close Price]])-1</f>
        <v>4.8735348550277502E-2</v>
      </c>
      <c r="AI487">
        <v>16.800329015011201</v>
      </c>
      <c r="AJ487">
        <v>62.642140468227403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0.04</v>
      </c>
      <c r="AM487" t="s">
        <v>2951</v>
      </c>
      <c r="AN487">
        <v>19.34</v>
      </c>
      <c r="AO487" t="s">
        <v>2951</v>
      </c>
      <c r="AP487">
        <v>-5.8992334017399999E-2</v>
      </c>
      <c r="AQ487">
        <f>(Table2[[#This Row],[Sharpe Ratio]]-AVERAGE(Table2[Sharpe Ratio]))/_xlfn.STDEV.P(Table2[Sharpe Ratio])</f>
        <v>-1.3017862628374977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-1.7000950464141764</v>
      </c>
      <c r="AS487">
        <f>_xlfn.RANK.AVG(Table2[[#This Row],[1Y Return vs Nifty Z-Score]],Table2[1Y Return vs Nifty Z-Score])</f>
        <v>393</v>
      </c>
      <c r="AT487">
        <f>_xlfn.RANK.AVG(Table2[[#This Row],[6M Return vs Nifty Z-Score]],Table2[6M Return vs Nifty Z-Score])</f>
        <v>330</v>
      </c>
      <c r="AU487">
        <f>_xlfn.RANK.AVG(Table2[[#This Row],[Sharpe Ratio Z-Score]],Table2[Sharpe Ratio Z-Score])</f>
        <v>652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522</v>
      </c>
      <c r="B488" t="s">
        <v>523</v>
      </c>
      <c r="C488" t="s">
        <v>2923</v>
      </c>
      <c r="D488" t="s">
        <v>524</v>
      </c>
      <c r="E488">
        <v>35470.015749999999</v>
      </c>
      <c r="F488">
        <v>3305.2</v>
      </c>
      <c r="G488">
        <v>-16.363645586308198</v>
      </c>
      <c r="H488">
        <f>(Table2[[#This Row],[1Y Return vs Nifty]]-AVERAGE(Table2[1Y Return vs Nifty]))/_xlfn.STDEV.P(Table2[1Y Return vs Nifty])</f>
        <v>-0.7457297621212251</v>
      </c>
      <c r="I488">
        <v>4.9003069703981401</v>
      </c>
      <c r="J488">
        <f>(Table2[[#This Row],[1M Return vs Nifty]]-AVERAGE(Table2[1M Return vs Nifty]))/_xlfn.STDEV.P(Table2[1M Return vs Nifty])</f>
        <v>4.2926951536103083E-2</v>
      </c>
      <c r="K488">
        <v>-18.570681524137498</v>
      </c>
      <c r="L488">
        <f>(Table2[[#This Row],[6M Return vs Nifty]]-AVERAGE(Table2[6M Return vs Nifty]))/_xlfn.STDEV.P(Table2[6M Return vs Nifty])</f>
        <v>-0.98787682834822999</v>
      </c>
      <c r="M488">
        <v>3.55434110431721</v>
      </c>
      <c r="N488">
        <f>(Table2[[#This Row],[1W Return vs Nifty]]-AVERAGE(Table2[1W Return vs Nifty]))/_xlfn.STDEV.P(Table2[1W Return vs Nifty])</f>
        <v>0.69547120987256816</v>
      </c>
      <c r="O488">
        <v>3215.03</v>
      </c>
      <c r="P488">
        <v>3256.4085501710902</v>
      </c>
      <c r="Q488">
        <v>3254.3706525632001</v>
      </c>
      <c r="R488">
        <v>43.197625612487201</v>
      </c>
      <c r="S488">
        <f>(Table2[[#This Row],[Close Price]]-Table2[[#This Row],[20D EMA]])/Table2[[#This Row],[20D EMA]]</f>
        <v>2.8046394590408055E-2</v>
      </c>
      <c r="T488">
        <f>(Table2[[#This Row],[Close Price]]-Table2[[#This Row],[50D EMA]])/Table2[[#This Row],[50D EMA]]</f>
        <v>1.4983208979213061E-2</v>
      </c>
      <c r="U488">
        <f>(Table2[[#This Row],[Close Price]]-Table2[[#This Row],[200D EMA]])/Table2[[#This Row],[200D EMA]]</f>
        <v>1.5618794803463955E-2</v>
      </c>
      <c r="V488">
        <v>2.5299088360686</v>
      </c>
      <c r="W488">
        <v>3281</v>
      </c>
      <c r="X488">
        <v>3375</v>
      </c>
      <c r="Y488">
        <v>3311.35</v>
      </c>
      <c r="Z488">
        <v>3450</v>
      </c>
      <c r="AA488">
        <v>3281</v>
      </c>
      <c r="AB488">
        <v>3375</v>
      </c>
      <c r="AC488" s="1">
        <f>(Table2[[#This Row],[Close Price]]/Table2[[#This Row],[Day Low]])-1</f>
        <v>7.3758000609569496E-3</v>
      </c>
      <c r="AD488" s="1">
        <f>(Table2[[#This Row],[Day High]]/Table2[[#This Row],[Close Price]])-1</f>
        <v>2.1118237928113404E-2</v>
      </c>
      <c r="AE488" s="1">
        <f>(Table2[[#This Row],[Close Price]]/Table2[[#This Row],[Current Week Low]])-1</f>
        <v>-1.8572485542150963E-3</v>
      </c>
      <c r="AF488" s="1">
        <f>(Table2[[#This Row],[Current Week High]]/Table2[[#This Row],[Close Price]])-1</f>
        <v>4.3809754326515904E-2</v>
      </c>
      <c r="AG488" s="1">
        <f>(Table2[[#This Row],[Close Price]]/Table2[[#This Row],[Current Month Low]])-1</f>
        <v>7.3758000609569496E-3</v>
      </c>
      <c r="AH488" s="1">
        <f>(Table2[[#This Row],[Current Month High]]/Table2[[#This Row],[Close Price]])-1</f>
        <v>2.1118237928113404E-2</v>
      </c>
      <c r="AI488">
        <v>18.600992375650399</v>
      </c>
      <c r="AJ488">
        <v>33.489499192245503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-0.02</v>
      </c>
      <c r="AM488" t="s">
        <v>2950</v>
      </c>
      <c r="AN488">
        <v>12.8</v>
      </c>
      <c r="AO488" t="s">
        <v>2951</v>
      </c>
      <c r="AP488">
        <v>0.13687249416623201</v>
      </c>
      <c r="AQ488">
        <f>(Table2[[#This Row],[Sharpe Ratio]]-AVERAGE(Table2[Sharpe Ratio]))/_xlfn.STDEV.P(Table2[Sharpe Ratio])</f>
        <v>0.86008191377532051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600</v>
      </c>
      <c r="AT488">
        <f>_xlfn.RANK.AVG(Table2[[#This Row],[6M Return vs Nifty Z-Score]],Table2[6M Return vs Nifty Z-Score])</f>
        <v>639</v>
      </c>
      <c r="AU488">
        <f>_xlfn.RANK.AVG(Table2[[#This Row],[Sharpe Ratio Z-Score]],Table2[Sharpe Ratio Z-Score])</f>
        <v>145</v>
      </c>
      <c r="AV488">
        <f>(Table2[[#This Row],[Rank 1Y]]+Table2[[#This Row],[Rank 6M]]+Table2[[#This Row],[Rank Sharpe]])/3</f>
        <v>461.33333333333331</v>
      </c>
    </row>
    <row r="489" spans="1:48" x14ac:dyDescent="0.3">
      <c r="A489" t="s">
        <v>702</v>
      </c>
      <c r="B489" t="s">
        <v>703</v>
      </c>
      <c r="C489" t="s">
        <v>2909</v>
      </c>
      <c r="D489" t="s">
        <v>517</v>
      </c>
      <c r="E489">
        <v>20685.708900469999</v>
      </c>
      <c r="F489">
        <v>768.4</v>
      </c>
      <c r="G489">
        <v>1.5907187074140201</v>
      </c>
      <c r="H489">
        <f>(Table2[[#This Row],[1Y Return vs Nifty]]-AVERAGE(Table2[1Y Return vs Nifty]))/_xlfn.STDEV.P(Table2[1Y Return vs Nifty])</f>
        <v>-0.53173076156549148</v>
      </c>
      <c r="I489">
        <v>-4.9277253263426202</v>
      </c>
      <c r="J489">
        <f>(Table2[[#This Row],[1M Return vs Nifty]]-AVERAGE(Table2[1M Return vs Nifty]))/_xlfn.STDEV.P(Table2[1M Return vs Nifty])</f>
        <v>-0.8866797565247555</v>
      </c>
      <c r="K489">
        <v>-12.502261293282301</v>
      </c>
      <c r="L489">
        <f>(Table2[[#This Row],[6M Return vs Nifty]]-AVERAGE(Table2[6M Return vs Nifty]))/_xlfn.STDEV.P(Table2[6M Return vs Nifty])</f>
        <v>-0.80043342566581988</v>
      </c>
      <c r="M489">
        <v>-6.7277243320433202</v>
      </c>
      <c r="N489">
        <f>(Table2[[#This Row],[1W Return vs Nifty]]-AVERAGE(Table2[1W Return vs Nifty]))/_xlfn.STDEV.P(Table2[1W Return vs Nifty])</f>
        <v>-1.4112225493045694</v>
      </c>
      <c r="O489">
        <v>784.31</v>
      </c>
      <c r="P489">
        <v>766.46039344551696</v>
      </c>
      <c r="Q489">
        <v>722.18622468019305</v>
      </c>
      <c r="R489">
        <v>72.320764688012403</v>
      </c>
      <c r="S489">
        <f>(Table2[[#This Row],[Close Price]]-Table2[[#This Row],[20D EMA]])/Table2[[#This Row],[20D EMA]]</f>
        <v>-2.028534635539515E-2</v>
      </c>
      <c r="T489">
        <f>(Table2[[#This Row],[Close Price]]-Table2[[#This Row],[50D EMA]])/Table2[[#This Row],[50D EMA]]</f>
        <v>2.5306024565258838E-3</v>
      </c>
      <c r="U489">
        <f>(Table2[[#This Row],[Close Price]]-Table2[[#This Row],[200D EMA]])/Table2[[#This Row],[200D EMA]]</f>
        <v>6.3991493801023203E-2</v>
      </c>
      <c r="V489">
        <v>2.6035628605965102</v>
      </c>
      <c r="W489">
        <v>762.45</v>
      </c>
      <c r="X489">
        <v>782.85</v>
      </c>
      <c r="Y489">
        <v>779.2</v>
      </c>
      <c r="Z489">
        <v>805</v>
      </c>
      <c r="AA489">
        <v>762.45</v>
      </c>
      <c r="AB489">
        <v>782.85</v>
      </c>
      <c r="AC489" s="1">
        <f>(Table2[[#This Row],[Close Price]]/Table2[[#This Row],[Day Low]])-1</f>
        <v>7.8037904124859114E-3</v>
      </c>
      <c r="AD489" s="1">
        <f>(Table2[[#This Row],[Day High]]/Table2[[#This Row],[Close Price]])-1</f>
        <v>1.8805309734513331E-2</v>
      </c>
      <c r="AE489" s="1">
        <f>(Table2[[#This Row],[Close Price]]/Table2[[#This Row],[Current Week Low]])-1</f>
        <v>-1.3860369609856371E-2</v>
      </c>
      <c r="AF489" s="1">
        <f>(Table2[[#This Row],[Current Week High]]/Table2[[#This Row],[Close Price]])-1</f>
        <v>4.7631441957313836E-2</v>
      </c>
      <c r="AG489" s="1">
        <f>(Table2[[#This Row],[Close Price]]/Table2[[#This Row],[Current Month Low]])-1</f>
        <v>7.8037904124859114E-3</v>
      </c>
      <c r="AH489" s="1">
        <f>(Table2[[#This Row],[Current Month High]]/Table2[[#This Row],[Close Price]])-1</f>
        <v>1.8805309734513331E-2</v>
      </c>
      <c r="AI489">
        <v>18.909422175949999</v>
      </c>
      <c r="AJ489">
        <v>37.459749552772799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-0.03</v>
      </c>
      <c r="AM489" t="s">
        <v>2950</v>
      </c>
      <c r="AN489">
        <v>7.75</v>
      </c>
      <c r="AO489" t="s">
        <v>2951</v>
      </c>
      <c r="AP489">
        <v>6.4029293574926996E-2</v>
      </c>
      <c r="AQ489">
        <f>(Table2[[#This Row],[Sharpe Ratio]]-AVERAGE(Table2[Sharpe Ratio]))/_xlfn.STDEV.P(Table2[Sharpe Ratio])</f>
        <v>5.6071317787539245E-2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-3.573995175273097</v>
      </c>
      <c r="AS489">
        <f>_xlfn.RANK.AVG(Table2[[#This Row],[1Y Return vs Nifty Z-Score]],Table2[1Y Return vs Nifty Z-Score])</f>
        <v>495</v>
      </c>
      <c r="AT489">
        <f>_xlfn.RANK.AVG(Table2[[#This Row],[6M Return vs Nifty Z-Score]],Table2[6M Return vs Nifty Z-Score])</f>
        <v>574</v>
      </c>
      <c r="AU489">
        <f>_xlfn.RANK.AVG(Table2[[#This Row],[Sharpe Ratio Z-Score]],Table2[Sharpe Ratio Z-Score])</f>
        <v>316</v>
      </c>
      <c r="AV489">
        <f>(Table2[[#This Row],[Rank 1Y]]+Table2[[#This Row],[Rank 6M]]+Table2[[#This Row],[Rank Sharpe]])/3</f>
        <v>461.66666666666669</v>
      </c>
    </row>
    <row r="490" spans="1:48" x14ac:dyDescent="0.3">
      <c r="A490" t="s">
        <v>868</v>
      </c>
      <c r="B490" t="s">
        <v>869</v>
      </c>
      <c r="C490" t="s">
        <v>2909</v>
      </c>
      <c r="D490" t="s">
        <v>25</v>
      </c>
      <c r="E490">
        <v>15427.68462052</v>
      </c>
      <c r="F490">
        <v>256.62</v>
      </c>
      <c r="G490">
        <v>28.533432367844799</v>
      </c>
      <c r="H490">
        <f>(Table2[[#This Row],[1Y Return vs Nifty]]-AVERAGE(Table2[1Y Return vs Nifty]))/_xlfn.STDEV.P(Table2[1Y Return vs Nifty])</f>
        <v>-0.21059915805851051</v>
      </c>
      <c r="I490">
        <v>1.0537785781507101</v>
      </c>
      <c r="J490">
        <f>(Table2[[#This Row],[1M Return vs Nifty]]-AVERAGE(Table2[1M Return vs Nifty]))/_xlfn.STDEV.P(Table2[1M Return vs Nifty])</f>
        <v>-0.32090565383349656</v>
      </c>
      <c r="K490">
        <v>-11.758987088194599</v>
      </c>
      <c r="L490">
        <f>(Table2[[#This Row],[6M Return vs Nifty]]-AVERAGE(Table2[6M Return vs Nifty]))/_xlfn.STDEV.P(Table2[6M Return vs Nifty])</f>
        <v>-0.77747492232761772</v>
      </c>
      <c r="M490">
        <v>1.8149815398065701</v>
      </c>
      <c r="N490">
        <f>(Table2[[#This Row],[1W Return vs Nifty]]-AVERAGE(Table2[1W Return vs Nifty]))/_xlfn.STDEV.P(Table2[1W Return vs Nifty])</f>
        <v>0.33909359661973376</v>
      </c>
      <c r="O490">
        <v>255.92</v>
      </c>
      <c r="P490">
        <v>253.812058760257</v>
      </c>
      <c r="Q490">
        <v>243.342718704476</v>
      </c>
      <c r="R490">
        <v>59.017992070642102</v>
      </c>
      <c r="S490">
        <f>(Table2[[#This Row],[Close Price]]-Table2[[#This Row],[20D EMA]])/Table2[[#This Row],[20D EMA]]</f>
        <v>2.7352297592998479E-3</v>
      </c>
      <c r="T490">
        <f>(Table2[[#This Row],[Close Price]]-Table2[[#This Row],[50D EMA]])/Table2[[#This Row],[50D EMA]]</f>
        <v>1.106307262727535E-2</v>
      </c>
      <c r="U490">
        <f>(Table2[[#This Row],[Close Price]]-Table2[[#This Row],[200D EMA]])/Table2[[#This Row],[200D EMA]]</f>
        <v>5.4562065247772649E-2</v>
      </c>
      <c r="V490">
        <v>0.83701359808759601</v>
      </c>
      <c r="W490">
        <v>252</v>
      </c>
      <c r="X490">
        <v>261</v>
      </c>
      <c r="Y490">
        <v>262.89999999999998</v>
      </c>
      <c r="Z490">
        <v>268.39</v>
      </c>
      <c r="AA490">
        <v>252</v>
      </c>
      <c r="AB490">
        <v>261</v>
      </c>
      <c r="AC490" s="1">
        <f>(Table2[[#This Row],[Close Price]]/Table2[[#This Row],[Day Low]])-1</f>
        <v>1.8333333333333313E-2</v>
      </c>
      <c r="AD490" s="1">
        <f>(Table2[[#This Row],[Day High]]/Table2[[#This Row],[Close Price]])-1</f>
        <v>1.7068038344633996E-2</v>
      </c>
      <c r="AE490" s="1">
        <f>(Table2[[#This Row],[Close Price]]/Table2[[#This Row],[Current Week Low]])-1</f>
        <v>-2.3887409661468184E-2</v>
      </c>
      <c r="AF490" s="1">
        <f>(Table2[[#This Row],[Current Week High]]/Table2[[#This Row],[Close Price]])-1</f>
        <v>4.5865482035694738E-2</v>
      </c>
      <c r="AG490" s="1">
        <f>(Table2[[#This Row],[Close Price]]/Table2[[#This Row],[Current Month Low]])-1</f>
        <v>1.8333333333333313E-2</v>
      </c>
      <c r="AH490" s="1">
        <f>(Table2[[#This Row],[Current Month High]]/Table2[[#This Row],[Close Price]])-1</f>
        <v>1.7068038344633996E-2</v>
      </c>
      <c r="AI490">
        <v>17.177149092042701</v>
      </c>
      <c r="AJ490">
        <v>55.527272727272702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-0.06</v>
      </c>
      <c r="AM490" t="s">
        <v>2950</v>
      </c>
      <c r="AN490">
        <v>5.09</v>
      </c>
      <c r="AO490" t="s">
        <v>2951</v>
      </c>
      <c r="AP490">
        <v>1.2518541019089001E-2</v>
      </c>
      <c r="AQ490">
        <f>(Table2[[#This Row],[Sharpe Ratio]]-AVERAGE(Table2[Sharpe Ratio]))/_xlfn.STDEV.P(Table2[Sharpe Ratio])</f>
        <v>-0.51248127910565633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-1.4823674167055474</v>
      </c>
      <c r="AS490">
        <f>_xlfn.RANK.AVG(Table2[[#This Row],[1Y Return vs Nifty Z-Score]],Table2[1Y Return vs Nifty Z-Score])</f>
        <v>346</v>
      </c>
      <c r="AT490">
        <f>_xlfn.RANK.AVG(Table2[[#This Row],[6M Return vs Nifty Z-Score]],Table2[6M Return vs Nifty Z-Score])</f>
        <v>570</v>
      </c>
      <c r="AU490">
        <f>_xlfn.RANK.AVG(Table2[[#This Row],[Sharpe Ratio Z-Score]],Table2[Sharpe Ratio Z-Score])</f>
        <v>469</v>
      </c>
      <c r="AV490">
        <f>(Table2[[#This Row],[Rank 1Y]]+Table2[[#This Row],[Rank 6M]]+Table2[[#This Row],[Rank Sharpe]])/3</f>
        <v>461.66666666666669</v>
      </c>
    </row>
    <row r="491" spans="1:48" x14ac:dyDescent="0.3">
      <c r="A491" t="s">
        <v>655</v>
      </c>
      <c r="B491" t="s">
        <v>656</v>
      </c>
      <c r="C491" t="s">
        <v>2923</v>
      </c>
      <c r="D491" t="s">
        <v>446</v>
      </c>
      <c r="E491">
        <v>23733.9187852</v>
      </c>
      <c r="F491">
        <v>6595.65</v>
      </c>
      <c r="G491">
        <v>26.855063120715901</v>
      </c>
      <c r="H491">
        <f>(Table2[[#This Row],[1Y Return vs Nifty]]-AVERAGE(Table2[1Y Return vs Nifty]))/_xlfn.STDEV.P(Table2[1Y Return vs Nifty])</f>
        <v>-0.23060372828852682</v>
      </c>
      <c r="I491">
        <v>19.934322138060299</v>
      </c>
      <c r="J491">
        <f>(Table2[[#This Row],[1M Return vs Nifty]]-AVERAGE(Table2[1M Return vs Nifty]))/_xlfn.STDEV.P(Table2[1M Return vs Nifty])</f>
        <v>1.4649533477641825</v>
      </c>
      <c r="K491">
        <v>6.4287053872743503</v>
      </c>
      <c r="L491">
        <f>(Table2[[#This Row],[6M Return vs Nifty]]-AVERAGE(Table2[6M Return vs Nifty]))/_xlfn.STDEV.P(Table2[6M Return vs Nifty])</f>
        <v>-0.21568736727183879</v>
      </c>
      <c r="M491">
        <v>5.7745481642007697</v>
      </c>
      <c r="N491">
        <f>(Table2[[#This Row],[1W Return vs Nifty]]-AVERAGE(Table2[1W Return vs Nifty]))/_xlfn.STDEV.P(Table2[1W Return vs Nifty])</f>
        <v>1.1503697306111509</v>
      </c>
      <c r="O491">
        <v>5912</v>
      </c>
      <c r="P491">
        <v>5663.1715756348603</v>
      </c>
      <c r="Q491">
        <v>5402.90956495921</v>
      </c>
      <c r="R491">
        <v>36.2259452028254</v>
      </c>
      <c r="S491">
        <f>(Table2[[#This Row],[Close Price]]-Table2[[#This Row],[20D EMA]])/Table2[[#This Row],[20D EMA]]</f>
        <v>0.11563768606224621</v>
      </c>
      <c r="T491">
        <f>(Table2[[#This Row],[Close Price]]-Table2[[#This Row],[50D EMA]])/Table2[[#This Row],[50D EMA]]</f>
        <v>0.16465657307241399</v>
      </c>
      <c r="U491">
        <f>(Table2[[#This Row],[Close Price]]-Table2[[#This Row],[200D EMA]])/Table2[[#This Row],[200D EMA]]</f>
        <v>0.22075891160132613</v>
      </c>
      <c r="V491">
        <v>2.0214076337417</v>
      </c>
      <c r="W491">
        <v>6280.95</v>
      </c>
      <c r="X491">
        <v>6655</v>
      </c>
      <c r="Y491">
        <v>6250</v>
      </c>
      <c r="Z491">
        <v>6670</v>
      </c>
      <c r="AA491">
        <v>6280.95</v>
      </c>
      <c r="AB491">
        <v>6655</v>
      </c>
      <c r="AC491" s="1">
        <f>(Table2[[#This Row],[Close Price]]/Table2[[#This Row],[Day Low]])-1</f>
        <v>5.0103885558713257E-2</v>
      </c>
      <c r="AD491" s="1">
        <f>(Table2[[#This Row],[Day High]]/Table2[[#This Row],[Close Price]])-1</f>
        <v>8.9983549763859028E-3</v>
      </c>
      <c r="AE491" s="1">
        <f>(Table2[[#This Row],[Close Price]]/Table2[[#This Row],[Current Week Low]])-1</f>
        <v>5.530400000000002E-2</v>
      </c>
      <c r="AF491" s="1">
        <f>(Table2[[#This Row],[Current Week High]]/Table2[[#This Row],[Close Price]])-1</f>
        <v>1.1272581170923335E-2</v>
      </c>
      <c r="AG491" s="1">
        <f>(Table2[[#This Row],[Close Price]]/Table2[[#This Row],[Current Month Low]])-1</f>
        <v>5.0103885558713257E-2</v>
      </c>
      <c r="AH491" s="1">
        <f>(Table2[[#This Row],[Current Month High]]/Table2[[#This Row],[Close Price]])-1</f>
        <v>8.9983549763859028E-3</v>
      </c>
      <c r="AI491">
        <v>1.1272581170923299</v>
      </c>
      <c r="AJ491">
        <v>54.284210526315697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0.12</v>
      </c>
      <c r="AM491" t="s">
        <v>2951</v>
      </c>
      <c r="AN491">
        <v>24.71</v>
      </c>
      <c r="AO491" t="s">
        <v>2951</v>
      </c>
      <c r="AP491">
        <v>-6.6729027375819996E-2</v>
      </c>
      <c r="AQ491">
        <f>(Table2[[#This Row],[Sharpe Ratio]]-AVERAGE(Table2[Sharpe Ratio]))/_xlfn.STDEV.P(Table2[Sharpe Ratio])</f>
        <v>-1.387180416136419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0.78185156667854894</v>
      </c>
      <c r="AS491">
        <f>_xlfn.RANK.AVG(Table2[[#This Row],[1Y Return vs Nifty Z-Score]],Table2[1Y Return vs Nifty Z-Score])</f>
        <v>351</v>
      </c>
      <c r="AT491">
        <f>_xlfn.RANK.AVG(Table2[[#This Row],[6M Return vs Nifty Z-Score]],Table2[6M Return vs Nifty Z-Score])</f>
        <v>373</v>
      </c>
      <c r="AU491">
        <f>_xlfn.RANK.AVG(Table2[[#This Row],[Sharpe Ratio Z-Score]],Table2[Sharpe Ratio Z-Score])</f>
        <v>663</v>
      </c>
      <c r="AV491">
        <f>(Table2[[#This Row],[Rank 1Y]]+Table2[[#This Row],[Rank 6M]]+Table2[[#This Row],[Rank Sharpe]])/3</f>
        <v>462.33333333333331</v>
      </c>
    </row>
    <row r="492" spans="1:48" x14ac:dyDescent="0.3">
      <c r="A492" t="s">
        <v>1336</v>
      </c>
      <c r="B492" t="s">
        <v>1337</v>
      </c>
      <c r="C492" t="s">
        <v>2909</v>
      </c>
      <c r="D492" t="s">
        <v>517</v>
      </c>
      <c r="E492">
        <v>7119.1585213199996</v>
      </c>
      <c r="F492">
        <v>1011.95</v>
      </c>
      <c r="G492">
        <v>7.9740026398221699</v>
      </c>
      <c r="H492">
        <f>(Table2[[#This Row],[1Y Return vs Nifty]]-AVERAGE(Table2[1Y Return vs Nifty]))/_xlfn.STDEV.P(Table2[1Y Return vs Nifty])</f>
        <v>-0.45564806883119918</v>
      </c>
      <c r="I492">
        <v>25.744163763072699</v>
      </c>
      <c r="J492">
        <f>(Table2[[#This Row],[1M Return vs Nifty]]-AVERAGE(Table2[1M Return vs Nifty]))/_xlfn.STDEV.P(Table2[1M Return vs Nifty])</f>
        <v>2.0144903847124431</v>
      </c>
      <c r="K492">
        <v>-4.7347642775110401</v>
      </c>
      <c r="L492">
        <f>(Table2[[#This Row],[6M Return vs Nifty]]-AVERAGE(Table2[6M Return vs Nifty]))/_xlfn.STDEV.P(Table2[6M Return vs Nifty])</f>
        <v>-0.56050836847240137</v>
      </c>
      <c r="M492">
        <v>-1.48896282956909</v>
      </c>
      <c r="N492">
        <f>(Table2[[#This Row],[1W Return vs Nifty]]-AVERAGE(Table2[1W Return vs Nifty]))/_xlfn.STDEV.P(Table2[1W Return vs Nifty])</f>
        <v>-0.33785200606219873</v>
      </c>
      <c r="O492">
        <v>952.47</v>
      </c>
      <c r="P492">
        <v>908.12099782894302</v>
      </c>
      <c r="Q492">
        <v>889.38346289718902</v>
      </c>
      <c r="R492">
        <v>31.107582974028801</v>
      </c>
      <c r="S492">
        <f>(Table2[[#This Row],[Close Price]]-Table2[[#This Row],[20D EMA]])/Table2[[#This Row],[20D EMA]]</f>
        <v>6.2448161096937453E-2</v>
      </c>
      <c r="T492">
        <f>(Table2[[#This Row],[Close Price]]-Table2[[#This Row],[50D EMA]])/Table2[[#This Row],[50D EMA]]</f>
        <v>0.11433388548363313</v>
      </c>
      <c r="U492">
        <f>(Table2[[#This Row],[Close Price]]-Table2[[#This Row],[200D EMA]])/Table2[[#This Row],[200D EMA]]</f>
        <v>0.13781067696440796</v>
      </c>
      <c r="V492">
        <v>3.0006150675847598</v>
      </c>
      <c r="W492">
        <v>999.65</v>
      </c>
      <c r="X492">
        <v>1050.75</v>
      </c>
      <c r="Y492">
        <v>1025</v>
      </c>
      <c r="Z492">
        <v>1063</v>
      </c>
      <c r="AA492">
        <v>999.65</v>
      </c>
      <c r="AB492">
        <v>1050.75</v>
      </c>
      <c r="AC492" s="1">
        <f>(Table2[[#This Row],[Close Price]]/Table2[[#This Row],[Day Low]])-1</f>
        <v>1.2304306507277651E-2</v>
      </c>
      <c r="AD492" s="1">
        <f>(Table2[[#This Row],[Day High]]/Table2[[#This Row],[Close Price]])-1</f>
        <v>3.8341815307080251E-2</v>
      </c>
      <c r="AE492" s="1">
        <f>(Table2[[#This Row],[Close Price]]/Table2[[#This Row],[Current Week Low]])-1</f>
        <v>-1.2731707317073071E-2</v>
      </c>
      <c r="AF492" s="1">
        <f>(Table2[[#This Row],[Current Week High]]/Table2[[#This Row],[Close Price]])-1</f>
        <v>5.044715648006326E-2</v>
      </c>
      <c r="AG492" s="1">
        <f>(Table2[[#This Row],[Close Price]]/Table2[[#This Row],[Current Month Low]])-1</f>
        <v>1.2304306507277651E-2</v>
      </c>
      <c r="AH492" s="1">
        <f>(Table2[[#This Row],[Current Month High]]/Table2[[#This Row],[Close Price]])-1</f>
        <v>3.8341815307080251E-2</v>
      </c>
      <c r="AI492">
        <v>7.9598794406838103</v>
      </c>
      <c r="AJ492">
        <v>34.344507135745097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-0.02</v>
      </c>
      <c r="AM492" t="s">
        <v>2950</v>
      </c>
      <c r="AN492">
        <v>24.74</v>
      </c>
      <c r="AO492" t="s">
        <v>2951</v>
      </c>
      <c r="AP492">
        <v>1.8990771187632E-2</v>
      </c>
      <c r="AQ492">
        <f>(Table2[[#This Row],[Sharpe Ratio]]-AVERAGE(Table2[Sharpe Ratio]))/_xlfn.STDEV.P(Table2[Sharpe Ratio])</f>
        <v>-0.44104370369794554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0.21943823764869824</v>
      </c>
      <c r="AS492">
        <f>_xlfn.RANK.AVG(Table2[[#This Row],[1Y Return vs Nifty Z-Score]],Table2[1Y Return vs Nifty Z-Score])</f>
        <v>454</v>
      </c>
      <c r="AT492">
        <f>_xlfn.RANK.AVG(Table2[[#This Row],[6M Return vs Nifty Z-Score]],Table2[6M Return vs Nifty Z-Score])</f>
        <v>489</v>
      </c>
      <c r="AU492">
        <f>_xlfn.RANK.AVG(Table2[[#This Row],[Sharpe Ratio Z-Score]],Table2[Sharpe Ratio Z-Score])</f>
        <v>447</v>
      </c>
      <c r="AV492">
        <f>(Table2[[#This Row],[Rank 1Y]]+Table2[[#This Row],[Rank 6M]]+Table2[[#This Row],[Rank Sharpe]])/3</f>
        <v>463.33333333333331</v>
      </c>
    </row>
    <row r="493" spans="1:48" x14ac:dyDescent="0.3">
      <c r="A493" t="s">
        <v>1814</v>
      </c>
      <c r="B493" t="s">
        <v>1815</v>
      </c>
      <c r="C493" t="s">
        <v>2911</v>
      </c>
      <c r="D493" t="s">
        <v>189</v>
      </c>
      <c r="E493">
        <v>3412.7718917000002</v>
      </c>
      <c r="F493">
        <v>266.72000000000003</v>
      </c>
      <c r="G493">
        <v>14.1278289672284</v>
      </c>
      <c r="H493">
        <f>(Table2[[#This Row],[1Y Return vs Nifty]]-AVERAGE(Table2[1Y Return vs Nifty]))/_xlfn.STDEV.P(Table2[1Y Return vs Nifty])</f>
        <v>-0.38230029320881437</v>
      </c>
      <c r="I493">
        <v>8.0857923991309608</v>
      </c>
      <c r="J493">
        <f>(Table2[[#This Row],[1M Return vs Nifty]]-AVERAGE(Table2[1M Return vs Nifty]))/_xlfn.STDEV.P(Table2[1M Return vs Nifty])</f>
        <v>0.34423331007973346</v>
      </c>
      <c r="K493">
        <v>16.037239425648501</v>
      </c>
      <c r="L493">
        <f>(Table2[[#This Row],[6M Return vs Nifty]]-AVERAGE(Table2[6M Return vs Nifty]))/_xlfn.STDEV.P(Table2[6M Return vs Nifty])</f>
        <v>8.1104259943601223E-2</v>
      </c>
      <c r="M493">
        <v>0.825098167543445</v>
      </c>
      <c r="N493">
        <f>(Table2[[#This Row],[1W Return vs Nifty]]-AVERAGE(Table2[1W Return vs Nifty]))/_xlfn.STDEV.P(Table2[1W Return vs Nifty])</f>
        <v>0.13627626039802496</v>
      </c>
      <c r="O493">
        <v>254.4</v>
      </c>
      <c r="P493">
        <v>244.57259747383199</v>
      </c>
      <c r="Q493">
        <v>227.50241809968401</v>
      </c>
      <c r="R493">
        <v>46.220275085723699</v>
      </c>
      <c r="S493">
        <f>(Table2[[#This Row],[Close Price]]-Table2[[#This Row],[20D EMA]])/Table2[[#This Row],[20D EMA]]</f>
        <v>4.8427672955974929E-2</v>
      </c>
      <c r="T493">
        <f>(Table2[[#This Row],[Close Price]]-Table2[[#This Row],[50D EMA]])/Table2[[#This Row],[50D EMA]]</f>
        <v>9.0555535472602131E-2</v>
      </c>
      <c r="U493">
        <f>(Table2[[#This Row],[Close Price]]-Table2[[#This Row],[200D EMA]])/Table2[[#This Row],[200D EMA]]</f>
        <v>0.17238314312392133</v>
      </c>
      <c r="V493">
        <v>1.3867040971135201</v>
      </c>
      <c r="W493">
        <v>266.25</v>
      </c>
      <c r="X493">
        <v>273.39999999999998</v>
      </c>
      <c r="Y493">
        <v>262.8</v>
      </c>
      <c r="Z493">
        <v>274.45</v>
      </c>
      <c r="AA493">
        <v>266.25</v>
      </c>
      <c r="AB493">
        <v>273.39999999999998</v>
      </c>
      <c r="AC493" s="1">
        <f>(Table2[[#This Row],[Close Price]]/Table2[[#This Row],[Day Low]])-1</f>
        <v>1.7652582159626284E-3</v>
      </c>
      <c r="AD493" s="1">
        <f>(Table2[[#This Row],[Day High]]/Table2[[#This Row],[Close Price]])-1</f>
        <v>2.5044991001799355E-2</v>
      </c>
      <c r="AE493" s="1">
        <f>(Table2[[#This Row],[Close Price]]/Table2[[#This Row],[Current Week Low]])-1</f>
        <v>1.4916286149162961E-2</v>
      </c>
      <c r="AF493" s="1">
        <f>(Table2[[#This Row],[Current Week High]]/Table2[[#This Row],[Close Price]])-1</f>
        <v>2.8981703659267888E-2</v>
      </c>
      <c r="AG493" s="1">
        <f>(Table2[[#This Row],[Close Price]]/Table2[[#This Row],[Current Month Low]])-1</f>
        <v>1.7652582159626284E-3</v>
      </c>
      <c r="AH493" s="1">
        <f>(Table2[[#This Row],[Current Month High]]/Table2[[#This Row],[Close Price]])-1</f>
        <v>2.5044991001799355E-2</v>
      </c>
      <c r="AI493">
        <v>2.8981703659267799</v>
      </c>
      <c r="AJ493">
        <v>42.023429179978699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0.11</v>
      </c>
      <c r="AM493" t="s">
        <v>2951</v>
      </c>
      <c r="AN493">
        <v>11.74</v>
      </c>
      <c r="AO493" t="s">
        <v>2951</v>
      </c>
      <c r="AP493">
        <v>-7.8267535475611993E-2</v>
      </c>
      <c r="AQ493">
        <f>(Table2[[#This Row],[Sharpe Ratio]]-AVERAGE(Table2[Sharpe Ratio]))/_xlfn.STDEV.P(Table2[Sharpe Ratio])</f>
        <v>-1.5145372963780452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-1.3352237591655001</v>
      </c>
      <c r="AS493">
        <f>_xlfn.RANK.AVG(Table2[[#This Row],[1Y Return vs Nifty Z-Score]],Table2[1Y Return vs Nifty Z-Score])</f>
        <v>424</v>
      </c>
      <c r="AT493">
        <f>_xlfn.RANK.AVG(Table2[[#This Row],[6M Return vs Nifty Z-Score]],Table2[6M Return vs Nifty Z-Score])</f>
        <v>284</v>
      </c>
      <c r="AU493">
        <f>_xlfn.RANK.AVG(Table2[[#This Row],[Sharpe Ratio Z-Score]],Table2[Sharpe Ratio Z-Score])</f>
        <v>682</v>
      </c>
      <c r="AV493">
        <f>(Table2[[#This Row],[Rank 1Y]]+Table2[[#This Row],[Rank 6M]]+Table2[[#This Row],[Rank Sharpe]])/3</f>
        <v>463.33333333333331</v>
      </c>
    </row>
    <row r="494" spans="1:48" x14ac:dyDescent="0.3">
      <c r="A494" t="s">
        <v>412</v>
      </c>
      <c r="B494" t="s">
        <v>413</v>
      </c>
      <c r="C494" t="s">
        <v>2910</v>
      </c>
      <c r="D494" t="s">
        <v>28</v>
      </c>
      <c r="E494">
        <v>52398.675000000003</v>
      </c>
      <c r="F494">
        <v>1849.35</v>
      </c>
      <c r="G494">
        <v>-8.2467050161383604</v>
      </c>
      <c r="H494">
        <f>(Table2[[#This Row],[1Y Return vs Nifty]]-AVERAGE(Table2[1Y Return vs Nifty]))/_xlfn.STDEV.P(Table2[1Y Return vs Nifty])</f>
        <v>-0.64898352587637054</v>
      </c>
      <c r="I494">
        <v>-1.83139064271138</v>
      </c>
      <c r="J494">
        <f>(Table2[[#This Row],[1M Return vs Nifty]]-AVERAGE(Table2[1M Return vs Nifty]))/_xlfn.STDEV.P(Table2[1M Return vs Nifty])</f>
        <v>-0.59380592324892856</v>
      </c>
      <c r="K494">
        <v>-3.7089870981445801</v>
      </c>
      <c r="L494">
        <f>(Table2[[#This Row],[6M Return vs Nifty]]-AVERAGE(Table2[6M Return vs Nifty]))/_xlfn.STDEV.P(Table2[6M Return vs Nifty])</f>
        <v>-0.52882381836217973</v>
      </c>
      <c r="M494">
        <v>-1.9098806719233501</v>
      </c>
      <c r="N494">
        <f>(Table2[[#This Row],[1W Return vs Nifty]]-AVERAGE(Table2[1W Return vs Nifty]))/_xlfn.STDEV.P(Table2[1W Return vs Nifty])</f>
        <v>-0.42409391894462645</v>
      </c>
      <c r="O494">
        <v>1832.11</v>
      </c>
      <c r="P494">
        <v>1825.1306653904801</v>
      </c>
      <c r="Q494">
        <v>1762.1598793353901</v>
      </c>
      <c r="R494">
        <v>73.500931452575799</v>
      </c>
      <c r="S494">
        <f>(Table2[[#This Row],[Close Price]]-Table2[[#This Row],[20D EMA]])/Table2[[#This Row],[20D EMA]]</f>
        <v>9.4099153435110387E-3</v>
      </c>
      <c r="T494">
        <f>(Table2[[#This Row],[Close Price]]-Table2[[#This Row],[50D EMA]])/Table2[[#This Row],[50D EMA]]</f>
        <v>1.326991818656347E-2</v>
      </c>
      <c r="U494">
        <f>(Table2[[#This Row],[Close Price]]-Table2[[#This Row],[200D EMA]])/Table2[[#This Row],[200D EMA]]</f>
        <v>4.9479120304052167E-2</v>
      </c>
      <c r="V494">
        <v>0.94956880776000796</v>
      </c>
      <c r="W494">
        <v>1829.05</v>
      </c>
      <c r="X494">
        <v>1856.4</v>
      </c>
      <c r="Y494">
        <v>1840</v>
      </c>
      <c r="Z494">
        <v>1877.95</v>
      </c>
      <c r="AA494">
        <v>1829.05</v>
      </c>
      <c r="AB494">
        <v>1856.4</v>
      </c>
      <c r="AC494" s="1">
        <f>(Table2[[#This Row],[Close Price]]/Table2[[#This Row],[Day Low]])-1</f>
        <v>1.109865777316088E-2</v>
      </c>
      <c r="AD494" s="1">
        <f>(Table2[[#This Row],[Day High]]/Table2[[#This Row],[Close Price]])-1</f>
        <v>3.812150214940413E-3</v>
      </c>
      <c r="AE494" s="1">
        <f>(Table2[[#This Row],[Close Price]]/Table2[[#This Row],[Current Week Low]])-1</f>
        <v>5.0815217391304568E-3</v>
      </c>
      <c r="AF494" s="1">
        <f>(Table2[[#This Row],[Current Week High]]/Table2[[#This Row],[Close Price]])-1</f>
        <v>1.5464893070538333E-2</v>
      </c>
      <c r="AG494" s="1">
        <f>(Table2[[#This Row],[Close Price]]/Table2[[#This Row],[Current Month Low]])-1</f>
        <v>1.109865777316088E-2</v>
      </c>
      <c r="AH494" s="1">
        <f>(Table2[[#This Row],[Current Month High]]/Table2[[#This Row],[Close Price]])-1</f>
        <v>3.812150214940413E-3</v>
      </c>
      <c r="AI494">
        <v>12.7233892989428</v>
      </c>
      <c r="AJ494">
        <v>22.275116532777901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-0.17</v>
      </c>
      <c r="AM494" t="s">
        <v>2950</v>
      </c>
      <c r="AN494">
        <v>5.78</v>
      </c>
      <c r="AO494" t="s">
        <v>2951</v>
      </c>
      <c r="AP494">
        <v>5.0689997457180003E-2</v>
      </c>
      <c r="AQ494">
        <f>(Table2[[#This Row],[Sharpe Ratio]]-AVERAGE(Table2[Sharpe Ratio]))/_xlfn.STDEV.P(Table2[Sharpe Ratio])</f>
        <v>-9.1161853388734476E-2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-2.2868690398208402</v>
      </c>
      <c r="AS494">
        <f>_xlfn.RANK.AVG(Table2[[#This Row],[1Y Return vs Nifty Z-Score]],Table2[1Y Return vs Nifty Z-Score])</f>
        <v>555</v>
      </c>
      <c r="AT494">
        <f>_xlfn.RANK.AVG(Table2[[#This Row],[6M Return vs Nifty Z-Score]],Table2[6M Return vs Nifty Z-Score])</f>
        <v>479</v>
      </c>
      <c r="AU494">
        <f>_xlfn.RANK.AVG(Table2[[#This Row],[Sharpe Ratio Z-Score]],Table2[Sharpe Ratio Z-Score])</f>
        <v>360</v>
      </c>
      <c r="AV494">
        <f>(Table2[[#This Row],[Rank 1Y]]+Table2[[#This Row],[Rank 6M]]+Table2[[#This Row],[Rank Sharpe]])/3</f>
        <v>464.66666666666669</v>
      </c>
    </row>
    <row r="495" spans="1:48" x14ac:dyDescent="0.3">
      <c r="A495" t="s">
        <v>686</v>
      </c>
      <c r="B495" t="s">
        <v>687</v>
      </c>
      <c r="C495" t="s">
        <v>2923</v>
      </c>
      <c r="D495" t="s">
        <v>269</v>
      </c>
      <c r="E495">
        <v>21977.386756079999</v>
      </c>
      <c r="F495">
        <v>488.5</v>
      </c>
      <c r="G495">
        <v>-13.610702784640701</v>
      </c>
      <c r="H495">
        <f>(Table2[[#This Row],[1Y Return vs Nifty]]-AVERAGE(Table2[1Y Return vs Nifty]))/_xlfn.STDEV.P(Table2[1Y Return vs Nifty])</f>
        <v>-0.71291729388196057</v>
      </c>
      <c r="I495">
        <v>9.4020997069236998</v>
      </c>
      <c r="J495">
        <f>(Table2[[#This Row],[1M Return vs Nifty]]-AVERAGE(Table2[1M Return vs Nifty]))/_xlfn.STDEV.P(Table2[1M Return vs Nifty])</f>
        <v>0.46873921993510237</v>
      </c>
      <c r="K495">
        <v>11.055543900744601</v>
      </c>
      <c r="L495">
        <f>(Table2[[#This Row],[6M Return vs Nifty]]-AVERAGE(Table2[6M Return vs Nifty]))/_xlfn.STDEV.P(Table2[6M Return vs Nifty])</f>
        <v>-7.2772024953057554E-2</v>
      </c>
      <c r="M495">
        <v>-3.3876967899375399</v>
      </c>
      <c r="N495">
        <f>(Table2[[#This Row],[1W Return vs Nifty]]-AVERAGE(Table2[1W Return vs Nifty]))/_xlfn.STDEV.P(Table2[1W Return vs Nifty])</f>
        <v>-0.72688386054743659</v>
      </c>
      <c r="O495">
        <v>473.57</v>
      </c>
      <c r="P495">
        <v>442.40518510259398</v>
      </c>
      <c r="Q495">
        <v>413.50675358918301</v>
      </c>
      <c r="R495">
        <v>81.988595871109396</v>
      </c>
      <c r="S495">
        <f>(Table2[[#This Row],[Close Price]]-Table2[[#This Row],[20D EMA]])/Table2[[#This Row],[20D EMA]]</f>
        <v>3.1526490275988778E-2</v>
      </c>
      <c r="T495">
        <f>(Table2[[#This Row],[Close Price]]-Table2[[#This Row],[50D EMA]])/Table2[[#This Row],[50D EMA]]</f>
        <v>0.10419139840487315</v>
      </c>
      <c r="U495">
        <f>(Table2[[#This Row],[Close Price]]-Table2[[#This Row],[200D EMA]])/Table2[[#This Row],[200D EMA]]</f>
        <v>0.18135918158503023</v>
      </c>
      <c r="V495">
        <v>1.11724792956861</v>
      </c>
      <c r="W495">
        <v>481.2</v>
      </c>
      <c r="X495">
        <v>497.55</v>
      </c>
      <c r="Y495">
        <v>486.35</v>
      </c>
      <c r="Z495">
        <v>502.95</v>
      </c>
      <c r="AA495">
        <v>481.2</v>
      </c>
      <c r="AB495">
        <v>497.55</v>
      </c>
      <c r="AC495" s="1">
        <f>(Table2[[#This Row],[Close Price]]/Table2[[#This Row],[Day Low]])-1</f>
        <v>1.517040731504582E-2</v>
      </c>
      <c r="AD495" s="1">
        <f>(Table2[[#This Row],[Day High]]/Table2[[#This Row],[Close Price]])-1</f>
        <v>1.8526100307062476E-2</v>
      </c>
      <c r="AE495" s="1">
        <f>(Table2[[#This Row],[Close Price]]/Table2[[#This Row],[Current Week Low]])-1</f>
        <v>4.4206846920942233E-3</v>
      </c>
      <c r="AF495" s="1">
        <f>(Table2[[#This Row],[Current Week High]]/Table2[[#This Row],[Close Price]])-1</f>
        <v>2.9580348004094148E-2</v>
      </c>
      <c r="AG495" s="1">
        <f>(Table2[[#This Row],[Close Price]]/Table2[[#This Row],[Current Month Low]])-1</f>
        <v>1.517040731504582E-2</v>
      </c>
      <c r="AH495" s="1">
        <f>(Table2[[#This Row],[Current Month High]]/Table2[[#This Row],[Close Price]])-1</f>
        <v>1.8526100307062476E-2</v>
      </c>
      <c r="AI495">
        <v>4.5547594677584504</v>
      </c>
      <c r="AJ495">
        <v>45.3436477238916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0.28000000000000003</v>
      </c>
      <c r="AM495" t="s">
        <v>2951</v>
      </c>
      <c r="AN495">
        <v>-0.12</v>
      </c>
      <c r="AO495" t="s">
        <v>2950</v>
      </c>
      <c r="AP495">
        <v>1.0183485550442E-2</v>
      </c>
      <c r="AQ495">
        <f>(Table2[[#This Row],[Sharpe Ratio]]-AVERAGE(Table2[Sharpe Ratio]))/_xlfn.STDEV.P(Table2[Sharpe Ratio])</f>
        <v>-0.53825457467437832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-1.5820885341217306</v>
      </c>
      <c r="AS495">
        <f>_xlfn.RANK.AVG(Table2[[#This Row],[1Y Return vs Nifty Z-Score]],Table2[1Y Return vs Nifty Z-Score])</f>
        <v>584</v>
      </c>
      <c r="AT495">
        <f>_xlfn.RANK.AVG(Table2[[#This Row],[6M Return vs Nifty Z-Score]],Table2[6M Return vs Nifty Z-Score])</f>
        <v>336</v>
      </c>
      <c r="AU495">
        <f>_xlfn.RANK.AVG(Table2[[#This Row],[Sharpe Ratio Z-Score]],Table2[Sharpe Ratio Z-Score])</f>
        <v>475</v>
      </c>
      <c r="AV495">
        <f>(Table2[[#This Row],[Rank 1Y]]+Table2[[#This Row],[Rank 6M]]+Table2[[#This Row],[Rank Sharpe]])/3</f>
        <v>465</v>
      </c>
    </row>
    <row r="496" spans="1:48" x14ac:dyDescent="0.3">
      <c r="A496" t="s">
        <v>579</v>
      </c>
      <c r="B496" t="s">
        <v>580</v>
      </c>
      <c r="C496" t="s">
        <v>2921</v>
      </c>
      <c r="D496" t="s">
        <v>102</v>
      </c>
      <c r="E496">
        <v>30833.509220295</v>
      </c>
      <c r="F496">
        <v>4223.3500000000004</v>
      </c>
      <c r="G496">
        <v>-2.8264113992456701</v>
      </c>
      <c r="H496">
        <f>(Table2[[#This Row],[1Y Return vs Nifty]]-AVERAGE(Table2[1Y Return vs Nifty]))/_xlfn.STDEV.P(Table2[1Y Return vs Nifty])</f>
        <v>-0.5843787647298434</v>
      </c>
      <c r="I496">
        <v>4.0717179255959897</v>
      </c>
      <c r="J496">
        <f>(Table2[[#This Row],[1M Return vs Nifty]]-AVERAGE(Table2[1M Return vs Nifty]))/_xlfn.STDEV.P(Table2[1M Return vs Nifty])</f>
        <v>-3.5447021098201144E-2</v>
      </c>
      <c r="K496">
        <v>1.9114151339719601</v>
      </c>
      <c r="L496">
        <f>(Table2[[#This Row],[6M Return vs Nifty]]-AVERAGE(Table2[6M Return vs Nifty]))/_xlfn.STDEV.P(Table2[6M Return vs Nifty])</f>
        <v>-0.35521894612951443</v>
      </c>
      <c r="M496">
        <v>-2.3510133559534601</v>
      </c>
      <c r="N496">
        <f>(Table2[[#This Row],[1W Return vs Nifty]]-AVERAGE(Table2[1W Return vs Nifty]))/_xlfn.STDEV.P(Table2[1W Return vs Nifty])</f>
        <v>-0.51447765343525631</v>
      </c>
      <c r="O496">
        <v>4168.34</v>
      </c>
      <c r="P496">
        <v>4107.1629335837997</v>
      </c>
      <c r="Q496">
        <v>3871.4985878218399</v>
      </c>
      <c r="R496">
        <v>59.662739889272899</v>
      </c>
      <c r="S496">
        <f>(Table2[[#This Row],[Close Price]]-Table2[[#This Row],[20D EMA]])/Table2[[#This Row],[20D EMA]]</f>
        <v>1.3197100044622132E-2</v>
      </c>
      <c r="T496">
        <f>(Table2[[#This Row],[Close Price]]-Table2[[#This Row],[50D EMA]])/Table2[[#This Row],[50D EMA]]</f>
        <v>2.8288886585470557E-2</v>
      </c>
      <c r="U496">
        <f>(Table2[[#This Row],[Close Price]]-Table2[[#This Row],[200D EMA]])/Table2[[#This Row],[200D EMA]]</f>
        <v>9.0882484959426801E-2</v>
      </c>
      <c r="V496">
        <v>1.09539950712078</v>
      </c>
      <c r="W496">
        <v>4152</v>
      </c>
      <c r="X496">
        <v>4280</v>
      </c>
      <c r="Y496">
        <v>4212.45</v>
      </c>
      <c r="Z496">
        <v>4337.95</v>
      </c>
      <c r="AA496">
        <v>4152</v>
      </c>
      <c r="AB496">
        <v>4280</v>
      </c>
      <c r="AC496" s="1">
        <f>(Table2[[#This Row],[Close Price]]/Table2[[#This Row],[Day Low]])-1</f>
        <v>1.7184489402697567E-2</v>
      </c>
      <c r="AD496" s="1">
        <f>(Table2[[#This Row],[Day High]]/Table2[[#This Row],[Close Price]])-1</f>
        <v>1.3413522440716363E-2</v>
      </c>
      <c r="AE496" s="1">
        <f>(Table2[[#This Row],[Close Price]]/Table2[[#This Row],[Current Week Low]])-1</f>
        <v>2.5875678049591677E-3</v>
      </c>
      <c r="AF496" s="1">
        <f>(Table2[[#This Row],[Current Week High]]/Table2[[#This Row],[Close Price]])-1</f>
        <v>2.7134857399931267E-2</v>
      </c>
      <c r="AG496" s="1">
        <f>(Table2[[#This Row],[Close Price]]/Table2[[#This Row],[Current Month Low]])-1</f>
        <v>1.7184489402697567E-2</v>
      </c>
      <c r="AH496" s="1">
        <f>(Table2[[#This Row],[Current Month High]]/Table2[[#This Row],[Close Price]])-1</f>
        <v>1.3413522440716363E-2</v>
      </c>
      <c r="AI496">
        <v>8.3263286253803201</v>
      </c>
      <c r="AJ496">
        <v>39.372989027307902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-7.0000000000000007E-2</v>
      </c>
      <c r="AM496" t="s">
        <v>2950</v>
      </c>
      <c r="AN496">
        <v>7.77</v>
      </c>
      <c r="AO496" t="s">
        <v>2951</v>
      </c>
      <c r="AP496">
        <v>1.5819133694906E-2</v>
      </c>
      <c r="AQ496">
        <f>(Table2[[#This Row],[Sharpe Ratio]]-AVERAGE(Table2[Sharpe Ratio]))/_xlfn.STDEV.P(Table2[Sharpe Ratio])</f>
        <v>-0.47605081664855647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-1.9655732020413721</v>
      </c>
      <c r="AS496">
        <f>_xlfn.RANK.AVG(Table2[[#This Row],[1Y Return vs Nifty Z-Score]],Table2[1Y Return vs Nifty Z-Score])</f>
        <v>525</v>
      </c>
      <c r="AT496">
        <f>_xlfn.RANK.AVG(Table2[[#This Row],[6M Return vs Nifty Z-Score]],Table2[6M Return vs Nifty Z-Score])</f>
        <v>420</v>
      </c>
      <c r="AU496">
        <f>_xlfn.RANK.AVG(Table2[[#This Row],[Sharpe Ratio Z-Score]],Table2[Sharpe Ratio Z-Score])</f>
        <v>458</v>
      </c>
      <c r="AV496">
        <f>(Table2[[#This Row],[Rank 1Y]]+Table2[[#This Row],[Rank 6M]]+Table2[[#This Row],[Rank Sharpe]])/3</f>
        <v>467.66666666666669</v>
      </c>
    </row>
    <row r="497" spans="1:48" x14ac:dyDescent="0.3">
      <c r="A497" t="s">
        <v>1864</v>
      </c>
      <c r="B497" t="s">
        <v>1865</v>
      </c>
      <c r="C497" t="s">
        <v>2918</v>
      </c>
      <c r="D497" t="s">
        <v>350</v>
      </c>
      <c r="E497">
        <v>3178.86104492</v>
      </c>
      <c r="F497">
        <v>486.55</v>
      </c>
      <c r="G497">
        <v>2.6986113336252999</v>
      </c>
      <c r="H497">
        <f>(Table2[[#This Row],[1Y Return vs Nifty]]-AVERAGE(Table2[1Y Return vs Nifty]))/_xlfn.STDEV.P(Table2[1Y Return vs Nifty])</f>
        <v>-0.51852573181040407</v>
      </c>
      <c r="I497">
        <v>5.8339592674814904</v>
      </c>
      <c r="J497">
        <f>(Table2[[#This Row],[1M Return vs Nifty]]-AVERAGE(Table2[1M Return vs Nifty]))/_xlfn.STDEV.P(Table2[1M Return vs Nifty])</f>
        <v>0.13123856999231642</v>
      </c>
      <c r="K497">
        <v>16.1752408508397</v>
      </c>
      <c r="L497">
        <f>(Table2[[#This Row],[6M Return vs Nifty]]-AVERAGE(Table2[6M Return vs Nifty]))/_xlfn.STDEV.P(Table2[6M Return vs Nifty])</f>
        <v>8.5366894324347617E-2</v>
      </c>
      <c r="M497">
        <v>1.56416067619715</v>
      </c>
      <c r="N497">
        <f>(Table2[[#This Row],[1W Return vs Nifty]]-AVERAGE(Table2[1W Return vs Nifty]))/_xlfn.STDEV.P(Table2[1W Return vs Nifty])</f>
        <v>0.28770287640813197</v>
      </c>
      <c r="O497">
        <v>460.22</v>
      </c>
      <c r="P497">
        <v>449.00679713373398</v>
      </c>
      <c r="Q497">
        <v>423.17140328451097</v>
      </c>
      <c r="R497">
        <v>46.500531005523101</v>
      </c>
      <c r="S497">
        <f>(Table2[[#This Row],[Close Price]]-Table2[[#This Row],[20D EMA]])/Table2[[#This Row],[20D EMA]]</f>
        <v>5.7211768284733351E-2</v>
      </c>
      <c r="T497">
        <f>(Table2[[#This Row],[Close Price]]-Table2[[#This Row],[50D EMA]])/Table2[[#This Row],[50D EMA]]</f>
        <v>8.3613885370835514E-2</v>
      </c>
      <c r="U497">
        <f>(Table2[[#This Row],[Close Price]]-Table2[[#This Row],[200D EMA]])/Table2[[#This Row],[200D EMA]]</f>
        <v>0.14977050959390487</v>
      </c>
      <c r="V497">
        <v>1.1831807321643499</v>
      </c>
      <c r="W497">
        <v>467.8</v>
      </c>
      <c r="X497">
        <v>489.75</v>
      </c>
      <c r="Y497">
        <v>473.1</v>
      </c>
      <c r="Z497">
        <v>492.6</v>
      </c>
      <c r="AA497">
        <v>467.8</v>
      </c>
      <c r="AB497">
        <v>489.75</v>
      </c>
      <c r="AC497" s="1">
        <f>(Table2[[#This Row],[Close Price]]/Table2[[#This Row],[Day Low]])-1</f>
        <v>4.008123129542529E-2</v>
      </c>
      <c r="AD497" s="1">
        <f>(Table2[[#This Row],[Day High]]/Table2[[#This Row],[Close Price]])-1</f>
        <v>6.5769191244475778E-3</v>
      </c>
      <c r="AE497" s="1">
        <f>(Table2[[#This Row],[Close Price]]/Table2[[#This Row],[Current Week Low]])-1</f>
        <v>2.8429507503698881E-2</v>
      </c>
      <c r="AF497" s="1">
        <f>(Table2[[#This Row],[Current Week High]]/Table2[[#This Row],[Close Price]])-1</f>
        <v>1.2434487719658938E-2</v>
      </c>
      <c r="AG497" s="1">
        <f>(Table2[[#This Row],[Close Price]]/Table2[[#This Row],[Current Month Low]])-1</f>
        <v>4.008123129542529E-2</v>
      </c>
      <c r="AH497" s="1">
        <f>(Table2[[#This Row],[Current Month High]]/Table2[[#This Row],[Close Price]])-1</f>
        <v>6.5769191244475778E-3</v>
      </c>
      <c r="AI497">
        <v>1.3256602610214701</v>
      </c>
      <c r="AJ497">
        <v>39.793133170521401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2951</v>
      </c>
      <c r="AN497">
        <v>12.98</v>
      </c>
      <c r="AO497" t="s">
        <v>2951</v>
      </c>
      <c r="AP497">
        <v>-4.9865043206276001E-2</v>
      </c>
      <c r="AQ497">
        <f>(Table2[[#This Row],[Sharpe Ratio]]-AVERAGE(Table2[Sharpe Ratio]))/_xlfn.STDEV.P(Table2[Sharpe Ratio])</f>
        <v>-1.2010433181942668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-1.2152607092798751</v>
      </c>
      <c r="AS497">
        <f>_xlfn.RANK.AVG(Table2[[#This Row],[1Y Return vs Nifty Z-Score]],Table2[1Y Return vs Nifty Z-Score])</f>
        <v>482</v>
      </c>
      <c r="AT497">
        <f>_xlfn.RANK.AVG(Table2[[#This Row],[6M Return vs Nifty Z-Score]],Table2[6M Return vs Nifty Z-Score])</f>
        <v>282</v>
      </c>
      <c r="AU497">
        <f>_xlfn.RANK.AVG(Table2[[#This Row],[Sharpe Ratio Z-Score]],Table2[Sharpe Ratio Z-Score])</f>
        <v>639</v>
      </c>
      <c r="AV497">
        <f>(Table2[[#This Row],[Rank 1Y]]+Table2[[#This Row],[Rank 6M]]+Table2[[#This Row],[Rank Sharpe]])/3</f>
        <v>467.66666666666669</v>
      </c>
    </row>
    <row r="498" spans="1:48" x14ac:dyDescent="0.3">
      <c r="A498" t="s">
        <v>94</v>
      </c>
      <c r="B498" t="s">
        <v>95</v>
      </c>
      <c r="C498" t="s">
        <v>2920</v>
      </c>
      <c r="D498" t="s">
        <v>96</v>
      </c>
      <c r="E498">
        <v>302948.14923839999</v>
      </c>
      <c r="F498">
        <v>3412.35</v>
      </c>
      <c r="G498">
        <v>-11.3100596549176</v>
      </c>
      <c r="H498">
        <f>(Table2[[#This Row],[1Y Return vs Nifty]]-AVERAGE(Table2[1Y Return vs Nifty]))/_xlfn.STDEV.P(Table2[1Y Return vs Nifty])</f>
        <v>-0.68549580892477369</v>
      </c>
      <c r="I498">
        <v>-3.85467348737488</v>
      </c>
      <c r="J498">
        <f>(Table2[[#This Row],[1M Return vs Nifty]]-AVERAGE(Table2[1M Return vs Nifty]))/_xlfn.STDEV.P(Table2[1M Return vs Nifty])</f>
        <v>-0.78518271647816817</v>
      </c>
      <c r="K498">
        <v>-16.932893853985099</v>
      </c>
      <c r="L498">
        <f>(Table2[[#This Row],[6M Return vs Nifty]]-AVERAGE(Table2[6M Return vs Nifty]))/_xlfn.STDEV.P(Table2[6M Return vs Nifty])</f>
        <v>-0.93728829260317015</v>
      </c>
      <c r="M498">
        <v>-4.5389430257522001</v>
      </c>
      <c r="N498">
        <f>(Table2[[#This Row],[1W Return vs Nifty]]-AVERAGE(Table2[1W Return vs Nifty]))/_xlfn.STDEV.P(Table2[1W Return vs Nifty])</f>
        <v>-0.96276285541263473</v>
      </c>
      <c r="O498">
        <v>3416.45</v>
      </c>
      <c r="P498">
        <v>3447.1155197857202</v>
      </c>
      <c r="Q498">
        <v>3405.26206513847</v>
      </c>
      <c r="R498">
        <v>55.817391458887002</v>
      </c>
      <c r="S498">
        <f>(Table2[[#This Row],[Close Price]]-Table2[[#This Row],[20D EMA]])/Table2[[#This Row],[20D EMA]]</f>
        <v>-1.2000761023869542E-3</v>
      </c>
      <c r="T498">
        <f>(Table2[[#This Row],[Close Price]]-Table2[[#This Row],[50D EMA]])/Table2[[#This Row],[50D EMA]]</f>
        <v>-1.0085394465654965E-2</v>
      </c>
      <c r="U498">
        <f>(Table2[[#This Row],[Close Price]]-Table2[[#This Row],[200D EMA]])/Table2[[#This Row],[200D EMA]]</f>
        <v>2.0814653104361536E-3</v>
      </c>
      <c r="V498">
        <v>1.2711730609963601</v>
      </c>
      <c r="W498">
        <v>3372.3</v>
      </c>
      <c r="X498">
        <v>3429</v>
      </c>
      <c r="Y498">
        <v>3383.4</v>
      </c>
      <c r="Z498">
        <v>3473.65</v>
      </c>
      <c r="AA498">
        <v>3372.3</v>
      </c>
      <c r="AB498">
        <v>3429</v>
      </c>
      <c r="AC498" s="1">
        <f>(Table2[[#This Row],[Close Price]]/Table2[[#This Row],[Day Low]])-1</f>
        <v>1.1876167600747278E-2</v>
      </c>
      <c r="AD498" s="1">
        <f>(Table2[[#This Row],[Day High]]/Table2[[#This Row],[Close Price]])-1</f>
        <v>4.8793353554001939E-3</v>
      </c>
      <c r="AE498" s="1">
        <f>(Table2[[#This Row],[Close Price]]/Table2[[#This Row],[Current Week Low]])-1</f>
        <v>8.5564816456817905E-3</v>
      </c>
      <c r="AF498" s="1">
        <f>(Table2[[#This Row],[Current Week High]]/Table2[[#This Row],[Close Price]])-1</f>
        <v>1.7964159596758789E-2</v>
      </c>
      <c r="AG498" s="1">
        <f>(Table2[[#This Row],[Close Price]]/Table2[[#This Row],[Current Month Low]])-1</f>
        <v>1.1876167600747278E-2</v>
      </c>
      <c r="AH498" s="1">
        <f>(Table2[[#This Row],[Current Month High]]/Table2[[#This Row],[Close Price]])-1</f>
        <v>4.8793353554001939E-3</v>
      </c>
      <c r="AI498">
        <v>13.908303661699399</v>
      </c>
      <c r="AJ498">
        <v>18.383666672448701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-0.17</v>
      </c>
      <c r="AM498" t="s">
        <v>2950</v>
      </c>
      <c r="AN498">
        <v>2.85</v>
      </c>
      <c r="AO498" t="s">
        <v>2951</v>
      </c>
      <c r="AP498">
        <v>0.105916149793507</v>
      </c>
      <c r="AQ498">
        <f>(Table2[[#This Row],[Sharpe Ratio]]-AVERAGE(Table2[Sharpe Ratio]))/_xlfn.STDEV.P(Table2[Sharpe Ratio])</f>
        <v>0.51839966084465283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572</v>
      </c>
      <c r="AT498">
        <f>_xlfn.RANK.AVG(Table2[[#This Row],[6M Return vs Nifty Z-Score]],Table2[6M Return vs Nifty Z-Score])</f>
        <v>622</v>
      </c>
      <c r="AU498">
        <f>_xlfn.RANK.AVG(Table2[[#This Row],[Sharpe Ratio Z-Score]],Table2[Sharpe Ratio Z-Score])</f>
        <v>215</v>
      </c>
      <c r="AV498">
        <f>(Table2[[#This Row],[Rank 1Y]]+Table2[[#This Row],[Rank 6M]]+Table2[[#This Row],[Rank Sharpe]])/3</f>
        <v>469.66666666666669</v>
      </c>
    </row>
    <row r="499" spans="1:48" x14ac:dyDescent="0.3">
      <c r="A499" t="s">
        <v>164</v>
      </c>
      <c r="B499" t="s">
        <v>165</v>
      </c>
      <c r="C499" t="s">
        <v>2923</v>
      </c>
      <c r="D499" t="s">
        <v>166</v>
      </c>
      <c r="E499">
        <v>151161.23889470001</v>
      </c>
      <c r="F499">
        <v>3107.1</v>
      </c>
      <c r="G499">
        <v>-8.0032365995279502</v>
      </c>
      <c r="H499">
        <f>(Table2[[#This Row],[1Y Return vs Nifty]]-AVERAGE(Table2[1Y Return vs Nifty]))/_xlfn.STDEV.P(Table2[1Y Return vs Nifty])</f>
        <v>-0.64608161317318824</v>
      </c>
      <c r="I499">
        <v>2.5637792941935902</v>
      </c>
      <c r="J499">
        <f>(Table2[[#This Row],[1M Return vs Nifty]]-AVERAGE(Table2[1M Return vs Nifty]))/_xlfn.STDEV.P(Table2[1M Return vs Nifty])</f>
        <v>-0.17807881399133729</v>
      </c>
      <c r="K499">
        <v>6.2095641648223001</v>
      </c>
      <c r="L499">
        <f>(Table2[[#This Row],[6M Return vs Nifty]]-AVERAGE(Table2[6M Return vs Nifty]))/_xlfn.STDEV.P(Table2[6M Return vs Nifty])</f>
        <v>-0.22245627496803611</v>
      </c>
      <c r="M499">
        <v>0.70238195510798995</v>
      </c>
      <c r="N499">
        <f>(Table2[[#This Row],[1W Return vs Nifty]]-AVERAGE(Table2[1W Return vs Nifty]))/_xlfn.STDEV.P(Table2[1W Return vs Nifty])</f>
        <v>0.11113291925827654</v>
      </c>
      <c r="O499">
        <v>3087.67</v>
      </c>
      <c r="P499">
        <v>3017.9025021513798</v>
      </c>
      <c r="Q499">
        <v>2794.1734959400101</v>
      </c>
      <c r="R499">
        <v>48.0519608658511</v>
      </c>
      <c r="S499">
        <f>(Table2[[#This Row],[Close Price]]-Table2[[#This Row],[20D EMA]])/Table2[[#This Row],[20D EMA]]</f>
        <v>6.2927709243539099E-3</v>
      </c>
      <c r="T499">
        <f>(Table2[[#This Row],[Close Price]]-Table2[[#This Row],[50D EMA]])/Table2[[#This Row],[50D EMA]]</f>
        <v>2.9556123097095949E-2</v>
      </c>
      <c r="U499">
        <f>(Table2[[#This Row],[Close Price]]-Table2[[#This Row],[200D EMA]])/Table2[[#This Row],[200D EMA]]</f>
        <v>0.11199251031286293</v>
      </c>
      <c r="V499">
        <v>0.96057687581567797</v>
      </c>
      <c r="W499">
        <v>3100</v>
      </c>
      <c r="X499">
        <v>3139.5</v>
      </c>
      <c r="Y499">
        <v>3114.05</v>
      </c>
      <c r="Z499">
        <v>3153.45</v>
      </c>
      <c r="AA499">
        <v>3100</v>
      </c>
      <c r="AB499">
        <v>3139.5</v>
      </c>
      <c r="AC499" s="1">
        <f>(Table2[[#This Row],[Close Price]]/Table2[[#This Row],[Day Low]])-1</f>
        <v>2.2903225806452099E-3</v>
      </c>
      <c r="AD499" s="1">
        <f>(Table2[[#This Row],[Day High]]/Table2[[#This Row],[Close Price]])-1</f>
        <v>1.0427730037655625E-2</v>
      </c>
      <c r="AE499" s="1">
        <f>(Table2[[#This Row],[Close Price]]/Table2[[#This Row],[Current Week Low]])-1</f>
        <v>-2.2318202983254709E-3</v>
      </c>
      <c r="AF499" s="1">
        <f>(Table2[[#This Row],[Current Week High]]/Table2[[#This Row],[Close Price]])-1</f>
        <v>1.4917447137201778E-2</v>
      </c>
      <c r="AG499" s="1">
        <f>(Table2[[#This Row],[Close Price]]/Table2[[#This Row],[Current Month Low]])-1</f>
        <v>2.2903225806452099E-3</v>
      </c>
      <c r="AH499" s="1">
        <f>(Table2[[#This Row],[Current Month High]]/Table2[[#This Row],[Close Price]])-1</f>
        <v>1.0427730037655625E-2</v>
      </c>
      <c r="AI499">
        <v>3.9876412088442699</v>
      </c>
      <c r="AJ499">
        <v>35.5303046825587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-0.02</v>
      </c>
      <c r="AM499" t="s">
        <v>2950</v>
      </c>
      <c r="AN499">
        <v>-1.87</v>
      </c>
      <c r="AO499" t="s">
        <v>2950</v>
      </c>
      <c r="AP499">
        <v>8.031035558266E-3</v>
      </c>
      <c r="AQ499">
        <f>(Table2[[#This Row],[Sharpe Ratio]]-AVERAGE(Table2[Sharpe Ratio]))/_xlfn.STDEV.P(Table2[Sharpe Ratio])</f>
        <v>-0.56201235284715523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-1.4974961357214402</v>
      </c>
      <c r="AS499">
        <f>_xlfn.RANK.AVG(Table2[[#This Row],[1Y Return vs Nifty Z-Score]],Table2[1Y Return vs Nifty Z-Score])</f>
        <v>554</v>
      </c>
      <c r="AT499">
        <f>_xlfn.RANK.AVG(Table2[[#This Row],[6M Return vs Nifty Z-Score]],Table2[6M Return vs Nifty Z-Score])</f>
        <v>374</v>
      </c>
      <c r="AU499">
        <f>_xlfn.RANK.AVG(Table2[[#This Row],[Sharpe Ratio Z-Score]],Table2[Sharpe Ratio Z-Score])</f>
        <v>482</v>
      </c>
      <c r="AV499">
        <f>(Table2[[#This Row],[Rank 1Y]]+Table2[[#This Row],[Rank 6M]]+Table2[[#This Row],[Rank Sharpe]])/3</f>
        <v>470</v>
      </c>
    </row>
    <row r="500" spans="1:48" x14ac:dyDescent="0.3">
      <c r="A500" t="s">
        <v>1118</v>
      </c>
      <c r="B500" t="s">
        <v>1119</v>
      </c>
      <c r="C500" t="s">
        <v>2909</v>
      </c>
      <c r="D500" t="s">
        <v>517</v>
      </c>
      <c r="E500">
        <v>9834.0979018750004</v>
      </c>
      <c r="F500">
        <v>882.65</v>
      </c>
      <c r="G500">
        <v>-7.2120732794991396</v>
      </c>
      <c r="H500">
        <f>(Table2[[#This Row],[1Y Return vs Nifty]]-AVERAGE(Table2[1Y Return vs Nifty]))/_xlfn.STDEV.P(Table2[1Y Return vs Nifty])</f>
        <v>-0.63665169646921893</v>
      </c>
      <c r="I500">
        <v>13.082690872405999</v>
      </c>
      <c r="J500">
        <f>(Table2[[#This Row],[1M Return vs Nifty]]-AVERAGE(Table2[1M Return vs Nifty]))/_xlfn.STDEV.P(Table2[1M Return vs Nifty])</f>
        <v>0.81687627664751694</v>
      </c>
      <c r="K500">
        <v>3.63968321841485</v>
      </c>
      <c r="L500">
        <f>(Table2[[#This Row],[6M Return vs Nifty]]-AVERAGE(Table2[6M Return vs Nifty]))/_xlfn.STDEV.P(Table2[6M Return vs Nifty])</f>
        <v>-0.30183562095235661</v>
      </c>
      <c r="M500">
        <v>2.2108591807520002</v>
      </c>
      <c r="N500">
        <f>(Table2[[#This Row],[1W Return vs Nifty]]-AVERAGE(Table2[1W Return vs Nifty]))/_xlfn.STDEV.P(Table2[1W Return vs Nifty])</f>
        <v>0.42020501929442822</v>
      </c>
      <c r="O500">
        <v>809.83</v>
      </c>
      <c r="P500">
        <v>782.06213713596503</v>
      </c>
      <c r="Q500">
        <v>757.973386978235</v>
      </c>
      <c r="R500">
        <v>40.091610910714799</v>
      </c>
      <c r="S500">
        <f>(Table2[[#This Row],[Close Price]]-Table2[[#This Row],[20D EMA]])/Table2[[#This Row],[20D EMA]]</f>
        <v>8.9920106689058116E-2</v>
      </c>
      <c r="T500">
        <f>(Table2[[#This Row],[Close Price]]-Table2[[#This Row],[50D EMA]])/Table2[[#This Row],[50D EMA]]</f>
        <v>0.12861876069387987</v>
      </c>
      <c r="U500">
        <f>(Table2[[#This Row],[Close Price]]-Table2[[#This Row],[200D EMA]])/Table2[[#This Row],[200D EMA]]</f>
        <v>0.16448679487126247</v>
      </c>
      <c r="V500">
        <v>1.7889202155221899</v>
      </c>
      <c r="W500">
        <v>854.95</v>
      </c>
      <c r="X500">
        <v>900</v>
      </c>
      <c r="Y500">
        <v>850.05</v>
      </c>
      <c r="Z500">
        <v>874.1</v>
      </c>
      <c r="AA500">
        <v>854.95</v>
      </c>
      <c r="AB500">
        <v>900</v>
      </c>
      <c r="AC500" s="1">
        <f>(Table2[[#This Row],[Close Price]]/Table2[[#This Row],[Day Low]])-1</f>
        <v>3.2399555529563084E-2</v>
      </c>
      <c r="AD500" s="1">
        <f>(Table2[[#This Row],[Day High]]/Table2[[#This Row],[Close Price]])-1</f>
        <v>1.9656715572423877E-2</v>
      </c>
      <c r="AE500" s="1">
        <f>(Table2[[#This Row],[Close Price]]/Table2[[#This Row],[Current Week Low]])-1</f>
        <v>3.8350685253808692E-2</v>
      </c>
      <c r="AF500" s="1">
        <f>(Table2[[#This Row],[Current Week High]]/Table2[[#This Row],[Close Price]])-1</f>
        <v>-9.6867387979380215E-3</v>
      </c>
      <c r="AG500" s="1">
        <f>(Table2[[#This Row],[Close Price]]/Table2[[#This Row],[Current Month Low]])-1</f>
        <v>3.2399555529563084E-2</v>
      </c>
      <c r="AH500" s="1">
        <f>(Table2[[#This Row],[Current Month High]]/Table2[[#This Row],[Close Price]])-1</f>
        <v>1.9656715572423877E-2</v>
      </c>
      <c r="AI500">
        <v>3.0759644253101501</v>
      </c>
      <c r="AJ500">
        <v>29.801470588235301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0.02</v>
      </c>
      <c r="AM500" t="s">
        <v>2951</v>
      </c>
      <c r="AN500">
        <v>18.440000000000001</v>
      </c>
      <c r="AO500" t="s">
        <v>2951</v>
      </c>
      <c r="AP500">
        <v>1.4377278908965001E-2</v>
      </c>
      <c r="AQ500">
        <f>(Table2[[#This Row],[Sharpe Ratio]]-AVERAGE(Table2[Sharpe Ratio]))/_xlfn.STDEV.P(Table2[Sharpe Ratio])</f>
        <v>-0.4919653634609138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-0.19337138494054407</v>
      </c>
      <c r="AS500">
        <f>_xlfn.RANK.AVG(Table2[[#This Row],[1Y Return vs Nifty Z-Score]],Table2[1Y Return vs Nifty Z-Score])</f>
        <v>550</v>
      </c>
      <c r="AT500">
        <f>_xlfn.RANK.AVG(Table2[[#This Row],[6M Return vs Nifty Z-Score]],Table2[6M Return vs Nifty Z-Score])</f>
        <v>403</v>
      </c>
      <c r="AU500">
        <f>_xlfn.RANK.AVG(Table2[[#This Row],[Sharpe Ratio Z-Score]],Table2[Sharpe Ratio Z-Score])</f>
        <v>461</v>
      </c>
      <c r="AV500">
        <f>(Table2[[#This Row],[Rank 1Y]]+Table2[[#This Row],[Rank 6M]]+Table2[[#This Row],[Rank Sharpe]])/3</f>
        <v>471.33333333333331</v>
      </c>
    </row>
    <row r="501" spans="1:48" x14ac:dyDescent="0.3">
      <c r="A501" t="s">
        <v>1132</v>
      </c>
      <c r="B501" t="s">
        <v>1133</v>
      </c>
      <c r="C501" t="s">
        <v>2913</v>
      </c>
      <c r="D501" t="s">
        <v>377</v>
      </c>
      <c r="E501">
        <v>9598.6045811399999</v>
      </c>
      <c r="F501">
        <v>2465.5500000000002</v>
      </c>
      <c r="G501">
        <v>-5.8650338642434399</v>
      </c>
      <c r="H501">
        <f>(Table2[[#This Row],[1Y Return vs Nifty]]-AVERAGE(Table2[1Y Return vs Nifty]))/_xlfn.STDEV.P(Table2[1Y Return vs Nifty])</f>
        <v>-0.62059626371437104</v>
      </c>
      <c r="I501">
        <v>3.0625177907996299</v>
      </c>
      <c r="J501">
        <f>(Table2[[#This Row],[1M Return vs Nifty]]-AVERAGE(Table2[1M Return vs Nifty]))/_xlfn.STDEV.P(Table2[1M Return vs Nifty])</f>
        <v>-0.13090450299859516</v>
      </c>
      <c r="K501">
        <v>-7.0204434151527604</v>
      </c>
      <c r="L501">
        <f>(Table2[[#This Row],[6M Return vs Nifty]]-AVERAGE(Table2[6M Return vs Nifty]))/_xlfn.STDEV.P(Table2[6M Return vs Nifty])</f>
        <v>-0.63110919351437167</v>
      </c>
      <c r="M501">
        <v>-1.95757929543029</v>
      </c>
      <c r="N501">
        <f>(Table2[[#This Row],[1W Return vs Nifty]]-AVERAGE(Table2[1W Return vs Nifty]))/_xlfn.STDEV.P(Table2[1W Return vs Nifty])</f>
        <v>-0.43386689627932218</v>
      </c>
      <c r="O501">
        <v>2468.33</v>
      </c>
      <c r="P501">
        <v>2475.8060546592101</v>
      </c>
      <c r="Q501">
        <v>2400.0469462310498</v>
      </c>
      <c r="R501">
        <v>48.079737973814403</v>
      </c>
      <c r="S501">
        <f>(Table2[[#This Row],[Close Price]]-Table2[[#This Row],[20D EMA]])/Table2[[#This Row],[20D EMA]]</f>
        <v>-1.1262675574172599E-3</v>
      </c>
      <c r="T501">
        <f>(Table2[[#This Row],[Close Price]]-Table2[[#This Row],[50D EMA]])/Table2[[#This Row],[50D EMA]]</f>
        <v>-4.1425113408657616E-3</v>
      </c>
      <c r="U501">
        <f>(Table2[[#This Row],[Close Price]]-Table2[[#This Row],[200D EMA]])/Table2[[#This Row],[200D EMA]]</f>
        <v>2.7292405205579046E-2</v>
      </c>
      <c r="V501">
        <v>0.704751557650655</v>
      </c>
      <c r="W501">
        <v>2450</v>
      </c>
      <c r="X501">
        <v>2539.9</v>
      </c>
      <c r="Y501">
        <v>2467.1999999999998</v>
      </c>
      <c r="Z501">
        <v>2540</v>
      </c>
      <c r="AA501">
        <v>2450</v>
      </c>
      <c r="AB501">
        <v>2539.9</v>
      </c>
      <c r="AC501" s="1">
        <f>(Table2[[#This Row],[Close Price]]/Table2[[#This Row],[Day Low]])-1</f>
        <v>6.3469387755101803E-3</v>
      </c>
      <c r="AD501" s="1">
        <f>(Table2[[#This Row],[Day High]]/Table2[[#This Row],[Close Price]])-1</f>
        <v>3.0155543387885064E-2</v>
      </c>
      <c r="AE501" s="1">
        <f>(Table2[[#This Row],[Close Price]]/Table2[[#This Row],[Current Week Low]])-1</f>
        <v>-6.6877431906597895E-4</v>
      </c>
      <c r="AF501" s="1">
        <f>(Table2[[#This Row],[Current Week High]]/Table2[[#This Row],[Close Price]])-1</f>
        <v>3.0196102289549831E-2</v>
      </c>
      <c r="AG501" s="1">
        <f>(Table2[[#This Row],[Close Price]]/Table2[[#This Row],[Current Month Low]])-1</f>
        <v>6.3469387755101803E-3</v>
      </c>
      <c r="AH501" s="1">
        <f>(Table2[[#This Row],[Current Month High]]/Table2[[#This Row],[Close Price]])-1</f>
        <v>3.0155543387885064E-2</v>
      </c>
      <c r="AI501">
        <v>21.613838697247999</v>
      </c>
      <c r="AJ501">
        <v>23.089788073188402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</v>
      </c>
      <c r="AM501" t="s">
        <v>2950</v>
      </c>
      <c r="AN501">
        <v>3.09</v>
      </c>
      <c r="AO501" t="s">
        <v>2951</v>
      </c>
      <c r="AP501">
        <v>4.9566692386707002E-2</v>
      </c>
      <c r="AQ501">
        <f>(Table2[[#This Row],[Sharpe Ratio]]-AVERAGE(Table2[Sharpe Ratio]))/_xlfn.STDEV.P(Table2[Sharpe Ratio])</f>
        <v>-0.10356039123242855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540</v>
      </c>
      <c r="AT501">
        <f>_xlfn.RANK.AVG(Table2[[#This Row],[6M Return vs Nifty Z-Score]],Table2[6M Return vs Nifty Z-Score])</f>
        <v>509</v>
      </c>
      <c r="AU501">
        <f>_xlfn.RANK.AVG(Table2[[#This Row],[Sharpe Ratio Z-Score]],Table2[Sharpe Ratio Z-Score])</f>
        <v>365</v>
      </c>
      <c r="AV501">
        <f>(Table2[[#This Row],[Rank 1Y]]+Table2[[#This Row],[Rank 6M]]+Table2[[#This Row],[Rank Sharpe]])/3</f>
        <v>471.33333333333331</v>
      </c>
    </row>
    <row r="502" spans="1:48" x14ac:dyDescent="0.3">
      <c r="A502" t="s">
        <v>1161</v>
      </c>
      <c r="B502" t="s">
        <v>1162</v>
      </c>
      <c r="C502" t="s">
        <v>2918</v>
      </c>
      <c r="D502" t="s">
        <v>1163</v>
      </c>
      <c r="E502">
        <v>9112.5358022399996</v>
      </c>
      <c r="F502">
        <v>603.9</v>
      </c>
      <c r="G502">
        <v>15.490866332721399</v>
      </c>
      <c r="H502">
        <f>(Table2[[#This Row],[1Y Return vs Nifty]]-AVERAGE(Table2[1Y Return vs Nifty]))/_xlfn.STDEV.P(Table2[1Y Return vs Nifty])</f>
        <v>-0.36605418005416412</v>
      </c>
      <c r="I502">
        <v>-3.4903096078994</v>
      </c>
      <c r="J502">
        <f>(Table2[[#This Row],[1M Return vs Nifty]]-AVERAGE(Table2[1M Return vs Nifty]))/_xlfn.STDEV.P(Table2[1M Return vs Nifty])</f>
        <v>-0.75071853317997006</v>
      </c>
      <c r="K502">
        <v>7.9756723057414902</v>
      </c>
      <c r="L502">
        <f>(Table2[[#This Row],[6M Return vs Nifty]]-AVERAGE(Table2[6M Return vs Nifty]))/_xlfn.STDEV.P(Table2[6M Return vs Nifty])</f>
        <v>-0.16790413341465762</v>
      </c>
      <c r="M502">
        <v>-3.4940933447142699</v>
      </c>
      <c r="N502">
        <f>(Table2[[#This Row],[1W Return vs Nifty]]-AVERAGE(Table2[1W Return vs Nifty]))/_xlfn.STDEV.P(Table2[1W Return vs Nifty])</f>
        <v>-0.74868346485198034</v>
      </c>
      <c r="O502">
        <v>602.73</v>
      </c>
      <c r="P502">
        <v>594.66224155027305</v>
      </c>
      <c r="Q502">
        <v>532.92376582903705</v>
      </c>
      <c r="R502">
        <v>42.4949445747732</v>
      </c>
      <c r="S502">
        <f>(Table2[[#This Row],[Close Price]]-Table2[[#This Row],[20D EMA]])/Table2[[#This Row],[20D EMA]]</f>
        <v>1.9411676870239726E-3</v>
      </c>
      <c r="T502">
        <f>(Table2[[#This Row],[Close Price]]-Table2[[#This Row],[50D EMA]])/Table2[[#This Row],[50D EMA]]</f>
        <v>1.5534462766030455E-2</v>
      </c>
      <c r="U502">
        <f>(Table2[[#This Row],[Close Price]]-Table2[[#This Row],[200D EMA]])/Table2[[#This Row],[200D EMA]]</f>
        <v>0.13318271528114256</v>
      </c>
      <c r="V502">
        <v>0.372791454556201</v>
      </c>
      <c r="W502">
        <v>599</v>
      </c>
      <c r="X502">
        <v>608</v>
      </c>
      <c r="Y502">
        <v>598.04999999999995</v>
      </c>
      <c r="Z502">
        <v>609.20000000000005</v>
      </c>
      <c r="AA502">
        <v>599</v>
      </c>
      <c r="AB502">
        <v>608</v>
      </c>
      <c r="AC502" s="1">
        <f>(Table2[[#This Row],[Close Price]]/Table2[[#This Row],[Day Low]])-1</f>
        <v>8.1803005008347363E-3</v>
      </c>
      <c r="AD502" s="1">
        <f>(Table2[[#This Row],[Day High]]/Table2[[#This Row],[Close Price]])-1</f>
        <v>6.7892035105150406E-3</v>
      </c>
      <c r="AE502" s="1">
        <f>(Table2[[#This Row],[Close Price]]/Table2[[#This Row],[Current Week Low]])-1</f>
        <v>9.7817908201656145E-3</v>
      </c>
      <c r="AF502" s="1">
        <f>(Table2[[#This Row],[Current Week High]]/Table2[[#This Row],[Close Price]])-1</f>
        <v>8.7762874648120714E-3</v>
      </c>
      <c r="AG502" s="1">
        <f>(Table2[[#This Row],[Close Price]]/Table2[[#This Row],[Current Month Low]])-1</f>
        <v>8.1803005008347363E-3</v>
      </c>
      <c r="AH502" s="1">
        <f>(Table2[[#This Row],[Current Month High]]/Table2[[#This Row],[Close Price]])-1</f>
        <v>6.7892035105150406E-3</v>
      </c>
      <c r="AI502">
        <v>11.0117569133962</v>
      </c>
      <c r="AJ502">
        <v>51.848126728689898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0.1</v>
      </c>
      <c r="AM502" t="s">
        <v>2951</v>
      </c>
      <c r="AN502">
        <v>10.1</v>
      </c>
      <c r="AO502" t="s">
        <v>2951</v>
      </c>
      <c r="AP502">
        <v>-5.0295938741140002E-2</v>
      </c>
      <c r="AQ502">
        <f>(Table2[[#This Row],[Sharpe Ratio]]-AVERAGE(Table2[Sharpe Ratio]))/_xlfn.STDEV.P(Table2[Sharpe Ratio])</f>
        <v>-1.2057993499581405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-3.2391596614589124</v>
      </c>
      <c r="AS502">
        <f>_xlfn.RANK.AVG(Table2[[#This Row],[1Y Return vs Nifty Z-Score]],Table2[1Y Return vs Nifty Z-Score])</f>
        <v>416</v>
      </c>
      <c r="AT502">
        <f>_xlfn.RANK.AVG(Table2[[#This Row],[6M Return vs Nifty Z-Score]],Table2[6M Return vs Nifty Z-Score])</f>
        <v>360</v>
      </c>
      <c r="AU502">
        <f>_xlfn.RANK.AVG(Table2[[#This Row],[Sharpe Ratio Z-Score]],Table2[Sharpe Ratio Z-Score])</f>
        <v>640</v>
      </c>
      <c r="AV502">
        <f>(Table2[[#This Row],[Rank 1Y]]+Table2[[#This Row],[Rank 6M]]+Table2[[#This Row],[Rank Sharpe]])/3</f>
        <v>472</v>
      </c>
    </row>
    <row r="503" spans="1:48" x14ac:dyDescent="0.3">
      <c r="A503" t="s">
        <v>546</v>
      </c>
      <c r="B503" t="s">
        <v>547</v>
      </c>
      <c r="C503" t="s">
        <v>2916</v>
      </c>
      <c r="D503" t="s">
        <v>66</v>
      </c>
      <c r="E503">
        <v>32924.464890950003</v>
      </c>
      <c r="F503">
        <v>1125.4000000000001</v>
      </c>
      <c r="G503">
        <v>25.874886508563399</v>
      </c>
      <c r="H503">
        <f>(Table2[[#This Row],[1Y Return vs Nifty]]-AVERAGE(Table2[1Y Return vs Nifty]))/_xlfn.STDEV.P(Table2[1Y Return vs Nifty])</f>
        <v>-0.24228650423855488</v>
      </c>
      <c r="I503">
        <v>-15.808106753282701</v>
      </c>
      <c r="J503">
        <f>(Table2[[#This Row],[1M Return vs Nifty]]-AVERAGE(Table2[1M Return vs Nifty]))/_xlfn.STDEV.P(Table2[1M Return vs Nifty])</f>
        <v>-1.9158252920047836</v>
      </c>
      <c r="K503">
        <v>-3.9404183155648802</v>
      </c>
      <c r="L503">
        <f>(Table2[[#This Row],[6M Return vs Nifty]]-AVERAGE(Table2[6M Return vs Nifty]))/_xlfn.STDEV.P(Table2[6M Return vs Nifty])</f>
        <v>-0.53597234355158963</v>
      </c>
      <c r="M503">
        <v>-4.30789751806899</v>
      </c>
      <c r="N503">
        <f>(Table2[[#This Row],[1W Return vs Nifty]]-AVERAGE(Table2[1W Return vs Nifty]))/_xlfn.STDEV.P(Table2[1W Return vs Nifty])</f>
        <v>-0.91542391051535144</v>
      </c>
      <c r="O503">
        <v>1183.29</v>
      </c>
      <c r="P503">
        <v>1221.66747064988</v>
      </c>
      <c r="Q503">
        <v>1135.37502814038</v>
      </c>
      <c r="R503">
        <v>45.0242798945498</v>
      </c>
      <c r="S503">
        <f>(Table2[[#This Row],[Close Price]]-Table2[[#This Row],[20D EMA]])/Table2[[#This Row],[20D EMA]]</f>
        <v>-4.8922918304050468E-2</v>
      </c>
      <c r="T503">
        <f>(Table2[[#This Row],[Close Price]]-Table2[[#This Row],[50D EMA]])/Table2[[#This Row],[50D EMA]]</f>
        <v>-7.8800060542390735E-2</v>
      </c>
      <c r="U503">
        <f>(Table2[[#This Row],[Close Price]]-Table2[[#This Row],[200D EMA]])/Table2[[#This Row],[200D EMA]]</f>
        <v>-8.7856680771972728E-3</v>
      </c>
      <c r="V503">
        <v>0.93287308993652995</v>
      </c>
      <c r="W503">
        <v>1123.2</v>
      </c>
      <c r="X503">
        <v>1142</v>
      </c>
      <c r="Y503">
        <v>1124.05</v>
      </c>
      <c r="Z503">
        <v>1143.8</v>
      </c>
      <c r="AA503">
        <v>1123.2</v>
      </c>
      <c r="AB503">
        <v>1142</v>
      </c>
      <c r="AC503" s="1">
        <f>(Table2[[#This Row],[Close Price]]/Table2[[#This Row],[Day Low]])-1</f>
        <v>1.9586894586895998E-3</v>
      </c>
      <c r="AD503" s="1">
        <f>(Table2[[#This Row],[Day High]]/Table2[[#This Row],[Close Price]])-1</f>
        <v>1.4750311000533145E-2</v>
      </c>
      <c r="AE503" s="1">
        <f>(Table2[[#This Row],[Close Price]]/Table2[[#This Row],[Current Week Low]])-1</f>
        <v>1.2010141897602633E-3</v>
      </c>
      <c r="AF503" s="1">
        <f>(Table2[[#This Row],[Current Week High]]/Table2[[#This Row],[Close Price]])-1</f>
        <v>1.6349742313843896E-2</v>
      </c>
      <c r="AG503" s="1">
        <f>(Table2[[#This Row],[Close Price]]/Table2[[#This Row],[Current Month Low]])-1</f>
        <v>1.9586894586895998E-3</v>
      </c>
      <c r="AH503" s="1">
        <f>(Table2[[#This Row],[Current Month High]]/Table2[[#This Row],[Close Price]])-1</f>
        <v>1.4750311000533145E-2</v>
      </c>
      <c r="AI503">
        <v>22.143237959836402</v>
      </c>
      <c r="AJ503">
        <v>62.818287037037003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</v>
      </c>
      <c r="AM503" t="s">
        <v>2950</v>
      </c>
      <c r="AN503">
        <v>-4.33</v>
      </c>
      <c r="AO503" t="s">
        <v>2950</v>
      </c>
      <c r="AP503">
        <v>-1.2098095357586E-2</v>
      </c>
      <c r="AQ503">
        <f>(Table2[[#This Row],[Sharpe Ratio]]-AVERAGE(Table2[Sharpe Ratio]))/_xlfn.STDEV.P(Table2[Sharpe Ratio])</f>
        <v>-0.78418867696520966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361</v>
      </c>
      <c r="AT503">
        <f>_xlfn.RANK.AVG(Table2[[#This Row],[6M Return vs Nifty Z-Score]],Table2[6M Return vs Nifty Z-Score])</f>
        <v>484</v>
      </c>
      <c r="AU503">
        <f>_xlfn.RANK.AVG(Table2[[#This Row],[Sharpe Ratio Z-Score]],Table2[Sharpe Ratio Z-Score])</f>
        <v>576</v>
      </c>
      <c r="AV503">
        <f>(Table2[[#This Row],[Rank 1Y]]+Table2[[#This Row],[Rank 6M]]+Table2[[#This Row],[Rank Sharpe]])/3</f>
        <v>473.66666666666669</v>
      </c>
    </row>
    <row r="504" spans="1:48" x14ac:dyDescent="0.3">
      <c r="A504" t="s">
        <v>1206</v>
      </c>
      <c r="B504" t="s">
        <v>1207</v>
      </c>
      <c r="C504" t="s">
        <v>2925</v>
      </c>
      <c r="D504" t="s">
        <v>1158</v>
      </c>
      <c r="E504">
        <v>8605.9168261800005</v>
      </c>
      <c r="F504">
        <v>82.7</v>
      </c>
      <c r="G504">
        <v>4.5442028515407902</v>
      </c>
      <c r="H504">
        <f>(Table2[[#This Row],[1Y Return vs Nifty]]-AVERAGE(Table2[1Y Return vs Nifty]))/_xlfn.STDEV.P(Table2[1Y Return vs Nifty])</f>
        <v>-0.49652803064945844</v>
      </c>
      <c r="I504">
        <v>-0.57492311753344005</v>
      </c>
      <c r="J504">
        <f>(Table2[[#This Row],[1M Return vs Nifty]]-AVERAGE(Table2[1M Return vs Nifty]))/_xlfn.STDEV.P(Table2[1M Return vs Nifty])</f>
        <v>-0.47496009484710427</v>
      </c>
      <c r="K504">
        <v>-17.1724176402269</v>
      </c>
      <c r="L504">
        <f>(Table2[[#This Row],[6M Return vs Nifty]]-AVERAGE(Table2[6M Return vs Nifty]))/_xlfn.STDEV.P(Table2[6M Return vs Nifty])</f>
        <v>-0.94468678377691173</v>
      </c>
      <c r="M504">
        <v>-2.3043743237061101</v>
      </c>
      <c r="N504">
        <f>(Table2[[#This Row],[1W Return vs Nifty]]-AVERAGE(Table2[1W Return vs Nifty]))/_xlfn.STDEV.P(Table2[1W Return vs Nifty])</f>
        <v>-0.50492177589511766</v>
      </c>
      <c r="O504">
        <v>82.22</v>
      </c>
      <c r="P504">
        <v>84.150682983614303</v>
      </c>
      <c r="Q504">
        <v>85.472256669498606</v>
      </c>
      <c r="R504">
        <v>52.534006436381503</v>
      </c>
      <c r="S504">
        <f>(Table2[[#This Row],[Close Price]]-Table2[[#This Row],[20D EMA]])/Table2[[#This Row],[20D EMA]]</f>
        <v>5.8379956215033326E-3</v>
      </c>
      <c r="T504">
        <f>(Table2[[#This Row],[Close Price]]-Table2[[#This Row],[50D EMA]])/Table2[[#This Row],[50D EMA]]</f>
        <v>-1.723911122500069E-2</v>
      </c>
      <c r="U504">
        <f>(Table2[[#This Row],[Close Price]]-Table2[[#This Row],[200D EMA]])/Table2[[#This Row],[200D EMA]]</f>
        <v>-3.2434579096446189E-2</v>
      </c>
      <c r="V504">
        <v>1.77201795711323</v>
      </c>
      <c r="W504">
        <v>82.5</v>
      </c>
      <c r="X504">
        <v>84.74</v>
      </c>
      <c r="Y504">
        <v>82.9</v>
      </c>
      <c r="Z504">
        <v>86.98</v>
      </c>
      <c r="AA504">
        <v>82.5</v>
      </c>
      <c r="AB504">
        <v>84.74</v>
      </c>
      <c r="AC504" s="1">
        <f>(Table2[[#This Row],[Close Price]]/Table2[[#This Row],[Day Low]])-1</f>
        <v>2.4242424242424399E-3</v>
      </c>
      <c r="AD504" s="1">
        <f>(Table2[[#This Row],[Day High]]/Table2[[#This Row],[Close Price]])-1</f>
        <v>2.466747279322834E-2</v>
      </c>
      <c r="AE504" s="1">
        <f>(Table2[[#This Row],[Close Price]]/Table2[[#This Row],[Current Week Low]])-1</f>
        <v>-2.4125452352231624E-3</v>
      </c>
      <c r="AF504" s="1">
        <f>(Table2[[#This Row],[Current Week High]]/Table2[[#This Row],[Close Price]])-1</f>
        <v>5.1753325272067663E-2</v>
      </c>
      <c r="AG504" s="1">
        <f>(Table2[[#This Row],[Close Price]]/Table2[[#This Row],[Current Month Low]])-1</f>
        <v>2.4242424242424399E-3</v>
      </c>
      <c r="AH504" s="1">
        <f>(Table2[[#This Row],[Current Month High]]/Table2[[#This Row],[Close Price]])-1</f>
        <v>2.466747279322834E-2</v>
      </c>
      <c r="AI504">
        <v>64.087061668681898</v>
      </c>
      <c r="AJ504">
        <v>44.706911636045497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-0.12</v>
      </c>
      <c r="AM504" t="s">
        <v>2950</v>
      </c>
      <c r="AN504">
        <v>8.67</v>
      </c>
      <c r="AO504" t="s">
        <v>2951</v>
      </c>
      <c r="AP504">
        <v>6.3307144087266995E-2</v>
      </c>
      <c r="AQ504">
        <f>(Table2[[#This Row],[Sharpe Ratio]]-AVERAGE(Table2[Sharpe Ratio]))/_xlfn.STDEV.P(Table2[Sharpe Ratio])</f>
        <v>4.8100555447984743E-2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474</v>
      </c>
      <c r="AT504">
        <f>_xlfn.RANK.AVG(Table2[[#This Row],[6M Return vs Nifty Z-Score]],Table2[6M Return vs Nifty Z-Score])</f>
        <v>627</v>
      </c>
      <c r="AU504">
        <f>_xlfn.RANK.AVG(Table2[[#This Row],[Sharpe Ratio Z-Score]],Table2[Sharpe Ratio Z-Score])</f>
        <v>320</v>
      </c>
      <c r="AV504">
        <f>(Table2[[#This Row],[Rank 1Y]]+Table2[[#This Row],[Rank 6M]]+Table2[[#This Row],[Rank Sharpe]])/3</f>
        <v>473.66666666666669</v>
      </c>
    </row>
    <row r="505" spans="1:48" x14ac:dyDescent="0.3">
      <c r="A505" t="s">
        <v>2099</v>
      </c>
      <c r="B505" t="s">
        <v>2100</v>
      </c>
      <c r="C505" t="s">
        <v>2921</v>
      </c>
      <c r="D505" t="s">
        <v>102</v>
      </c>
      <c r="E505">
        <v>2445.0555899999999</v>
      </c>
      <c r="F505">
        <v>103.75</v>
      </c>
      <c r="G505">
        <v>20.5396030714817</v>
      </c>
      <c r="H505">
        <f>(Table2[[#This Row],[1Y Return vs Nifty]]-AVERAGE(Table2[1Y Return vs Nifty]))/_xlfn.STDEV.P(Table2[1Y Return vs Nifty])</f>
        <v>-0.30587802463653729</v>
      </c>
      <c r="I505">
        <v>-0.21644046659573299</v>
      </c>
      <c r="J505">
        <f>(Table2[[#This Row],[1M Return vs Nifty]]-AVERAGE(Table2[1M Return vs Nifty]))/_xlfn.STDEV.P(Table2[1M Return vs Nifty])</f>
        <v>-0.44105220087878211</v>
      </c>
      <c r="K505">
        <v>-29.353953202386201</v>
      </c>
      <c r="L505">
        <f>(Table2[[#This Row],[6M Return vs Nifty]]-AVERAGE(Table2[6M Return vs Nifty]))/_xlfn.STDEV.P(Table2[6M Return vs Nifty])</f>
        <v>-1.3209541464190244</v>
      </c>
      <c r="M505">
        <v>-9.8133567345108794</v>
      </c>
      <c r="N505">
        <f>(Table2[[#This Row],[1W Return vs Nifty]]-AVERAGE(Table2[1W Return vs Nifty]))/_xlfn.STDEV.P(Table2[1W Return vs Nifty])</f>
        <v>-2.0434381839576488</v>
      </c>
      <c r="O505">
        <v>96.81</v>
      </c>
      <c r="P505">
        <v>96.033824002755793</v>
      </c>
      <c r="Q505">
        <v>100.856171970414</v>
      </c>
      <c r="R505">
        <v>61.722532440874197</v>
      </c>
      <c r="S505">
        <f>(Table2[[#This Row],[Close Price]]-Table2[[#This Row],[20D EMA]])/Table2[[#This Row],[20D EMA]]</f>
        <v>7.168680921392416E-2</v>
      </c>
      <c r="T505">
        <f>(Table2[[#This Row],[Close Price]]-Table2[[#This Row],[50D EMA]])/Table2[[#This Row],[50D EMA]]</f>
        <v>8.0348523839088012E-2</v>
      </c>
      <c r="U505">
        <f>(Table2[[#This Row],[Close Price]]-Table2[[#This Row],[200D EMA]])/Table2[[#This Row],[200D EMA]]</f>
        <v>2.869262210779628E-2</v>
      </c>
      <c r="V505">
        <v>2.1258767839648001</v>
      </c>
      <c r="W505">
        <v>97.9</v>
      </c>
      <c r="X505">
        <v>105</v>
      </c>
      <c r="Y505">
        <v>98</v>
      </c>
      <c r="Z505">
        <v>101.15</v>
      </c>
      <c r="AA505">
        <v>97.9</v>
      </c>
      <c r="AB505">
        <v>105</v>
      </c>
      <c r="AC505" s="1">
        <f>(Table2[[#This Row],[Close Price]]/Table2[[#This Row],[Day Low]])-1</f>
        <v>5.9754851889683325E-2</v>
      </c>
      <c r="AD505" s="1">
        <f>(Table2[[#This Row],[Day High]]/Table2[[#This Row],[Close Price]])-1</f>
        <v>1.2048192771084265E-2</v>
      </c>
      <c r="AE505" s="1">
        <f>(Table2[[#This Row],[Close Price]]/Table2[[#This Row],[Current Week Low]])-1</f>
        <v>5.8673469387755084E-2</v>
      </c>
      <c r="AF505" s="1">
        <f>(Table2[[#This Row],[Current Week High]]/Table2[[#This Row],[Close Price]])-1</f>
        <v>-2.5060240963855396E-2</v>
      </c>
      <c r="AG505" s="1">
        <f>(Table2[[#This Row],[Close Price]]/Table2[[#This Row],[Current Month Low]])-1</f>
        <v>5.9754851889683325E-2</v>
      </c>
      <c r="AH505" s="1">
        <f>(Table2[[#This Row],[Current Month High]]/Table2[[#This Row],[Close Price]])-1</f>
        <v>1.2048192771084265E-2</v>
      </c>
      <c r="AI505">
        <v>50.361445783132503</v>
      </c>
      <c r="AJ505">
        <v>51.239067055393598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0.01</v>
      </c>
      <c r="AM505" t="s">
        <v>2951</v>
      </c>
      <c r="AN505">
        <v>16.440000000000001</v>
      </c>
      <c r="AO505" t="s">
        <v>2951</v>
      </c>
      <c r="AP505">
        <v>6.1348707080037E-2</v>
      </c>
      <c r="AQ505">
        <f>(Table2[[#This Row],[Sharpe Ratio]]-AVERAGE(Table2[Sharpe Ratio]))/_xlfn.STDEV.P(Table2[Sharpe Ratio])</f>
        <v>2.6484205636256836E-2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392</v>
      </c>
      <c r="AT505">
        <f>_xlfn.RANK.AVG(Table2[[#This Row],[6M Return vs Nifty Z-Score]],Table2[6M Return vs Nifty Z-Score])</f>
        <v>700</v>
      </c>
      <c r="AU505">
        <f>_xlfn.RANK.AVG(Table2[[#This Row],[Sharpe Ratio Z-Score]],Table2[Sharpe Ratio Z-Score])</f>
        <v>330</v>
      </c>
      <c r="AV505">
        <f>(Table2[[#This Row],[Rank 1Y]]+Table2[[#This Row],[Rank 6M]]+Table2[[#This Row],[Rank Sharpe]])/3</f>
        <v>474</v>
      </c>
    </row>
    <row r="506" spans="1:48" x14ac:dyDescent="0.3">
      <c r="A506" t="s">
        <v>891</v>
      </c>
      <c r="B506" t="s">
        <v>892</v>
      </c>
      <c r="C506" t="s">
        <v>2916</v>
      </c>
      <c r="D506" t="s">
        <v>284</v>
      </c>
      <c r="E506">
        <v>15009.611590785</v>
      </c>
      <c r="F506">
        <v>2054.8000000000002</v>
      </c>
      <c r="G506">
        <v>-8.8739309328695004</v>
      </c>
      <c r="H506">
        <f>(Table2[[#This Row],[1Y Return vs Nifty]]-AVERAGE(Table2[1Y Return vs Nifty]))/_xlfn.STDEV.P(Table2[1Y Return vs Nifty])</f>
        <v>-0.65645946415562495</v>
      </c>
      <c r="I506">
        <v>6.7830027022334702</v>
      </c>
      <c r="J506">
        <f>(Table2[[#This Row],[1M Return vs Nifty]]-AVERAGE(Table2[1M Return vs Nifty]))/_xlfn.STDEV.P(Table2[1M Return vs Nifty])</f>
        <v>0.22100599408585872</v>
      </c>
      <c r="K506">
        <v>-7.4695269172523</v>
      </c>
      <c r="L506">
        <f>(Table2[[#This Row],[6M Return vs Nifty]]-AVERAGE(Table2[6M Return vs Nifty]))/_xlfn.STDEV.P(Table2[6M Return vs Nifty])</f>
        <v>-0.64498063558986685</v>
      </c>
      <c r="M506">
        <v>-0.81645829108137802</v>
      </c>
      <c r="N506">
        <f>(Table2[[#This Row],[1W Return vs Nifty]]-AVERAGE(Table2[1W Return vs Nifty]))/_xlfn.STDEV.P(Table2[1W Return vs Nifty])</f>
        <v>-0.20006246144013642</v>
      </c>
      <c r="O506">
        <v>1976.92</v>
      </c>
      <c r="P506">
        <v>1971.5667253485899</v>
      </c>
      <c r="Q506">
        <v>1949.6246676686001</v>
      </c>
      <c r="R506">
        <v>30.352787354022901</v>
      </c>
      <c r="S506">
        <f>(Table2[[#This Row],[Close Price]]-Table2[[#This Row],[20D EMA]])/Table2[[#This Row],[20D EMA]]</f>
        <v>3.9394613843757011E-2</v>
      </c>
      <c r="T506">
        <f>(Table2[[#This Row],[Close Price]]-Table2[[#This Row],[50D EMA]])/Table2[[#This Row],[50D EMA]]</f>
        <v>4.2216818523701717E-2</v>
      </c>
      <c r="U506">
        <f>(Table2[[#This Row],[Close Price]]-Table2[[#This Row],[200D EMA]])/Table2[[#This Row],[200D EMA]]</f>
        <v>5.3946451373725626E-2</v>
      </c>
      <c r="V506">
        <v>1.09856217625583</v>
      </c>
      <c r="W506">
        <v>2031.75</v>
      </c>
      <c r="X506">
        <v>2071.25</v>
      </c>
      <c r="Y506">
        <v>2045.6</v>
      </c>
      <c r="Z506">
        <v>2089.9499999999998</v>
      </c>
      <c r="AA506">
        <v>2031.75</v>
      </c>
      <c r="AB506">
        <v>2071.25</v>
      </c>
      <c r="AC506" s="1">
        <f>(Table2[[#This Row],[Close Price]]/Table2[[#This Row],[Day Low]])-1</f>
        <v>1.1344899716992929E-2</v>
      </c>
      <c r="AD506" s="1">
        <f>(Table2[[#This Row],[Day High]]/Table2[[#This Row],[Close Price]])-1</f>
        <v>8.0056453182790754E-3</v>
      </c>
      <c r="AE506" s="1">
        <f>(Table2[[#This Row],[Close Price]]/Table2[[#This Row],[Current Week Low]])-1</f>
        <v>4.4974579585452812E-3</v>
      </c>
      <c r="AF506" s="1">
        <f>(Table2[[#This Row],[Current Week High]]/Table2[[#This Row],[Close Price]])-1</f>
        <v>1.7106287716565971E-2</v>
      </c>
      <c r="AG506" s="1">
        <f>(Table2[[#This Row],[Close Price]]/Table2[[#This Row],[Current Month Low]])-1</f>
        <v>1.1344899716992929E-2</v>
      </c>
      <c r="AH506" s="1">
        <f>(Table2[[#This Row],[Current Month High]]/Table2[[#This Row],[Close Price]])-1</f>
        <v>8.0056453182790754E-3</v>
      </c>
      <c r="AI506">
        <v>14.6778275257932</v>
      </c>
      <c r="AJ506">
        <v>19.465116279069701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-0.03</v>
      </c>
      <c r="AM506" t="s">
        <v>2950</v>
      </c>
      <c r="AN506">
        <v>8.31</v>
      </c>
      <c r="AO506" t="s">
        <v>2951</v>
      </c>
      <c r="AP506">
        <v>5.6252447345014001E-2</v>
      </c>
      <c r="AQ506">
        <f>(Table2[[#This Row],[Sharpe Ratio]]-AVERAGE(Table2[Sharpe Ratio]))/_xlfn.STDEV.P(Table2[Sharpe Ratio])</f>
        <v>-2.9766024908300926E-2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-1.3102625920080706</v>
      </c>
      <c r="AS506">
        <f>_xlfn.RANK.AVG(Table2[[#This Row],[1Y Return vs Nifty Z-Score]],Table2[1Y Return vs Nifty Z-Score])</f>
        <v>560</v>
      </c>
      <c r="AT506">
        <f>_xlfn.RANK.AVG(Table2[[#This Row],[6M Return vs Nifty Z-Score]],Table2[6M Return vs Nifty Z-Score])</f>
        <v>517</v>
      </c>
      <c r="AU506">
        <f>_xlfn.RANK.AVG(Table2[[#This Row],[Sharpe Ratio Z-Score]],Table2[Sharpe Ratio Z-Score])</f>
        <v>349</v>
      </c>
      <c r="AV506">
        <f>(Table2[[#This Row],[Rank 1Y]]+Table2[[#This Row],[Rank 6M]]+Table2[[#This Row],[Rank Sharpe]])/3</f>
        <v>475.33333333333331</v>
      </c>
    </row>
    <row r="507" spans="1:48" x14ac:dyDescent="0.3">
      <c r="A507" t="s">
        <v>770</v>
      </c>
      <c r="B507" t="s">
        <v>771</v>
      </c>
      <c r="C507" t="s">
        <v>2916</v>
      </c>
      <c r="D507" t="s">
        <v>66</v>
      </c>
      <c r="E507">
        <v>18672.513964379999</v>
      </c>
      <c r="F507">
        <v>902.55</v>
      </c>
      <c r="G507">
        <v>16.164778524540498</v>
      </c>
      <c r="H507">
        <f>(Table2[[#This Row],[1Y Return vs Nifty]]-AVERAGE(Table2[1Y Return vs Nifty]))/_xlfn.STDEV.P(Table2[1Y Return vs Nifty])</f>
        <v>-0.35802178563727932</v>
      </c>
      <c r="I507">
        <v>-12.265931996547801</v>
      </c>
      <c r="J507">
        <f>(Table2[[#This Row],[1M Return vs Nifty]]-AVERAGE(Table2[1M Return vs Nifty]))/_xlfn.STDEV.P(Table2[1M Return vs Nifty])</f>
        <v>-1.5807806650069056</v>
      </c>
      <c r="K507">
        <v>5.8702998465184804</v>
      </c>
      <c r="L507">
        <f>(Table2[[#This Row],[6M Return vs Nifty]]-AVERAGE(Table2[6M Return vs Nifty]))/_xlfn.STDEV.P(Table2[6M Return vs Nifty])</f>
        <v>-0.2329355852023958</v>
      </c>
      <c r="M507">
        <v>-4.7969085070799897</v>
      </c>
      <c r="N507">
        <f>(Table2[[#This Row],[1W Return vs Nifty]]-AVERAGE(Table2[1W Return vs Nifty]))/_xlfn.STDEV.P(Table2[1W Return vs Nifty])</f>
        <v>-1.0156174373018494</v>
      </c>
      <c r="O507">
        <v>899.5</v>
      </c>
      <c r="P507">
        <v>929.58891325227</v>
      </c>
      <c r="Q507">
        <v>876.54105468792898</v>
      </c>
      <c r="R507">
        <v>36.832626781692902</v>
      </c>
      <c r="S507">
        <f>(Table2[[#This Row],[Close Price]]-Table2[[#This Row],[20D EMA]])/Table2[[#This Row],[20D EMA]]</f>
        <v>3.3907726514729899E-3</v>
      </c>
      <c r="T507">
        <f>(Table2[[#This Row],[Close Price]]-Table2[[#This Row],[50D EMA]])/Table2[[#This Row],[50D EMA]]</f>
        <v>-2.9086957543062137E-2</v>
      </c>
      <c r="U507">
        <f>(Table2[[#This Row],[Close Price]]-Table2[[#This Row],[200D EMA]])/Table2[[#This Row],[200D EMA]]</f>
        <v>2.9672250002403856E-2</v>
      </c>
      <c r="V507">
        <v>1.9102333998379499</v>
      </c>
      <c r="W507">
        <v>869.15</v>
      </c>
      <c r="X507">
        <v>909.5</v>
      </c>
      <c r="Y507">
        <v>847.75</v>
      </c>
      <c r="Z507">
        <v>874.5</v>
      </c>
      <c r="AA507">
        <v>869.15</v>
      </c>
      <c r="AB507">
        <v>909.5</v>
      </c>
      <c r="AC507" s="1">
        <f>(Table2[[#This Row],[Close Price]]/Table2[[#This Row],[Day Low]])-1</f>
        <v>3.8428349536903772E-2</v>
      </c>
      <c r="AD507" s="1">
        <f>(Table2[[#This Row],[Day High]]/Table2[[#This Row],[Close Price]])-1</f>
        <v>7.7004044097279678E-3</v>
      </c>
      <c r="AE507" s="1">
        <f>(Table2[[#This Row],[Close Price]]/Table2[[#This Row],[Current Week Low]])-1</f>
        <v>6.4641698613978171E-2</v>
      </c>
      <c r="AF507" s="1">
        <f>(Table2[[#This Row],[Current Week High]]/Table2[[#This Row],[Close Price]])-1</f>
        <v>-3.1078610603290646E-2</v>
      </c>
      <c r="AG507" s="1">
        <f>(Table2[[#This Row],[Close Price]]/Table2[[#This Row],[Current Month Low]])-1</f>
        <v>3.8428349536903772E-2</v>
      </c>
      <c r="AH507" s="1">
        <f>(Table2[[#This Row],[Current Month High]]/Table2[[#This Row],[Close Price]])-1</f>
        <v>7.7004044097279678E-3</v>
      </c>
      <c r="AI507">
        <v>21.2121212121212</v>
      </c>
      <c r="AJ507">
        <v>49.181818181818102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-0.11</v>
      </c>
      <c r="AM507" t="s">
        <v>2950</v>
      </c>
      <c r="AN507">
        <v>1.18</v>
      </c>
      <c r="AO507" t="s">
        <v>2951</v>
      </c>
      <c r="AP507">
        <v>-4.8259145628142999E-2</v>
      </c>
      <c r="AQ507">
        <f>(Table2[[#This Row],[Sharpe Ratio]]-AVERAGE(Table2[Sharpe Ratio]))/_xlfn.STDEV.P(Table2[Sharpe Ratio])</f>
        <v>-1.1833181405742685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412</v>
      </c>
      <c r="AT507">
        <f>_xlfn.RANK.AVG(Table2[[#This Row],[6M Return vs Nifty Z-Score]],Table2[6M Return vs Nifty Z-Score])</f>
        <v>379</v>
      </c>
      <c r="AU507">
        <f>_xlfn.RANK.AVG(Table2[[#This Row],[Sharpe Ratio Z-Score]],Table2[Sharpe Ratio Z-Score])</f>
        <v>637</v>
      </c>
      <c r="AV507">
        <f>(Table2[[#This Row],[Rank 1Y]]+Table2[[#This Row],[Rank 6M]]+Table2[[#This Row],[Rank Sharpe]])/3</f>
        <v>476</v>
      </c>
    </row>
    <row r="508" spans="1:48" x14ac:dyDescent="0.3">
      <c r="A508" t="s">
        <v>1474</v>
      </c>
      <c r="B508" t="s">
        <v>1475</v>
      </c>
      <c r="C508" t="s">
        <v>2923</v>
      </c>
      <c r="D508" t="s">
        <v>269</v>
      </c>
      <c r="E508">
        <v>5873.8526860800002</v>
      </c>
      <c r="F508">
        <v>787.95</v>
      </c>
      <c r="G508">
        <v>-8.9449308985647509</v>
      </c>
      <c r="H508">
        <f>(Table2[[#This Row],[1Y Return vs Nifty]]-AVERAGE(Table2[1Y Return vs Nifty]))/_xlfn.STDEV.P(Table2[1Y Return vs Nifty])</f>
        <v>-0.65730571643444213</v>
      </c>
      <c r="I508">
        <v>-3.6149022661377299</v>
      </c>
      <c r="J508">
        <f>(Table2[[#This Row],[1M Return vs Nifty]]-AVERAGE(Table2[1M Return vs Nifty]))/_xlfn.STDEV.P(Table2[1M Return vs Nifty])</f>
        <v>-0.7625034121238351</v>
      </c>
      <c r="K508">
        <v>-10.428000482139</v>
      </c>
      <c r="L508">
        <f>(Table2[[#This Row],[6M Return vs Nifty]]-AVERAGE(Table2[6M Return vs Nifty]))/_xlfn.STDEV.P(Table2[6M Return vs Nifty])</f>
        <v>-0.73636296091544384</v>
      </c>
      <c r="M508">
        <v>-0.37760600983072101</v>
      </c>
      <c r="N508">
        <f>(Table2[[#This Row],[1W Return vs Nifty]]-AVERAGE(Table2[1W Return vs Nifty]))/_xlfn.STDEV.P(Table2[1W Return vs Nifty])</f>
        <v>-0.11014595897925951</v>
      </c>
      <c r="O508">
        <v>773.02</v>
      </c>
      <c r="P508">
        <v>772.97359654141098</v>
      </c>
      <c r="Q508">
        <v>756.50558189735602</v>
      </c>
      <c r="R508">
        <v>54.603855475342002</v>
      </c>
      <c r="S508">
        <f>(Table2[[#This Row],[Close Price]]-Table2[[#This Row],[20D EMA]])/Table2[[#This Row],[20D EMA]]</f>
        <v>1.9313859926004585E-2</v>
      </c>
      <c r="T508">
        <f>(Table2[[#This Row],[Close Price]]-Table2[[#This Row],[50D EMA]])/Table2[[#This Row],[50D EMA]]</f>
        <v>1.937505178132785E-2</v>
      </c>
      <c r="U508">
        <f>(Table2[[#This Row],[Close Price]]-Table2[[#This Row],[200D EMA]])/Table2[[#This Row],[200D EMA]]</f>
        <v>4.1565348432432918E-2</v>
      </c>
      <c r="V508">
        <v>0.97905460921936305</v>
      </c>
      <c r="W508">
        <v>774.6</v>
      </c>
      <c r="X508">
        <v>795</v>
      </c>
      <c r="Y508">
        <v>783.1</v>
      </c>
      <c r="Z508">
        <v>810</v>
      </c>
      <c r="AA508">
        <v>774.6</v>
      </c>
      <c r="AB508">
        <v>795</v>
      </c>
      <c r="AC508" s="1">
        <f>(Table2[[#This Row],[Close Price]]/Table2[[#This Row],[Day Low]])-1</f>
        <v>1.723470178156461E-2</v>
      </c>
      <c r="AD508" s="1">
        <f>(Table2[[#This Row],[Day High]]/Table2[[#This Row],[Close Price]])-1</f>
        <v>8.9472682276794391E-3</v>
      </c>
      <c r="AE508" s="1">
        <f>(Table2[[#This Row],[Close Price]]/Table2[[#This Row],[Current Week Low]])-1</f>
        <v>6.1933341846507339E-3</v>
      </c>
      <c r="AF508" s="1">
        <f>(Table2[[#This Row],[Current Week High]]/Table2[[#This Row],[Close Price]])-1</f>
        <v>2.7984009137635546E-2</v>
      </c>
      <c r="AG508" s="1">
        <f>(Table2[[#This Row],[Close Price]]/Table2[[#This Row],[Current Month Low]])-1</f>
        <v>1.723470178156461E-2</v>
      </c>
      <c r="AH508" s="1">
        <f>(Table2[[#This Row],[Current Month High]]/Table2[[#This Row],[Close Price]])-1</f>
        <v>8.9472682276794391E-3</v>
      </c>
      <c r="AI508">
        <v>10.260803350466301</v>
      </c>
      <c r="AJ508">
        <v>26.476725521669302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0.04</v>
      </c>
      <c r="AM508" t="s">
        <v>2951</v>
      </c>
      <c r="AN508">
        <v>14.15</v>
      </c>
      <c r="AO508" t="s">
        <v>2951</v>
      </c>
      <c r="AP508">
        <v>6.2769876026634003E-2</v>
      </c>
      <c r="AQ508">
        <f>(Table2[[#This Row],[Sharpe Ratio]]-AVERAGE(Table2[Sharpe Ratio]))/_xlfn.STDEV.P(Table2[Sharpe Ratio])</f>
        <v>4.2170431426412115E-2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-2.2241476170265688</v>
      </c>
      <c r="AS508">
        <f>_xlfn.RANK.AVG(Table2[[#This Row],[1Y Return vs Nifty Z-Score]],Table2[1Y Return vs Nifty Z-Score])</f>
        <v>561</v>
      </c>
      <c r="AT508">
        <f>_xlfn.RANK.AVG(Table2[[#This Row],[6M Return vs Nifty Z-Score]],Table2[6M Return vs Nifty Z-Score])</f>
        <v>550</v>
      </c>
      <c r="AU508">
        <f>_xlfn.RANK.AVG(Table2[[#This Row],[Sharpe Ratio Z-Score]],Table2[Sharpe Ratio Z-Score])</f>
        <v>322</v>
      </c>
      <c r="AV508">
        <f>(Table2[[#This Row],[Rank 1Y]]+Table2[[#This Row],[Rank 6M]]+Table2[[#This Row],[Rank Sharpe]])/3</f>
        <v>477.66666666666669</v>
      </c>
    </row>
    <row r="509" spans="1:48" x14ac:dyDescent="0.3">
      <c r="A509" t="s">
        <v>1701</v>
      </c>
      <c r="B509" t="s">
        <v>1702</v>
      </c>
      <c r="C509" t="s">
        <v>2909</v>
      </c>
      <c r="D509" t="s">
        <v>25</v>
      </c>
      <c r="E509">
        <v>4046.6984478250001</v>
      </c>
      <c r="F509">
        <v>141.02000000000001</v>
      </c>
      <c r="G509">
        <v>-2.2931465042728298</v>
      </c>
      <c r="H509">
        <f>(Table2[[#This Row],[1Y Return vs Nifty]]-AVERAGE(Table2[1Y Return vs Nifty]))/_xlfn.STDEV.P(Table2[1Y Return vs Nifty])</f>
        <v>-0.57802275274920489</v>
      </c>
      <c r="I509">
        <v>6.9704752484685502</v>
      </c>
      <c r="J509">
        <f>(Table2[[#This Row],[1M Return vs Nifty]]-AVERAGE(Table2[1M Return vs Nifty]))/_xlfn.STDEV.P(Table2[1M Return vs Nifty])</f>
        <v>0.23873850974061234</v>
      </c>
      <c r="K509">
        <v>1.8925017908512101</v>
      </c>
      <c r="L509">
        <f>(Table2[[#This Row],[6M Return vs Nifty]]-AVERAGE(Table2[6M Return vs Nifty]))/_xlfn.STDEV.P(Table2[6M Return vs Nifty])</f>
        <v>-0.35580314782547279</v>
      </c>
      <c r="M509">
        <v>2.9737864462636998</v>
      </c>
      <c r="N509">
        <f>(Table2[[#This Row],[1W Return vs Nifty]]-AVERAGE(Table2[1W Return vs Nifty]))/_xlfn.STDEV.P(Table2[1W Return vs Nifty])</f>
        <v>0.57652128852141005</v>
      </c>
      <c r="O509">
        <v>135.16999999999999</v>
      </c>
      <c r="P509">
        <v>132.28943499231201</v>
      </c>
      <c r="Q509">
        <v>127.67486067076</v>
      </c>
      <c r="R509">
        <v>40.9300208611076</v>
      </c>
      <c r="S509">
        <f>(Table2[[#This Row],[Close Price]]-Table2[[#This Row],[20D EMA]])/Table2[[#This Row],[20D EMA]]</f>
        <v>4.3278834060812482E-2</v>
      </c>
      <c r="T509">
        <f>(Table2[[#This Row],[Close Price]]-Table2[[#This Row],[50D EMA]])/Table2[[#This Row],[50D EMA]]</f>
        <v>6.5995935413855053E-2</v>
      </c>
      <c r="U509">
        <f>(Table2[[#This Row],[Close Price]]-Table2[[#This Row],[200D EMA]])/Table2[[#This Row],[200D EMA]]</f>
        <v>0.10452440879221814</v>
      </c>
      <c r="V509">
        <v>1.3705507612024701</v>
      </c>
      <c r="W509">
        <v>137.6</v>
      </c>
      <c r="X509">
        <v>141.19</v>
      </c>
      <c r="Y509">
        <v>140.85</v>
      </c>
      <c r="Z509">
        <v>145.9</v>
      </c>
      <c r="AA509">
        <v>137.6</v>
      </c>
      <c r="AB509">
        <v>141.19</v>
      </c>
      <c r="AC509" s="1">
        <f>(Table2[[#This Row],[Close Price]]/Table2[[#This Row],[Day Low]])-1</f>
        <v>2.4854651162790731E-2</v>
      </c>
      <c r="AD509" s="1">
        <f>(Table2[[#This Row],[Day High]]/Table2[[#This Row],[Close Price]])-1</f>
        <v>1.2055027655650807E-3</v>
      </c>
      <c r="AE509" s="1">
        <f>(Table2[[#This Row],[Close Price]]/Table2[[#This Row],[Current Week Low]])-1</f>
        <v>1.2069577564786105E-3</v>
      </c>
      <c r="AF509" s="1">
        <f>(Table2[[#This Row],[Current Week High]]/Table2[[#This Row],[Close Price]])-1</f>
        <v>3.4605020564458799E-2</v>
      </c>
      <c r="AG509" s="1">
        <f>(Table2[[#This Row],[Close Price]]/Table2[[#This Row],[Current Month Low]])-1</f>
        <v>2.4854651162790731E-2</v>
      </c>
      <c r="AH509" s="1">
        <f>(Table2[[#This Row],[Current Month High]]/Table2[[#This Row],[Close Price]])-1</f>
        <v>1.2055027655650807E-3</v>
      </c>
      <c r="AI509">
        <v>15.9055453127215</v>
      </c>
      <c r="AJ509">
        <v>28.316651501364799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0.01</v>
      </c>
      <c r="AM509" t="s">
        <v>2951</v>
      </c>
      <c r="AN509">
        <v>9.11</v>
      </c>
      <c r="AO509" t="s">
        <v>2951</v>
      </c>
      <c r="AP509">
        <v>4.3482304704920002E-3</v>
      </c>
      <c r="AQ509">
        <f>(Table2[[#This Row],[Sharpe Ratio]]-AVERAGE(Table2[Sharpe Ratio]))/_xlfn.STDEV.P(Table2[Sharpe Ratio])</f>
        <v>-0.60266150457980783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-0.72122760689246312</v>
      </c>
      <c r="AS509">
        <f>_xlfn.RANK.AVG(Table2[[#This Row],[1Y Return vs Nifty Z-Score]],Table2[1Y Return vs Nifty Z-Score])</f>
        <v>519</v>
      </c>
      <c r="AT509">
        <f>_xlfn.RANK.AVG(Table2[[#This Row],[6M Return vs Nifty Z-Score]],Table2[6M Return vs Nifty Z-Score])</f>
        <v>422</v>
      </c>
      <c r="AU509">
        <f>_xlfn.RANK.AVG(Table2[[#This Row],[Sharpe Ratio Z-Score]],Table2[Sharpe Ratio Z-Score])</f>
        <v>492</v>
      </c>
      <c r="AV509">
        <f>(Table2[[#This Row],[Rank 1Y]]+Table2[[#This Row],[Rank 6M]]+Table2[[#This Row],[Rank Sharpe]])/3</f>
        <v>477.66666666666669</v>
      </c>
    </row>
    <row r="510" spans="1:48" x14ac:dyDescent="0.3">
      <c r="A510" t="s">
        <v>287</v>
      </c>
      <c r="B510" t="s">
        <v>288</v>
      </c>
      <c r="C510" t="s">
        <v>2916</v>
      </c>
      <c r="D510" t="s">
        <v>66</v>
      </c>
      <c r="E510">
        <v>82643.016266639999</v>
      </c>
      <c r="F510">
        <v>2165</v>
      </c>
      <c r="G510">
        <v>1.03628858032157</v>
      </c>
      <c r="H510">
        <f>(Table2[[#This Row],[1Y Return vs Nifty]]-AVERAGE(Table2[1Y Return vs Nifty]))/_xlfn.STDEV.P(Table2[1Y Return vs Nifty])</f>
        <v>-0.53833904304707303</v>
      </c>
      <c r="I510">
        <v>0.63471792683892903</v>
      </c>
      <c r="J510">
        <f>(Table2[[#This Row],[1M Return vs Nifty]]-AVERAGE(Table2[1M Return vs Nifty]))/_xlfn.STDEV.P(Table2[1M Return vs Nifty])</f>
        <v>-0.36054345525514769</v>
      </c>
      <c r="K510">
        <v>2.1730916516603802</v>
      </c>
      <c r="L510">
        <f>(Table2[[#This Row],[6M Return vs Nifty]]-AVERAGE(Table2[6M Return vs Nifty]))/_xlfn.STDEV.P(Table2[6M Return vs Nifty])</f>
        <v>-0.34713619394498274</v>
      </c>
      <c r="M510">
        <v>-4.0663106325317804</v>
      </c>
      <c r="N510">
        <f>(Table2[[#This Row],[1W Return vs Nifty]]-AVERAGE(Table2[1W Return vs Nifty]))/_xlfn.STDEV.P(Table2[1W Return vs Nifty])</f>
        <v>-0.86592514130304132</v>
      </c>
      <c r="O510">
        <v>2180.31</v>
      </c>
      <c r="P510">
        <v>2189.0806421156299</v>
      </c>
      <c r="Q510">
        <v>2037.3694589668601</v>
      </c>
      <c r="R510">
        <v>29.813756161189399</v>
      </c>
      <c r="S510">
        <f>(Table2[[#This Row],[Close Price]]-Table2[[#This Row],[20D EMA]])/Table2[[#This Row],[20D EMA]]</f>
        <v>-7.0219372474556122E-3</v>
      </c>
      <c r="T510">
        <f>(Table2[[#This Row],[Close Price]]-Table2[[#This Row],[50D EMA]])/Table2[[#This Row],[50D EMA]]</f>
        <v>-1.1000344917561928E-2</v>
      </c>
      <c r="U510">
        <f>(Table2[[#This Row],[Close Price]]-Table2[[#This Row],[200D EMA]])/Table2[[#This Row],[200D EMA]]</f>
        <v>6.2644769936750083E-2</v>
      </c>
      <c r="V510">
        <v>0.40334497219250398</v>
      </c>
      <c r="W510">
        <v>2160.75</v>
      </c>
      <c r="X510">
        <v>2188.5</v>
      </c>
      <c r="Y510">
        <v>2158.1</v>
      </c>
      <c r="Z510">
        <v>2232.8000000000002</v>
      </c>
      <c r="AA510">
        <v>2160.75</v>
      </c>
      <c r="AB510">
        <v>2188.5</v>
      </c>
      <c r="AC510" s="1">
        <f>(Table2[[#This Row],[Close Price]]/Table2[[#This Row],[Day Low]])-1</f>
        <v>1.9669096378571727E-3</v>
      </c>
      <c r="AD510" s="1">
        <f>(Table2[[#This Row],[Day High]]/Table2[[#This Row],[Close Price]])-1</f>
        <v>1.0854503464203136E-2</v>
      </c>
      <c r="AE510" s="1">
        <f>(Table2[[#This Row],[Close Price]]/Table2[[#This Row],[Current Week Low]])-1</f>
        <v>3.1972568463001227E-3</v>
      </c>
      <c r="AF510" s="1">
        <f>(Table2[[#This Row],[Current Week High]]/Table2[[#This Row],[Close Price]])-1</f>
        <v>3.1316397228637438E-2</v>
      </c>
      <c r="AG510" s="1">
        <f>(Table2[[#This Row],[Close Price]]/Table2[[#This Row],[Current Month Low]])-1</f>
        <v>1.9669096378571727E-3</v>
      </c>
      <c r="AH510" s="1">
        <f>(Table2[[#This Row],[Current Month High]]/Table2[[#This Row],[Close Price]])-1</f>
        <v>1.0854503464203136E-2</v>
      </c>
      <c r="AI510">
        <v>15.0115473441108</v>
      </c>
      <c r="AJ510">
        <v>30.3392432497516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-0.11</v>
      </c>
      <c r="AM510" t="s">
        <v>2950</v>
      </c>
      <c r="AN510">
        <v>0.43</v>
      </c>
      <c r="AO510" t="s">
        <v>2951</v>
      </c>
      <c r="AQ510">
        <f>(Table2[[#This Row],[Sharpe Ratio]]-AVERAGE(Table2[Sharpe Ratio]))/_xlfn.STDEV.P(Table2[Sharpe Ratio])</f>
        <v>-0.65065532340838095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498</v>
      </c>
      <c r="AT510">
        <f>_xlfn.RANK.AVG(Table2[[#This Row],[6M Return vs Nifty Z-Score]],Table2[6M Return vs Nifty Z-Score])</f>
        <v>417</v>
      </c>
      <c r="AU510">
        <f>_xlfn.RANK.AVG(Table2[[#This Row],[Sharpe Ratio Z-Score]],Table2[Sharpe Ratio Z-Score])</f>
        <v>520</v>
      </c>
      <c r="AV510">
        <f>(Table2[[#This Row],[Rank 1Y]]+Table2[[#This Row],[Rank 6M]]+Table2[[#This Row],[Rank Sharpe]])/3</f>
        <v>478.33333333333331</v>
      </c>
    </row>
    <row r="511" spans="1:48" x14ac:dyDescent="0.3">
      <c r="A511" t="s">
        <v>1342</v>
      </c>
      <c r="B511" t="s">
        <v>1343</v>
      </c>
      <c r="C511" t="s">
        <v>2923</v>
      </c>
      <c r="D511" t="s">
        <v>446</v>
      </c>
      <c r="E511">
        <v>7063.637497875</v>
      </c>
      <c r="F511">
        <v>678.05</v>
      </c>
      <c r="G511">
        <v>-6.8439866380048997</v>
      </c>
      <c r="H511">
        <f>(Table2[[#This Row],[1Y Return vs Nifty]]-AVERAGE(Table2[1Y Return vs Nifty]))/_xlfn.STDEV.P(Table2[1Y Return vs Nifty])</f>
        <v>-0.6322644526710508</v>
      </c>
      <c r="I511">
        <v>22.427017111224401</v>
      </c>
      <c r="J511">
        <f>(Table2[[#This Row],[1M Return vs Nifty]]-AVERAGE(Table2[1M Return vs Nifty]))/_xlfn.STDEV.P(Table2[1M Return vs Nifty])</f>
        <v>1.7007305509965513</v>
      </c>
      <c r="K511">
        <v>-9.6422856267900006</v>
      </c>
      <c r="L511">
        <f>(Table2[[#This Row],[6M Return vs Nifty]]-AVERAGE(Table2[6M Return vs Nifty]))/_xlfn.STDEV.P(Table2[6M Return vs Nifty])</f>
        <v>-0.71209353651469187</v>
      </c>
      <c r="M511">
        <v>14.227083280060899</v>
      </c>
      <c r="N511">
        <f>(Table2[[#This Row],[1W Return vs Nifty]]-AVERAGE(Table2[1W Return vs Nifty]))/_xlfn.STDEV.P(Table2[1W Return vs Nifty])</f>
        <v>2.8822107783093576</v>
      </c>
      <c r="O511">
        <v>614.23</v>
      </c>
      <c r="P511">
        <v>583.274676783833</v>
      </c>
      <c r="Q511">
        <v>585.26907320087696</v>
      </c>
      <c r="R511">
        <v>54.785732830029097</v>
      </c>
      <c r="S511">
        <f>(Table2[[#This Row],[Close Price]]-Table2[[#This Row],[20D EMA]])/Table2[[#This Row],[20D EMA]]</f>
        <v>0.10390244696612008</v>
      </c>
      <c r="T511">
        <f>(Table2[[#This Row],[Close Price]]-Table2[[#This Row],[50D EMA]])/Table2[[#This Row],[50D EMA]]</f>
        <v>0.16248832152075679</v>
      </c>
      <c r="U511">
        <f>(Table2[[#This Row],[Close Price]]-Table2[[#This Row],[200D EMA]])/Table2[[#This Row],[200D EMA]]</f>
        <v>0.15852695973101347</v>
      </c>
      <c r="V511">
        <v>3.1037272612961</v>
      </c>
      <c r="W511">
        <v>647.4</v>
      </c>
      <c r="X511">
        <v>695.9</v>
      </c>
      <c r="Y511">
        <v>680.25</v>
      </c>
      <c r="Z511">
        <v>732.65</v>
      </c>
      <c r="AA511">
        <v>647.4</v>
      </c>
      <c r="AB511">
        <v>695.9</v>
      </c>
      <c r="AC511" s="1">
        <f>(Table2[[#This Row],[Close Price]]/Table2[[#This Row],[Day Low]])-1</f>
        <v>4.7343219029966077E-2</v>
      </c>
      <c r="AD511" s="1">
        <f>(Table2[[#This Row],[Day High]]/Table2[[#This Row],[Close Price]])-1</f>
        <v>2.6325492220337754E-2</v>
      </c>
      <c r="AE511" s="1">
        <f>(Table2[[#This Row],[Close Price]]/Table2[[#This Row],[Current Week Low]])-1</f>
        <v>-3.234105108416041E-3</v>
      </c>
      <c r="AF511" s="1">
        <f>(Table2[[#This Row],[Current Week High]]/Table2[[#This Row],[Close Price]])-1</f>
        <v>8.0525035026915548E-2</v>
      </c>
      <c r="AG511" s="1">
        <f>(Table2[[#This Row],[Close Price]]/Table2[[#This Row],[Current Month Low]])-1</f>
        <v>4.7343219029966077E-2</v>
      </c>
      <c r="AH511" s="1">
        <f>(Table2[[#This Row],[Current Month High]]/Table2[[#This Row],[Close Price]])-1</f>
        <v>2.6325492220337754E-2</v>
      </c>
      <c r="AI511">
        <v>10.611311850158501</v>
      </c>
      <c r="AJ511">
        <v>50.677777777777699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0.21</v>
      </c>
      <c r="AM511" t="s">
        <v>2951</v>
      </c>
      <c r="AN511">
        <v>21.87</v>
      </c>
      <c r="AO511" t="s">
        <v>2951</v>
      </c>
      <c r="AP511">
        <v>5.5367658871498998E-2</v>
      </c>
      <c r="AQ511">
        <f>(Table2[[#This Row],[Sharpe Ratio]]-AVERAGE(Table2[Sharpe Ratio]))/_xlfn.STDEV.P(Table2[Sharpe Ratio])</f>
        <v>-3.9531923470408181E-2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549</v>
      </c>
      <c r="AT511">
        <f>_xlfn.RANK.AVG(Table2[[#This Row],[6M Return vs Nifty Z-Score]],Table2[6M Return vs Nifty Z-Score])</f>
        <v>537</v>
      </c>
      <c r="AU511">
        <f>_xlfn.RANK.AVG(Table2[[#This Row],[Sharpe Ratio Z-Score]],Table2[Sharpe Ratio Z-Score])</f>
        <v>351</v>
      </c>
      <c r="AV511">
        <f>(Table2[[#This Row],[Rank 1Y]]+Table2[[#This Row],[Rank 6M]]+Table2[[#This Row],[Rank Sharpe]])/3</f>
        <v>479</v>
      </c>
    </row>
    <row r="512" spans="1:48" x14ac:dyDescent="0.3">
      <c r="A512" t="s">
        <v>2069</v>
      </c>
      <c r="B512" t="s">
        <v>2070</v>
      </c>
      <c r="C512" t="s">
        <v>2907</v>
      </c>
      <c r="D512" t="s">
        <v>69</v>
      </c>
      <c r="E512">
        <v>2525.1856034550001</v>
      </c>
      <c r="F512">
        <v>201.51</v>
      </c>
      <c r="G512">
        <v>-28.614391810228302</v>
      </c>
      <c r="H512">
        <f>(Table2[[#This Row],[1Y Return vs Nifty]]-AVERAGE(Table2[1Y Return vs Nifty]))/_xlfn.STDEV.P(Table2[1Y Return vs Nifty])</f>
        <v>-0.89174704266050298</v>
      </c>
      <c r="I512">
        <v>-2.7171696594818302</v>
      </c>
      <c r="J512">
        <f>(Table2[[#This Row],[1M Return vs Nifty]]-AVERAGE(Table2[1M Return vs Nifty]))/_xlfn.STDEV.P(Table2[1M Return vs Nifty])</f>
        <v>-0.67758933899151141</v>
      </c>
      <c r="K512">
        <v>-0.31610581067548899</v>
      </c>
      <c r="L512">
        <f>(Table2[[#This Row],[6M Return vs Nifty]]-AVERAGE(Table2[6M Return vs Nifty]))/_xlfn.STDEV.P(Table2[6M Return vs Nifty])</f>
        <v>-0.42402336136893387</v>
      </c>
      <c r="M512">
        <v>-4.3909598147915396</v>
      </c>
      <c r="N512">
        <f>(Table2[[#This Row],[1W Return vs Nifty]]-AVERAGE(Table2[1W Return vs Nifty]))/_xlfn.STDEV.P(Table2[1W Return vs Nifty])</f>
        <v>-0.93244255557371769</v>
      </c>
      <c r="O512">
        <v>191.43</v>
      </c>
      <c r="P512">
        <v>190.97615284225799</v>
      </c>
      <c r="Q512">
        <v>183.62184677200599</v>
      </c>
      <c r="R512">
        <v>38.9798875633196</v>
      </c>
      <c r="S512">
        <f>(Table2[[#This Row],[Close Price]]-Table2[[#This Row],[20D EMA]])/Table2[[#This Row],[20D EMA]]</f>
        <v>5.2656323460272603E-2</v>
      </c>
      <c r="T512">
        <f>(Table2[[#This Row],[Close Price]]-Table2[[#This Row],[50D EMA]])/Table2[[#This Row],[50D EMA]]</f>
        <v>5.5157918938930156E-2</v>
      </c>
      <c r="U512">
        <f>(Table2[[#This Row],[Close Price]]-Table2[[#This Row],[200D EMA]])/Table2[[#This Row],[200D EMA]]</f>
        <v>9.7418436544780079E-2</v>
      </c>
      <c r="V512">
        <v>1.39613534357155</v>
      </c>
      <c r="W512">
        <v>190.9</v>
      </c>
      <c r="X512">
        <v>208</v>
      </c>
      <c r="Y512">
        <v>190.5</v>
      </c>
      <c r="Z512">
        <v>198.98</v>
      </c>
      <c r="AA512">
        <v>190.9</v>
      </c>
      <c r="AB512">
        <v>208</v>
      </c>
      <c r="AC512" s="1">
        <f>(Table2[[#This Row],[Close Price]]/Table2[[#This Row],[Day Low]])-1</f>
        <v>5.5578837087480348E-2</v>
      </c>
      <c r="AD512" s="1">
        <f>(Table2[[#This Row],[Day High]]/Table2[[#This Row],[Close Price]])-1</f>
        <v>3.2206838370304247E-2</v>
      </c>
      <c r="AE512" s="1">
        <f>(Table2[[#This Row],[Close Price]]/Table2[[#This Row],[Current Week Low]])-1</f>
        <v>5.7795275590551087E-2</v>
      </c>
      <c r="AF512" s="1">
        <f>(Table2[[#This Row],[Current Week High]]/Table2[[#This Row],[Close Price]])-1</f>
        <v>-1.2555208178254174E-2</v>
      </c>
      <c r="AG512" s="1">
        <f>(Table2[[#This Row],[Close Price]]/Table2[[#This Row],[Current Month Low]])-1</f>
        <v>5.5578837087480348E-2</v>
      </c>
      <c r="AH512" s="1">
        <f>(Table2[[#This Row],[Current Month High]]/Table2[[#This Row],[Close Price]])-1</f>
        <v>3.2206838370304247E-2</v>
      </c>
      <c r="AI512">
        <v>28.008535556548001</v>
      </c>
      <c r="AJ512">
        <v>30.258564964447299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7.0000000000000007E-2</v>
      </c>
      <c r="AM512" t="s">
        <v>2951</v>
      </c>
      <c r="AN512">
        <v>10.87</v>
      </c>
      <c r="AO512" t="s">
        <v>2951</v>
      </c>
      <c r="AP512">
        <v>6.0016649386297E-2</v>
      </c>
      <c r="AQ512">
        <f>(Table2[[#This Row],[Sharpe Ratio]]-AVERAGE(Table2[Sharpe Ratio]))/_xlfn.STDEV.P(Table2[Sharpe Ratio])</f>
        <v>1.1781549910804727E-2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-2.9140207486838614</v>
      </c>
      <c r="AS512">
        <f>_xlfn.RANK.AVG(Table2[[#This Row],[1Y Return vs Nifty Z-Score]],Table2[1Y Return vs Nifty Z-Score])</f>
        <v>654</v>
      </c>
      <c r="AT512">
        <f>_xlfn.RANK.AVG(Table2[[#This Row],[6M Return vs Nifty Z-Score]],Table2[6M Return vs Nifty Z-Score])</f>
        <v>446</v>
      </c>
      <c r="AU512">
        <f>_xlfn.RANK.AVG(Table2[[#This Row],[Sharpe Ratio Z-Score]],Table2[Sharpe Ratio Z-Score])</f>
        <v>337</v>
      </c>
      <c r="AV512">
        <f>(Table2[[#This Row],[Rank 1Y]]+Table2[[#This Row],[Rank 6M]]+Table2[[#This Row],[Rank Sharpe]])/3</f>
        <v>479</v>
      </c>
    </row>
    <row r="513" spans="1:48" x14ac:dyDescent="0.3">
      <c r="A513" t="s">
        <v>540</v>
      </c>
      <c r="B513" t="s">
        <v>541</v>
      </c>
      <c r="C513" t="s">
        <v>2909</v>
      </c>
      <c r="D513" t="s">
        <v>50</v>
      </c>
      <c r="E513">
        <v>33501.239079679901</v>
      </c>
      <c r="F513">
        <v>305.35000000000002</v>
      </c>
      <c r="G513">
        <v>-27.204721044052999</v>
      </c>
      <c r="H513">
        <f>(Table2[[#This Row],[1Y Return vs Nifty]]-AVERAGE(Table2[1Y Return vs Nifty]))/_xlfn.STDEV.P(Table2[1Y Return vs Nifty])</f>
        <v>-0.87494510358100974</v>
      </c>
      <c r="I513">
        <v>11.434161621921699</v>
      </c>
      <c r="J513">
        <f>(Table2[[#This Row],[1M Return vs Nifty]]-AVERAGE(Table2[1M Return vs Nifty]))/_xlfn.STDEV.P(Table2[1M Return vs Nifty])</f>
        <v>0.66094640142794148</v>
      </c>
      <c r="K513">
        <v>2.5911936015538699</v>
      </c>
      <c r="L513">
        <f>(Table2[[#This Row],[6M Return vs Nifty]]-AVERAGE(Table2[6M Return vs Nifty]))/_xlfn.STDEV.P(Table2[6M Return vs Nifty])</f>
        <v>-0.33422172046180043</v>
      </c>
      <c r="M513">
        <v>1.0667298419839999</v>
      </c>
      <c r="N513">
        <f>(Table2[[#This Row],[1W Return vs Nifty]]-AVERAGE(Table2[1W Return vs Nifty]))/_xlfn.STDEV.P(Table2[1W Return vs Nifty])</f>
        <v>0.18578420641471763</v>
      </c>
      <c r="O513">
        <v>289.51</v>
      </c>
      <c r="P513">
        <v>280.71528066720703</v>
      </c>
      <c r="Q513">
        <v>277.42686558798903</v>
      </c>
      <c r="R513">
        <v>66.482182648439903</v>
      </c>
      <c r="S513">
        <f>(Table2[[#This Row],[Close Price]]-Table2[[#This Row],[20D EMA]])/Table2[[#This Row],[20D EMA]]</f>
        <v>5.4713135988394293E-2</v>
      </c>
      <c r="T513">
        <f>(Table2[[#This Row],[Close Price]]-Table2[[#This Row],[50D EMA]])/Table2[[#This Row],[50D EMA]]</f>
        <v>8.7756958845421368E-2</v>
      </c>
      <c r="U513">
        <f>(Table2[[#This Row],[Close Price]]-Table2[[#This Row],[200D EMA]])/Table2[[#This Row],[200D EMA]]</f>
        <v>0.1006504339542951</v>
      </c>
      <c r="V513">
        <v>1.1113875236089299</v>
      </c>
      <c r="W513">
        <v>302.64999999999998</v>
      </c>
      <c r="X513">
        <v>316.35000000000002</v>
      </c>
      <c r="Y513">
        <v>301.5</v>
      </c>
      <c r="Z513">
        <v>308.2</v>
      </c>
      <c r="AA513">
        <v>302.64999999999998</v>
      </c>
      <c r="AB513">
        <v>316.35000000000002</v>
      </c>
      <c r="AC513" s="1">
        <f>(Table2[[#This Row],[Close Price]]/Table2[[#This Row],[Day Low]])-1</f>
        <v>8.9211961011070873E-3</v>
      </c>
      <c r="AD513" s="1">
        <f>(Table2[[#This Row],[Day High]]/Table2[[#This Row],[Close Price]])-1</f>
        <v>3.6024234485017237E-2</v>
      </c>
      <c r="AE513" s="1">
        <f>(Table2[[#This Row],[Close Price]]/Table2[[#This Row],[Current Week Low]])-1</f>
        <v>1.2769485903814326E-2</v>
      </c>
      <c r="AF513" s="1">
        <f>(Table2[[#This Row],[Current Week High]]/Table2[[#This Row],[Close Price]])-1</f>
        <v>9.3335516620269843E-3</v>
      </c>
      <c r="AG513" s="1">
        <f>(Table2[[#This Row],[Close Price]]/Table2[[#This Row],[Current Month Low]])-1</f>
        <v>8.9211961011070873E-3</v>
      </c>
      <c r="AH513" s="1">
        <f>(Table2[[#This Row],[Current Month High]]/Table2[[#This Row],[Close Price]])-1</f>
        <v>3.6024234485017237E-2</v>
      </c>
      <c r="AI513">
        <v>13.4927132798428</v>
      </c>
      <c r="AJ513">
        <v>28.649673477986099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-0.05</v>
      </c>
      <c r="AM513" t="s">
        <v>2950</v>
      </c>
      <c r="AN513">
        <v>11.32</v>
      </c>
      <c r="AO513" t="s">
        <v>2951</v>
      </c>
      <c r="AP513">
        <v>4.6903195662041999E-2</v>
      </c>
      <c r="AQ513">
        <f>(Table2[[#This Row],[Sharpe Ratio]]-AVERAGE(Table2[Sharpe Ratio]))/_xlfn.STDEV.P(Table2[Sharpe Ratio])</f>
        <v>-0.1329588741604979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-0.49539509036064888</v>
      </c>
      <c r="AS513">
        <f>_xlfn.RANK.AVG(Table2[[#This Row],[1Y Return vs Nifty Z-Score]],Table2[1Y Return vs Nifty Z-Score])</f>
        <v>646</v>
      </c>
      <c r="AT513">
        <f>_xlfn.RANK.AVG(Table2[[#This Row],[6M Return vs Nifty Z-Score]],Table2[6M Return vs Nifty Z-Score])</f>
        <v>415</v>
      </c>
      <c r="AU513">
        <f>_xlfn.RANK.AVG(Table2[[#This Row],[Sharpe Ratio Z-Score]],Table2[Sharpe Ratio Z-Score])</f>
        <v>377</v>
      </c>
      <c r="AV513">
        <f>(Table2[[#This Row],[Rank 1Y]]+Table2[[#This Row],[Rank 6M]]+Table2[[#This Row],[Rank Sharpe]])/3</f>
        <v>479.33333333333331</v>
      </c>
    </row>
    <row r="514" spans="1:48" x14ac:dyDescent="0.3">
      <c r="A514" t="s">
        <v>402</v>
      </c>
      <c r="B514" t="s">
        <v>403</v>
      </c>
      <c r="C514" t="s">
        <v>2913</v>
      </c>
      <c r="D514" t="s">
        <v>377</v>
      </c>
      <c r="E514">
        <v>55575.747020565002</v>
      </c>
      <c r="F514">
        <v>125245.3</v>
      </c>
      <c r="G514">
        <v>-0.80138195568744597</v>
      </c>
      <c r="H514">
        <f>(Table2[[#This Row],[1Y Return vs Nifty]]-AVERAGE(Table2[1Y Return vs Nifty]))/_xlfn.STDEV.P(Table2[1Y Return vs Nifty])</f>
        <v>-0.56024233361326436</v>
      </c>
      <c r="I514">
        <v>-5.3822821301211103</v>
      </c>
      <c r="J514">
        <f>(Table2[[#This Row],[1M Return vs Nifty]]-AVERAGE(Table2[1M Return vs Nifty]))/_xlfn.STDEV.P(Table2[1M Return vs Nifty])</f>
        <v>-0.92967504197241535</v>
      </c>
      <c r="K514">
        <v>-6.1133009630454698</v>
      </c>
      <c r="L514">
        <f>(Table2[[#This Row],[6M Return vs Nifty]]-AVERAGE(Table2[6M Return vs Nifty]))/_xlfn.STDEV.P(Table2[6M Return vs Nifty])</f>
        <v>-0.60308907271322976</v>
      </c>
      <c r="M514">
        <v>-0.53997926626687298</v>
      </c>
      <c r="N514">
        <f>(Table2[[#This Row],[1W Return vs Nifty]]-AVERAGE(Table2[1W Return vs Nifty]))/_xlfn.STDEV.P(Table2[1W Return vs Nifty])</f>
        <v>-0.14341463715569316</v>
      </c>
      <c r="O514">
        <v>126468.31</v>
      </c>
      <c r="P514">
        <v>128639.18929603101</v>
      </c>
      <c r="Q514">
        <v>124430.412956776</v>
      </c>
      <c r="R514">
        <v>65.704353835366703</v>
      </c>
      <c r="S514">
        <f>(Table2[[#This Row],[Close Price]]-Table2[[#This Row],[20D EMA]])/Table2[[#This Row],[20D EMA]]</f>
        <v>-9.6704858315889153E-3</v>
      </c>
      <c r="T514">
        <f>(Table2[[#This Row],[Close Price]]-Table2[[#This Row],[50D EMA]])/Table2[[#This Row],[50D EMA]]</f>
        <v>-2.6383012164518656E-2</v>
      </c>
      <c r="U514">
        <f>(Table2[[#This Row],[Close Price]]-Table2[[#This Row],[200D EMA]])/Table2[[#This Row],[200D EMA]]</f>
        <v>6.5489378670396175E-3</v>
      </c>
      <c r="V514">
        <v>0.74498404100234705</v>
      </c>
      <c r="W514">
        <v>124500</v>
      </c>
      <c r="X514">
        <v>126344.4</v>
      </c>
      <c r="Y514">
        <v>125000</v>
      </c>
      <c r="Z514">
        <v>127100</v>
      </c>
      <c r="AA514">
        <v>124500</v>
      </c>
      <c r="AB514">
        <v>126344.4</v>
      </c>
      <c r="AC514" s="1">
        <f>(Table2[[#This Row],[Close Price]]/Table2[[#This Row],[Day Low]])-1</f>
        <v>5.9863453815260925E-3</v>
      </c>
      <c r="AD514" s="1">
        <f>(Table2[[#This Row],[Day High]]/Table2[[#This Row],[Close Price]])-1</f>
        <v>8.7755788041545824E-3</v>
      </c>
      <c r="AE514" s="1">
        <f>(Table2[[#This Row],[Close Price]]/Table2[[#This Row],[Current Week Low]])-1</f>
        <v>1.9624000000000308E-3</v>
      </c>
      <c r="AF514" s="1">
        <f>(Table2[[#This Row],[Current Week High]]/Table2[[#This Row],[Close Price]])-1</f>
        <v>1.4808539721650193E-2</v>
      </c>
      <c r="AG514" s="1">
        <f>(Table2[[#This Row],[Close Price]]/Table2[[#This Row],[Current Month Low]])-1</f>
        <v>5.9863453815260925E-3</v>
      </c>
      <c r="AH514" s="1">
        <f>(Table2[[#This Row],[Current Month High]]/Table2[[#This Row],[Close Price]])-1</f>
        <v>8.7755788041545824E-3</v>
      </c>
      <c r="AI514">
        <v>20.918709125212601</v>
      </c>
      <c r="AJ514">
        <v>26.510404040404001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-0.22</v>
      </c>
      <c r="AM514" t="s">
        <v>2950</v>
      </c>
      <c r="AN514">
        <v>-2.12</v>
      </c>
      <c r="AO514" t="s">
        <v>2950</v>
      </c>
      <c r="AP514">
        <v>2.6242470542208001E-2</v>
      </c>
      <c r="AQ514">
        <f>(Table2[[#This Row],[Sharpe Ratio]]-AVERAGE(Table2[Sharpe Ratio]))/_xlfn.STDEV.P(Table2[Sharpe Ratio])</f>
        <v>-0.36100269681373115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510</v>
      </c>
      <c r="AT514">
        <f>_xlfn.RANK.AVG(Table2[[#This Row],[6M Return vs Nifty Z-Score]],Table2[6M Return vs Nifty Z-Score])</f>
        <v>497</v>
      </c>
      <c r="AU514">
        <f>_xlfn.RANK.AVG(Table2[[#This Row],[Sharpe Ratio Z-Score]],Table2[Sharpe Ratio Z-Score])</f>
        <v>433</v>
      </c>
      <c r="AV514">
        <f>(Table2[[#This Row],[Rank 1Y]]+Table2[[#This Row],[Rank 6M]]+Table2[[#This Row],[Rank Sharpe]])/3</f>
        <v>480</v>
      </c>
    </row>
    <row r="515" spans="1:48" x14ac:dyDescent="0.3">
      <c r="A515" t="s">
        <v>969</v>
      </c>
      <c r="B515" t="s">
        <v>970</v>
      </c>
      <c r="C515" t="s">
        <v>2909</v>
      </c>
      <c r="D515" t="s">
        <v>517</v>
      </c>
      <c r="E515">
        <v>12814.696732124999</v>
      </c>
      <c r="F515">
        <v>1879.4</v>
      </c>
      <c r="G515">
        <v>2.3409987249408202</v>
      </c>
      <c r="H515">
        <f>(Table2[[#This Row],[1Y Return vs Nifty]]-AVERAGE(Table2[1Y Return vs Nifty]))/_xlfn.STDEV.P(Table2[1Y Return vs Nifty])</f>
        <v>-0.52278813506749777</v>
      </c>
      <c r="I515">
        <v>16.3366833130369</v>
      </c>
      <c r="J515">
        <f>(Table2[[#This Row],[1M Return vs Nifty]]-AVERAGE(Table2[1M Return vs Nifty]))/_xlfn.STDEV.P(Table2[1M Return vs Nifty])</f>
        <v>1.1246625261689964</v>
      </c>
      <c r="K515">
        <v>18.2773141340938</v>
      </c>
      <c r="L515">
        <f>(Table2[[#This Row],[6M Return vs Nifty]]-AVERAGE(Table2[6M Return vs Nifty]))/_xlfn.STDEV.P(Table2[6M Return vs Nifty])</f>
        <v>0.15029644005645107</v>
      </c>
      <c r="M515">
        <v>2.0277518672864199</v>
      </c>
      <c r="N515">
        <f>(Table2[[#This Row],[1W Return vs Nifty]]-AVERAGE(Table2[1W Return vs Nifty]))/_xlfn.STDEV.P(Table2[1W Return vs Nifty])</f>
        <v>0.38268813740671948</v>
      </c>
      <c r="O515">
        <v>1774.75</v>
      </c>
      <c r="P515">
        <v>1664.97986645022</v>
      </c>
      <c r="Q515">
        <v>1581.8008662429199</v>
      </c>
      <c r="R515">
        <v>61.510616065176599</v>
      </c>
      <c r="S515">
        <f>(Table2[[#This Row],[Close Price]]-Table2[[#This Row],[20D EMA]])/Table2[[#This Row],[20D EMA]]</f>
        <v>5.8966051556557313E-2</v>
      </c>
      <c r="T515">
        <f>(Table2[[#This Row],[Close Price]]-Table2[[#This Row],[50D EMA]])/Table2[[#This Row],[50D EMA]]</f>
        <v>0.12878241825646175</v>
      </c>
      <c r="U515">
        <f>(Table2[[#This Row],[Close Price]]-Table2[[#This Row],[200D EMA]])/Table2[[#This Row],[200D EMA]]</f>
        <v>0.18813944290214932</v>
      </c>
      <c r="V515">
        <v>1.2160416161680001</v>
      </c>
      <c r="W515">
        <v>1873.05</v>
      </c>
      <c r="X515">
        <v>1934.75</v>
      </c>
      <c r="Y515">
        <v>1876.05</v>
      </c>
      <c r="Z515">
        <v>1920</v>
      </c>
      <c r="AA515">
        <v>1873.05</v>
      </c>
      <c r="AB515">
        <v>1934.75</v>
      </c>
      <c r="AC515" s="1">
        <f>(Table2[[#This Row],[Close Price]]/Table2[[#This Row],[Day Low]])-1</f>
        <v>3.3901924668322536E-3</v>
      </c>
      <c r="AD515" s="1">
        <f>(Table2[[#This Row],[Day High]]/Table2[[#This Row],[Close Price]])-1</f>
        <v>2.9450888581462165E-2</v>
      </c>
      <c r="AE515" s="1">
        <f>(Table2[[#This Row],[Close Price]]/Table2[[#This Row],[Current Week Low]])-1</f>
        <v>1.7856666933184773E-3</v>
      </c>
      <c r="AF515" s="1">
        <f>(Table2[[#This Row],[Current Week High]]/Table2[[#This Row],[Close Price]])-1</f>
        <v>2.1602639140151148E-2</v>
      </c>
      <c r="AG515" s="1">
        <f>(Table2[[#This Row],[Close Price]]/Table2[[#This Row],[Current Month Low]])-1</f>
        <v>3.3901924668322536E-3</v>
      </c>
      <c r="AH515" s="1">
        <f>(Table2[[#This Row],[Current Month High]]/Table2[[#This Row],[Close Price]])-1</f>
        <v>2.9450888581462165E-2</v>
      </c>
      <c r="AI515">
        <v>5.29690326700009</v>
      </c>
      <c r="AJ515">
        <v>43.794950267788799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0.22</v>
      </c>
      <c r="AM515" t="s">
        <v>2951</v>
      </c>
      <c r="AN515">
        <v>21.22</v>
      </c>
      <c r="AO515" t="s">
        <v>2951</v>
      </c>
      <c r="AP515">
        <v>-8.6034420474917994E-2</v>
      </c>
      <c r="AQ515">
        <f>(Table2[[#This Row],[Sharpe Ratio]]-AVERAGE(Table2[Sharpe Ratio]))/_xlfn.STDEV.P(Table2[Sharpe Ratio])</f>
        <v>-1.6002646914755909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-0.46540572291092164</v>
      </c>
      <c r="AS515">
        <f>_xlfn.RANK.AVG(Table2[[#This Row],[1Y Return vs Nifty Z-Score]],Table2[1Y Return vs Nifty Z-Score])</f>
        <v>487</v>
      </c>
      <c r="AT515">
        <f>_xlfn.RANK.AVG(Table2[[#This Row],[6M Return vs Nifty Z-Score]],Table2[6M Return vs Nifty Z-Score])</f>
        <v>267</v>
      </c>
      <c r="AU515">
        <f>_xlfn.RANK.AVG(Table2[[#This Row],[Sharpe Ratio Z-Score]],Table2[Sharpe Ratio Z-Score])</f>
        <v>688</v>
      </c>
      <c r="AV515">
        <f>(Table2[[#This Row],[Rank 1Y]]+Table2[[#This Row],[Rank 6M]]+Table2[[#This Row],[Rank Sharpe]])/3</f>
        <v>480.66666666666669</v>
      </c>
    </row>
    <row r="516" spans="1:48" x14ac:dyDescent="0.3">
      <c r="A516" t="s">
        <v>1737</v>
      </c>
      <c r="B516" t="s">
        <v>1738</v>
      </c>
      <c r="C516" t="s">
        <v>2917</v>
      </c>
      <c r="D516" t="s">
        <v>130</v>
      </c>
      <c r="E516">
        <v>3834.9396319500001</v>
      </c>
      <c r="F516">
        <v>214.87</v>
      </c>
      <c r="G516">
        <v>-0.172370938018783</v>
      </c>
      <c r="H516">
        <f>(Table2[[#This Row],[1Y Return vs Nifty]]-AVERAGE(Table2[1Y Return vs Nifty]))/_xlfn.STDEV.P(Table2[1Y Return vs Nifty])</f>
        <v>-0.5527451186232184</v>
      </c>
      <c r="I516">
        <v>-1.3537882957488601</v>
      </c>
      <c r="J516">
        <f>(Table2[[#This Row],[1M Return vs Nifty]]-AVERAGE(Table2[1M Return vs Nifty]))/_xlfn.STDEV.P(Table2[1M Return vs Nifty])</f>
        <v>-0.54863082287108333</v>
      </c>
      <c r="K516">
        <v>-20.8518459359769</v>
      </c>
      <c r="L516">
        <f>(Table2[[#This Row],[6M Return vs Nifty]]-AVERAGE(Table2[6M Return vs Nifty]))/_xlfn.STDEV.P(Table2[6M Return vs Nifty])</f>
        <v>-1.0583382010229661</v>
      </c>
      <c r="M516">
        <v>0.74734197541603198</v>
      </c>
      <c r="N516">
        <f>(Table2[[#This Row],[1W Return vs Nifty]]-AVERAGE(Table2[1W Return vs Nifty]))/_xlfn.STDEV.P(Table2[1W Return vs Nifty])</f>
        <v>0.12034478381814222</v>
      </c>
      <c r="O516">
        <v>218.15</v>
      </c>
      <c r="P516">
        <v>218.938033034516</v>
      </c>
      <c r="Q516">
        <v>216.70107921179601</v>
      </c>
      <c r="R516">
        <v>42.245242035193598</v>
      </c>
      <c r="S516">
        <f>(Table2[[#This Row],[Close Price]]-Table2[[#This Row],[20D EMA]])/Table2[[#This Row],[20D EMA]]</f>
        <v>-1.5035526014210411E-2</v>
      </c>
      <c r="T516">
        <f>(Table2[[#This Row],[Close Price]]-Table2[[#This Row],[50D EMA]])/Table2[[#This Row],[50D EMA]]</f>
        <v>-1.8580750809406691E-2</v>
      </c>
      <c r="U516">
        <f>(Table2[[#This Row],[Close Price]]-Table2[[#This Row],[200D EMA]])/Table2[[#This Row],[200D EMA]]</f>
        <v>-8.4497927673280147E-3</v>
      </c>
      <c r="V516">
        <v>0.71357808196266503</v>
      </c>
      <c r="W516">
        <v>208.11</v>
      </c>
      <c r="X516">
        <v>218.01</v>
      </c>
      <c r="Y516">
        <v>219.8</v>
      </c>
      <c r="Z516">
        <v>224</v>
      </c>
      <c r="AA516">
        <v>208.11</v>
      </c>
      <c r="AB516">
        <v>218.01</v>
      </c>
      <c r="AC516" s="1">
        <f>(Table2[[#This Row],[Close Price]]/Table2[[#This Row],[Day Low]])-1</f>
        <v>3.2482821584738808E-2</v>
      </c>
      <c r="AD516" s="1">
        <f>(Table2[[#This Row],[Day High]]/Table2[[#This Row],[Close Price]])-1</f>
        <v>1.4613487224833577E-2</v>
      </c>
      <c r="AE516" s="1">
        <f>(Table2[[#This Row],[Close Price]]/Table2[[#This Row],[Current Week Low]])-1</f>
        <v>-2.2429481346678881E-2</v>
      </c>
      <c r="AF516" s="1">
        <f>(Table2[[#This Row],[Current Week High]]/Table2[[#This Row],[Close Price]])-1</f>
        <v>4.2490808395774238E-2</v>
      </c>
      <c r="AG516" s="1">
        <f>(Table2[[#This Row],[Close Price]]/Table2[[#This Row],[Current Month Low]])-1</f>
        <v>3.2482821584738808E-2</v>
      </c>
      <c r="AH516" s="1">
        <f>(Table2[[#This Row],[Current Month High]]/Table2[[#This Row],[Close Price]])-1</f>
        <v>1.4613487224833577E-2</v>
      </c>
      <c r="AI516">
        <v>29.380555684832601</v>
      </c>
      <c r="AJ516">
        <v>29.5568284594513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-0.12</v>
      </c>
      <c r="AM516" t="s">
        <v>2950</v>
      </c>
      <c r="AN516">
        <v>0.56999999999999995</v>
      </c>
      <c r="AO516" t="s">
        <v>2951</v>
      </c>
      <c r="AP516">
        <v>7.7930719583555005E-2</v>
      </c>
      <c r="AQ516">
        <f>(Table2[[#This Row],[Sharpe Ratio]]-AVERAGE(Table2[Sharpe Ratio]))/_xlfn.STDEV.P(Table2[Sharpe Ratio])</f>
        <v>0.20950902672328836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505</v>
      </c>
      <c r="AT516">
        <f>_xlfn.RANK.AVG(Table2[[#This Row],[6M Return vs Nifty Z-Score]],Table2[6M Return vs Nifty Z-Score])</f>
        <v>657</v>
      </c>
      <c r="AU516">
        <f>_xlfn.RANK.AVG(Table2[[#This Row],[Sharpe Ratio Z-Score]],Table2[Sharpe Ratio Z-Score])</f>
        <v>282</v>
      </c>
      <c r="AV516">
        <f>(Table2[[#This Row],[Rank 1Y]]+Table2[[#This Row],[Rank 6M]]+Table2[[#This Row],[Rank Sharpe]])/3</f>
        <v>481.33333333333331</v>
      </c>
    </row>
    <row r="517" spans="1:48" x14ac:dyDescent="0.3">
      <c r="A517" t="s">
        <v>1641</v>
      </c>
      <c r="B517" t="s">
        <v>1642</v>
      </c>
      <c r="C517" t="s">
        <v>2917</v>
      </c>
      <c r="D517" t="s">
        <v>1454</v>
      </c>
      <c r="E517">
        <v>4443.0926401750003</v>
      </c>
      <c r="F517">
        <v>707.8</v>
      </c>
      <c r="G517">
        <v>-2.1346825791464399</v>
      </c>
      <c r="H517">
        <f>(Table2[[#This Row],[1Y Return vs Nifty]]-AVERAGE(Table2[1Y Return vs Nifty]))/_xlfn.STDEV.P(Table2[1Y Return vs Nifty])</f>
        <v>-0.57613401299510281</v>
      </c>
      <c r="I517">
        <v>6.2955037595518695E-2</v>
      </c>
      <c r="J517">
        <f>(Table2[[#This Row],[1M Return vs Nifty]]-AVERAGE(Table2[1M Return vs Nifty]))/_xlfn.STDEV.P(Table2[1M Return vs Nifty])</f>
        <v>-0.41462494392070659</v>
      </c>
      <c r="K517">
        <v>-26.4327697429514</v>
      </c>
      <c r="L517">
        <f>(Table2[[#This Row],[6M Return vs Nifty]]-AVERAGE(Table2[6M Return vs Nifty]))/_xlfn.STDEV.P(Table2[6M Return vs Nifty])</f>
        <v>-1.2307236503976788</v>
      </c>
      <c r="M517">
        <v>1.00827049113697</v>
      </c>
      <c r="N517">
        <f>(Table2[[#This Row],[1W Return vs Nifty]]-AVERAGE(Table2[1W Return vs Nifty]))/_xlfn.STDEV.P(Table2[1W Return vs Nifty])</f>
        <v>0.17380646221952242</v>
      </c>
      <c r="O517">
        <v>697.45</v>
      </c>
      <c r="P517">
        <v>720.299961884298</v>
      </c>
      <c r="Q517">
        <v>746.96891626524496</v>
      </c>
      <c r="R517">
        <v>36.546956054382399</v>
      </c>
      <c r="S517">
        <f>(Table2[[#This Row],[Close Price]]-Table2[[#This Row],[20D EMA]])/Table2[[#This Row],[20D EMA]]</f>
        <v>1.4839773460462984E-2</v>
      </c>
      <c r="T517">
        <f>(Table2[[#This Row],[Close Price]]-Table2[[#This Row],[50D EMA]])/Table2[[#This Row],[50D EMA]]</f>
        <v>-1.7353828329517415E-2</v>
      </c>
      <c r="U517">
        <f>(Table2[[#This Row],[Close Price]]-Table2[[#This Row],[200D EMA]])/Table2[[#This Row],[200D EMA]]</f>
        <v>-5.243714351741019E-2</v>
      </c>
      <c r="V517">
        <v>0.812157719376705</v>
      </c>
      <c r="W517">
        <v>700.7</v>
      </c>
      <c r="X517">
        <v>719</v>
      </c>
      <c r="Y517">
        <v>700.2</v>
      </c>
      <c r="Z517">
        <v>717</v>
      </c>
      <c r="AA517">
        <v>700.7</v>
      </c>
      <c r="AB517">
        <v>719</v>
      </c>
      <c r="AC517" s="1">
        <f>(Table2[[#This Row],[Close Price]]/Table2[[#This Row],[Day Low]])-1</f>
        <v>1.0132724418438599E-2</v>
      </c>
      <c r="AD517" s="1">
        <f>(Table2[[#This Row],[Day High]]/Table2[[#This Row],[Close Price]])-1</f>
        <v>1.582367900536874E-2</v>
      </c>
      <c r="AE517" s="1">
        <f>(Table2[[#This Row],[Close Price]]/Table2[[#This Row],[Current Week Low]])-1</f>
        <v>1.0854041702370587E-2</v>
      </c>
      <c r="AF517" s="1">
        <f>(Table2[[#This Row],[Current Week High]]/Table2[[#This Row],[Close Price]])-1</f>
        <v>1.2998022040124457E-2</v>
      </c>
      <c r="AG517" s="1">
        <f>(Table2[[#This Row],[Close Price]]/Table2[[#This Row],[Current Month Low]])-1</f>
        <v>1.0132724418438599E-2</v>
      </c>
      <c r="AH517" s="1">
        <f>(Table2[[#This Row],[Current Month High]]/Table2[[#This Row],[Close Price]])-1</f>
        <v>1.582367900536874E-2</v>
      </c>
      <c r="AI517">
        <v>53.857021757558599</v>
      </c>
      <c r="AJ517">
        <v>26.381573073832602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-0.12</v>
      </c>
      <c r="AM517" t="s">
        <v>2950</v>
      </c>
      <c r="AN517">
        <v>9.9600000000000009</v>
      </c>
      <c r="AO517" t="s">
        <v>2951</v>
      </c>
      <c r="AP517">
        <v>9.3759545237531994E-2</v>
      </c>
      <c r="AQ517">
        <f>(Table2[[#This Row],[Sharpe Ratio]]-AVERAGE(Table2[Sharpe Ratio]))/_xlfn.STDEV.P(Table2[Sharpe Ratio])</f>
        <v>0.3842205089828945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517</v>
      </c>
      <c r="AT517">
        <f>_xlfn.RANK.AVG(Table2[[#This Row],[6M Return vs Nifty Z-Score]],Table2[6M Return vs Nifty Z-Score])</f>
        <v>685</v>
      </c>
      <c r="AU517">
        <f>_xlfn.RANK.AVG(Table2[[#This Row],[Sharpe Ratio Z-Score]],Table2[Sharpe Ratio Z-Score])</f>
        <v>245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1468</v>
      </c>
      <c r="B518" t="s">
        <v>1469</v>
      </c>
      <c r="C518" t="s">
        <v>2909</v>
      </c>
      <c r="D518" t="s">
        <v>598</v>
      </c>
      <c r="E518">
        <v>5997.6821896199999</v>
      </c>
      <c r="F518">
        <v>1514.6</v>
      </c>
      <c r="G518">
        <v>-10.281834831928601</v>
      </c>
      <c r="H518">
        <f>(Table2[[#This Row],[1Y Return vs Nifty]]-AVERAGE(Table2[1Y Return vs Nifty]))/_xlfn.STDEV.P(Table2[1Y Return vs Nifty])</f>
        <v>-0.67324034385419029</v>
      </c>
      <c r="I518">
        <v>-5.3844731845967697</v>
      </c>
      <c r="J518">
        <f>(Table2[[#This Row],[1M Return vs Nifty]]-AVERAGE(Table2[1M Return vs Nifty]))/_xlfn.STDEV.P(Table2[1M Return vs Nifty])</f>
        <v>-0.92988228782558324</v>
      </c>
      <c r="K518">
        <v>-26.122553156770199</v>
      </c>
      <c r="L518">
        <f>(Table2[[#This Row],[6M Return vs Nifty]]-AVERAGE(Table2[6M Return vs Nifty]))/_xlfn.STDEV.P(Table2[6M Return vs Nifty])</f>
        <v>-1.2211415762712579</v>
      </c>
      <c r="M518">
        <v>-1.9356076554477299</v>
      </c>
      <c r="N518">
        <f>(Table2[[#This Row],[1W Return vs Nifty]]-AVERAGE(Table2[1W Return vs Nifty]))/_xlfn.STDEV.P(Table2[1W Return vs Nifty])</f>
        <v>-0.42936512403165111</v>
      </c>
      <c r="O518">
        <v>1533.45</v>
      </c>
      <c r="P518">
        <v>1591.8419296566501</v>
      </c>
      <c r="Q518">
        <v>1609.5578846907099</v>
      </c>
      <c r="R518">
        <v>33.211188071077302</v>
      </c>
      <c r="S518">
        <f>(Table2[[#This Row],[Close Price]]-Table2[[#This Row],[20D EMA]])/Table2[[#This Row],[20D EMA]]</f>
        <v>-1.2292542958688014E-2</v>
      </c>
      <c r="T518">
        <f>(Table2[[#This Row],[Close Price]]-Table2[[#This Row],[50D EMA]])/Table2[[#This Row],[50D EMA]]</f>
        <v>-4.8523617965830802E-2</v>
      </c>
      <c r="U518">
        <f>(Table2[[#This Row],[Close Price]]-Table2[[#This Row],[200D EMA]])/Table2[[#This Row],[200D EMA]]</f>
        <v>-5.8996253315212049E-2</v>
      </c>
      <c r="V518">
        <v>1.4921409188582</v>
      </c>
      <c r="W518">
        <v>1510.1</v>
      </c>
      <c r="X518">
        <v>1526.55</v>
      </c>
      <c r="Y518">
        <v>1510</v>
      </c>
      <c r="Z518">
        <v>1515.5</v>
      </c>
      <c r="AA518">
        <v>1510.1</v>
      </c>
      <c r="AB518">
        <v>1526.55</v>
      </c>
      <c r="AC518" s="1">
        <f>(Table2[[#This Row],[Close Price]]/Table2[[#This Row],[Day Low]])-1</f>
        <v>2.9799351036354782E-3</v>
      </c>
      <c r="AD518" s="1">
        <f>(Table2[[#This Row],[Day High]]/Table2[[#This Row],[Close Price]])-1</f>
        <v>7.8898719133764228E-3</v>
      </c>
      <c r="AE518" s="1">
        <f>(Table2[[#This Row],[Close Price]]/Table2[[#This Row],[Current Week Low]])-1</f>
        <v>3.046357615893891E-3</v>
      </c>
      <c r="AF518" s="1">
        <f>(Table2[[#This Row],[Current Week High]]/Table2[[#This Row],[Close Price]])-1</f>
        <v>5.9421629473144222E-4</v>
      </c>
      <c r="AG518" s="1">
        <f>(Table2[[#This Row],[Close Price]]/Table2[[#This Row],[Current Month Low]])-1</f>
        <v>2.9799351036354782E-3</v>
      </c>
      <c r="AH518" s="1">
        <f>(Table2[[#This Row],[Current Month High]]/Table2[[#This Row],[Close Price]])-1</f>
        <v>7.8898719133764228E-3</v>
      </c>
      <c r="AI518">
        <v>33.791099960385502</v>
      </c>
      <c r="AJ518">
        <v>29.452991452991402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-0.17</v>
      </c>
      <c r="AM518" t="s">
        <v>2950</v>
      </c>
      <c r="AN518">
        <v>1.1399999999999999</v>
      </c>
      <c r="AO518" t="s">
        <v>2951</v>
      </c>
      <c r="AP518">
        <v>0.11307742084917</v>
      </c>
      <c r="AQ518">
        <f>(Table2[[#This Row],[Sharpe Ratio]]-AVERAGE(Table2[Sharpe Ratio]))/_xlfn.STDEV.P(Table2[Sharpe Ratio])</f>
        <v>0.59744256070016699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565</v>
      </c>
      <c r="AT518">
        <f>_xlfn.RANK.AVG(Table2[[#This Row],[6M Return vs Nifty Z-Score]],Table2[6M Return vs Nifty Z-Score])</f>
        <v>684</v>
      </c>
      <c r="AU518">
        <f>_xlfn.RANK.AVG(Table2[[#This Row],[Sharpe Ratio Z-Score]],Table2[Sharpe Ratio Z-Score])</f>
        <v>200</v>
      </c>
      <c r="AV518">
        <f>(Table2[[#This Row],[Rank 1Y]]+Table2[[#This Row],[Rank 6M]]+Table2[[#This Row],[Rank Sharpe]])/3</f>
        <v>483</v>
      </c>
    </row>
    <row r="519" spans="1:48" x14ac:dyDescent="0.3">
      <c r="A519" t="s">
        <v>195</v>
      </c>
      <c r="B519" t="s">
        <v>196</v>
      </c>
      <c r="C519" t="s">
        <v>2908</v>
      </c>
      <c r="D519" t="s">
        <v>22</v>
      </c>
      <c r="E519">
        <v>129125.114877175</v>
      </c>
      <c r="F519">
        <v>1401.7</v>
      </c>
      <c r="G519">
        <v>-4.00115505465308E-2</v>
      </c>
      <c r="H519">
        <f>(Table2[[#This Row],[1Y Return vs Nifty]]-AVERAGE(Table2[1Y Return vs Nifty]))/_xlfn.STDEV.P(Table2[1Y Return vs Nifty])</f>
        <v>-0.55116752020926985</v>
      </c>
      <c r="I519">
        <v>2.43428872366581</v>
      </c>
      <c r="J519">
        <f>(Table2[[#This Row],[1M Return vs Nifty]]-AVERAGE(Table2[1M Return vs Nifty]))/_xlfn.STDEV.P(Table2[1M Return vs Nifty])</f>
        <v>-0.1903269730692406</v>
      </c>
      <c r="K519">
        <v>-0.91366588329114495</v>
      </c>
      <c r="L519">
        <f>(Table2[[#This Row],[6M Return vs Nifty]]-AVERAGE(Table2[6M Return vs Nifty]))/_xlfn.STDEV.P(Table2[6M Return vs Nifty])</f>
        <v>-0.4424809976329343</v>
      </c>
      <c r="M519">
        <v>0.92881326518115204</v>
      </c>
      <c r="N519">
        <f>(Table2[[#This Row],[1W Return vs Nifty]]-AVERAGE(Table2[1W Return vs Nifty]))/_xlfn.STDEV.P(Table2[1W Return vs Nifty])</f>
        <v>0.15752646059157133</v>
      </c>
      <c r="O519">
        <v>1347.52</v>
      </c>
      <c r="P519">
        <v>1311.6229474478</v>
      </c>
      <c r="Q519">
        <v>1257.9654822033499</v>
      </c>
      <c r="R519">
        <v>64.220384152306394</v>
      </c>
      <c r="S519">
        <f>(Table2[[#This Row],[Close Price]]-Table2[[#This Row],[20D EMA]])/Table2[[#This Row],[20D EMA]]</f>
        <v>4.0207195440512988E-2</v>
      </c>
      <c r="T519">
        <f>(Table2[[#This Row],[Close Price]]-Table2[[#This Row],[50D EMA]])/Table2[[#This Row],[50D EMA]]</f>
        <v>6.8676026694619044E-2</v>
      </c>
      <c r="U519">
        <f>(Table2[[#This Row],[Close Price]]-Table2[[#This Row],[200D EMA]])/Table2[[#This Row],[200D EMA]]</f>
        <v>0.11425950857164735</v>
      </c>
      <c r="V519">
        <v>0.93632621936093996</v>
      </c>
      <c r="W519">
        <v>1381</v>
      </c>
      <c r="X519">
        <v>1409</v>
      </c>
      <c r="Y519">
        <v>1386.05</v>
      </c>
      <c r="Z519">
        <v>1440.3</v>
      </c>
      <c r="AA519">
        <v>1381</v>
      </c>
      <c r="AB519">
        <v>1409</v>
      </c>
      <c r="AC519" s="1">
        <f>(Table2[[#This Row],[Close Price]]/Table2[[#This Row],[Day Low]])-1</f>
        <v>1.49891383055758E-2</v>
      </c>
      <c r="AD519" s="1">
        <f>(Table2[[#This Row],[Day High]]/Table2[[#This Row],[Close Price]])-1</f>
        <v>5.2079617607190265E-3</v>
      </c>
      <c r="AE519" s="1">
        <f>(Table2[[#This Row],[Close Price]]/Table2[[#This Row],[Current Week Low]])-1</f>
        <v>1.1291078965405266E-2</v>
      </c>
      <c r="AF519" s="1">
        <f>(Table2[[#This Row],[Current Week High]]/Table2[[#This Row],[Close Price]])-1</f>
        <v>2.7537989584076383E-2</v>
      </c>
      <c r="AG519" s="1">
        <f>(Table2[[#This Row],[Close Price]]/Table2[[#This Row],[Current Month Low]])-1</f>
        <v>1.49891383055758E-2</v>
      </c>
      <c r="AH519" s="1">
        <f>(Table2[[#This Row],[Current Month High]]/Table2[[#This Row],[Close Price]])-1</f>
        <v>5.2079617607190265E-3</v>
      </c>
      <c r="AI519">
        <v>2.7537989584076299</v>
      </c>
      <c r="AJ519">
        <v>29.5112260925806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0.12</v>
      </c>
      <c r="AM519" t="s">
        <v>2951</v>
      </c>
      <c r="AN519">
        <v>10.64</v>
      </c>
      <c r="AO519" t="s">
        <v>2951</v>
      </c>
      <c r="AP519">
        <v>4.1721916919169998E-3</v>
      </c>
      <c r="AQ519">
        <f>(Table2[[#This Row],[Sharpe Ratio]]-AVERAGE(Table2[Sharpe Ratio]))/_xlfn.STDEV.P(Table2[Sharpe Ratio])</f>
        <v>-0.60460454170791467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-1.6310535720277879</v>
      </c>
      <c r="AS519">
        <f>_xlfn.RANK.AVG(Table2[[#This Row],[1Y Return vs Nifty Z-Score]],Table2[1Y Return vs Nifty Z-Score])</f>
        <v>504</v>
      </c>
      <c r="AT519">
        <f>_xlfn.RANK.AVG(Table2[[#This Row],[6M Return vs Nifty Z-Score]],Table2[6M Return vs Nifty Z-Score])</f>
        <v>453</v>
      </c>
      <c r="AU519">
        <f>_xlfn.RANK.AVG(Table2[[#This Row],[Sharpe Ratio Z-Score]],Table2[Sharpe Ratio Z-Score])</f>
        <v>493</v>
      </c>
      <c r="AV519">
        <f>(Table2[[#This Row],[Rank 1Y]]+Table2[[#This Row],[Rank 6M]]+Table2[[#This Row],[Rank Sharpe]])/3</f>
        <v>483.33333333333331</v>
      </c>
    </row>
    <row r="520" spans="1:48" x14ac:dyDescent="0.3">
      <c r="A520" t="s">
        <v>706</v>
      </c>
      <c r="B520" t="s">
        <v>707</v>
      </c>
      <c r="C520" t="s">
        <v>2909</v>
      </c>
      <c r="D520" t="s">
        <v>50</v>
      </c>
      <c r="E520">
        <v>20586.122139499999</v>
      </c>
      <c r="F520">
        <v>799.4</v>
      </c>
      <c r="G520">
        <v>-4.9272142150994496</v>
      </c>
      <c r="H520">
        <f>(Table2[[#This Row],[1Y Return vs Nifty]]-AVERAGE(Table2[1Y Return vs Nifty]))/_xlfn.STDEV.P(Table2[1Y Return vs Nifty])</f>
        <v>-0.60941834260643646</v>
      </c>
      <c r="I520">
        <v>11.7252610517902</v>
      </c>
      <c r="J520">
        <f>(Table2[[#This Row],[1M Return vs Nifty]]-AVERAGE(Table2[1M Return vs Nifty]))/_xlfn.STDEV.P(Table2[1M Return vs Nifty])</f>
        <v>0.68848070072081113</v>
      </c>
      <c r="K520">
        <v>4.5644414277158303</v>
      </c>
      <c r="L520">
        <f>(Table2[[#This Row],[6M Return vs Nifty]]-AVERAGE(Table2[6M Return vs Nifty]))/_xlfn.STDEV.P(Table2[6M Return vs Nifty])</f>
        <v>-0.2732713787252754</v>
      </c>
      <c r="M520">
        <v>-0.25928007656186502</v>
      </c>
      <c r="N520">
        <f>(Table2[[#This Row],[1W Return vs Nifty]]-AVERAGE(Table2[1W Return vs Nifty]))/_xlfn.STDEV.P(Table2[1W Return vs Nifty])</f>
        <v>-8.5902142723744218E-2</v>
      </c>
      <c r="O520">
        <v>783.46</v>
      </c>
      <c r="P520">
        <v>756.51063656892597</v>
      </c>
      <c r="Q520">
        <v>718.87307972475298</v>
      </c>
      <c r="R520">
        <v>33.324409089324298</v>
      </c>
      <c r="S520">
        <f>(Table2[[#This Row],[Close Price]]-Table2[[#This Row],[20D EMA]])/Table2[[#This Row],[20D EMA]]</f>
        <v>2.0345646235927731E-2</v>
      </c>
      <c r="T520">
        <f>(Table2[[#This Row],[Close Price]]-Table2[[#This Row],[50D EMA]])/Table2[[#This Row],[50D EMA]]</f>
        <v>5.6693668744162248E-2</v>
      </c>
      <c r="U520">
        <f>(Table2[[#This Row],[Close Price]]-Table2[[#This Row],[200D EMA]])/Table2[[#This Row],[200D EMA]]</f>
        <v>0.11201827213515866</v>
      </c>
      <c r="V520">
        <v>0.58773687621545001</v>
      </c>
      <c r="W520">
        <v>794.45</v>
      </c>
      <c r="X520">
        <v>824.5</v>
      </c>
      <c r="Y520">
        <v>814</v>
      </c>
      <c r="Z520">
        <v>837.9</v>
      </c>
      <c r="AA520">
        <v>794.45</v>
      </c>
      <c r="AB520">
        <v>824.5</v>
      </c>
      <c r="AC520" s="1">
        <f>(Table2[[#This Row],[Close Price]]/Table2[[#This Row],[Day Low]])-1</f>
        <v>6.2307256592610827E-3</v>
      </c>
      <c r="AD520" s="1">
        <f>(Table2[[#This Row],[Day High]]/Table2[[#This Row],[Close Price]])-1</f>
        <v>3.1398548911683699E-2</v>
      </c>
      <c r="AE520" s="1">
        <f>(Table2[[#This Row],[Close Price]]/Table2[[#This Row],[Current Week Low]])-1</f>
        <v>-1.7936117936117935E-2</v>
      </c>
      <c r="AF520" s="1">
        <f>(Table2[[#This Row],[Current Week High]]/Table2[[#This Row],[Close Price]])-1</f>
        <v>4.8161120840630511E-2</v>
      </c>
      <c r="AG520" s="1">
        <f>(Table2[[#This Row],[Close Price]]/Table2[[#This Row],[Current Month Low]])-1</f>
        <v>6.2307256592610827E-3</v>
      </c>
      <c r="AH520" s="1">
        <f>(Table2[[#This Row],[Current Month High]]/Table2[[#This Row],[Close Price]])-1</f>
        <v>3.1398548911683699E-2</v>
      </c>
      <c r="AI520">
        <v>9.6509882411808903</v>
      </c>
      <c r="AJ520">
        <v>33.222231480709901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-0.02</v>
      </c>
      <c r="AM520" t="s">
        <v>2950</v>
      </c>
      <c r="AN520">
        <v>7.98</v>
      </c>
      <c r="AO520" t="s">
        <v>2951</v>
      </c>
      <c r="AQ520">
        <f>(Table2[[#This Row],[Sharpe Ratio]]-AVERAGE(Table2[Sharpe Ratio]))/_xlfn.STDEV.P(Table2[Sharpe Ratio])</f>
        <v>-0.65065532340838095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-0.93076648674302576</v>
      </c>
      <c r="AS520">
        <f>_xlfn.RANK.AVG(Table2[[#This Row],[1Y Return vs Nifty Z-Score]],Table2[1Y Return vs Nifty Z-Score])</f>
        <v>538</v>
      </c>
      <c r="AT520">
        <f>_xlfn.RANK.AVG(Table2[[#This Row],[6M Return vs Nifty Z-Score]],Table2[6M Return vs Nifty Z-Score])</f>
        <v>393</v>
      </c>
      <c r="AU520">
        <f>_xlfn.RANK.AVG(Table2[[#This Row],[Sharpe Ratio Z-Score]],Table2[Sharpe Ratio Z-Score])</f>
        <v>520</v>
      </c>
      <c r="AV520">
        <f>(Table2[[#This Row],[Rank 1Y]]+Table2[[#This Row],[Rank 6M]]+Table2[[#This Row],[Rank Sharpe]])/3</f>
        <v>483.66666666666669</v>
      </c>
    </row>
    <row r="521" spans="1:48" x14ac:dyDescent="0.3">
      <c r="A521" t="s">
        <v>1824</v>
      </c>
      <c r="B521" t="s">
        <v>1825</v>
      </c>
      <c r="C521" t="s">
        <v>2908</v>
      </c>
      <c r="D521" t="s">
        <v>22</v>
      </c>
      <c r="E521">
        <v>3360.8695487999998</v>
      </c>
      <c r="F521">
        <v>613.4</v>
      </c>
      <c r="G521">
        <v>-14.036273437273399</v>
      </c>
      <c r="H521">
        <f>(Table2[[#This Row],[1Y Return vs Nifty]]-AVERAGE(Table2[1Y Return vs Nifty]))/_xlfn.STDEV.P(Table2[1Y Return vs Nifty])</f>
        <v>-0.7179896925945729</v>
      </c>
      <c r="I521">
        <v>4.0996882318982903</v>
      </c>
      <c r="J521">
        <f>(Table2[[#This Row],[1M Return vs Nifty]]-AVERAGE(Table2[1M Return vs Nifty]))/_xlfn.STDEV.P(Table2[1M Return vs Nifty])</f>
        <v>-3.280138628748136E-2</v>
      </c>
      <c r="K521">
        <v>-27.615586149243601</v>
      </c>
      <c r="L521">
        <f>(Table2[[#This Row],[6M Return vs Nifty]]-AVERAGE(Table2[6M Return vs Nifty]))/_xlfn.STDEV.P(Table2[6M Return vs Nifty])</f>
        <v>-1.2672588809040777</v>
      </c>
      <c r="M521">
        <v>5.8650476874104402</v>
      </c>
      <c r="N521">
        <f>(Table2[[#This Row],[1W Return vs Nifty]]-AVERAGE(Table2[1W Return vs Nifty]))/_xlfn.STDEV.P(Table2[1W Return vs Nifty])</f>
        <v>1.1689121899968018</v>
      </c>
      <c r="O521">
        <v>585.19000000000005</v>
      </c>
      <c r="P521">
        <v>581.86640557891997</v>
      </c>
      <c r="Q521">
        <v>584.24891962575396</v>
      </c>
      <c r="R521">
        <v>45.837713370009098</v>
      </c>
      <c r="S521">
        <f>(Table2[[#This Row],[Close Price]]-Table2[[#This Row],[20D EMA]])/Table2[[#This Row],[20D EMA]]</f>
        <v>4.8206565389018817E-2</v>
      </c>
      <c r="T521">
        <f>(Table2[[#This Row],[Close Price]]-Table2[[#This Row],[50D EMA]])/Table2[[#This Row],[50D EMA]]</f>
        <v>5.419387357430628E-2</v>
      </c>
      <c r="U521">
        <f>(Table2[[#This Row],[Close Price]]-Table2[[#This Row],[200D EMA]])/Table2[[#This Row],[200D EMA]]</f>
        <v>4.9894966674339791E-2</v>
      </c>
      <c r="V521">
        <v>1.94520588267474</v>
      </c>
      <c r="W521">
        <v>604.20000000000005</v>
      </c>
      <c r="X521">
        <v>619.1</v>
      </c>
      <c r="Y521">
        <v>611</v>
      </c>
      <c r="Z521">
        <v>634.45000000000005</v>
      </c>
      <c r="AA521">
        <v>604.20000000000005</v>
      </c>
      <c r="AB521">
        <v>619.1</v>
      </c>
      <c r="AC521" s="1">
        <f>(Table2[[#This Row],[Close Price]]/Table2[[#This Row],[Day Low]])-1</f>
        <v>1.5226746110559297E-2</v>
      </c>
      <c r="AD521" s="1">
        <f>(Table2[[#This Row],[Day High]]/Table2[[#This Row],[Close Price]])-1</f>
        <v>9.2924682099773115E-3</v>
      </c>
      <c r="AE521" s="1">
        <f>(Table2[[#This Row],[Close Price]]/Table2[[#This Row],[Current Week Low]])-1</f>
        <v>3.9279869067103679E-3</v>
      </c>
      <c r="AF521" s="1">
        <f>(Table2[[#This Row],[Current Week High]]/Table2[[#This Row],[Close Price]])-1</f>
        <v>3.4316922073687861E-2</v>
      </c>
      <c r="AG521" s="1">
        <f>(Table2[[#This Row],[Close Price]]/Table2[[#This Row],[Current Month Low]])-1</f>
        <v>1.5226746110559297E-2</v>
      </c>
      <c r="AH521" s="1">
        <f>(Table2[[#This Row],[Current Month High]]/Table2[[#This Row],[Close Price]])-1</f>
        <v>9.2924682099773115E-3</v>
      </c>
      <c r="AI521">
        <v>29.034887512226899</v>
      </c>
      <c r="AJ521">
        <v>36.311111111111103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0.03</v>
      </c>
      <c r="AM521" t="s">
        <v>2951</v>
      </c>
      <c r="AN521">
        <v>15.88</v>
      </c>
      <c r="AO521" t="s">
        <v>2951</v>
      </c>
      <c r="AP521">
        <v>0.123306448034168</v>
      </c>
      <c r="AQ521">
        <f>(Table2[[#This Row],[Sharpe Ratio]]-AVERAGE(Table2[Sharpe Ratio]))/_xlfn.STDEV.P(Table2[Sharpe Ratio])</f>
        <v>0.71034597758225204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587</v>
      </c>
      <c r="AT521">
        <f>_xlfn.RANK.AVG(Table2[[#This Row],[6M Return vs Nifty Z-Score]],Table2[6M Return vs Nifty Z-Score])</f>
        <v>689</v>
      </c>
      <c r="AU521">
        <f>_xlfn.RANK.AVG(Table2[[#This Row],[Sharpe Ratio Z-Score]],Table2[Sharpe Ratio Z-Score])</f>
        <v>176</v>
      </c>
      <c r="AV521">
        <f>(Table2[[#This Row],[Rank 1Y]]+Table2[[#This Row],[Rank 6M]]+Table2[[#This Row],[Rank Sharpe]])/3</f>
        <v>484</v>
      </c>
    </row>
    <row r="522" spans="1:48" x14ac:dyDescent="0.3">
      <c r="A522" t="s">
        <v>2065</v>
      </c>
      <c r="B522" t="s">
        <v>2066</v>
      </c>
      <c r="C522" t="s">
        <v>2925</v>
      </c>
      <c r="D522" t="s">
        <v>1747</v>
      </c>
      <c r="E522">
        <v>2536.3946624800001</v>
      </c>
      <c r="F522">
        <v>56.06</v>
      </c>
      <c r="G522">
        <v>35.9196149181289</v>
      </c>
      <c r="H522">
        <f>(Table2[[#This Row],[1Y Return vs Nifty]]-AVERAGE(Table2[1Y Return vs Nifty]))/_xlfn.STDEV.P(Table2[1Y Return vs Nifty])</f>
        <v>-0.12256286460780502</v>
      </c>
      <c r="I522">
        <v>7.8450349767820402</v>
      </c>
      <c r="J522">
        <f>(Table2[[#This Row],[1M Return vs Nifty]]-AVERAGE(Table2[1M Return vs Nifty]))/_xlfn.STDEV.P(Table2[1M Return vs Nifty])</f>
        <v>0.3214607236582156</v>
      </c>
      <c r="K522">
        <v>-10.232798149027699</v>
      </c>
      <c r="L522">
        <f>(Table2[[#This Row],[6M Return vs Nifty]]-AVERAGE(Table2[6M Return vs Nifty]))/_xlfn.STDEV.P(Table2[6M Return vs Nifty])</f>
        <v>-0.73033348567510259</v>
      </c>
      <c r="M522">
        <v>3.1301801159420801</v>
      </c>
      <c r="N522">
        <f>(Table2[[#This Row],[1W Return vs Nifty]]-AVERAGE(Table2[1W Return vs Nifty]))/_xlfn.STDEV.P(Table2[1W Return vs Nifty])</f>
        <v>0.60856480836919613</v>
      </c>
      <c r="O522">
        <v>52.96</v>
      </c>
      <c r="P522">
        <v>52.153362228360002</v>
      </c>
      <c r="Q522">
        <v>50.911643390901197</v>
      </c>
      <c r="R522">
        <v>65.294482809419804</v>
      </c>
      <c r="S522">
        <f>(Table2[[#This Row],[Close Price]]-Table2[[#This Row],[20D EMA]])/Table2[[#This Row],[20D EMA]]</f>
        <v>5.8534743202416945E-2</v>
      </c>
      <c r="T522">
        <f>(Table2[[#This Row],[Close Price]]-Table2[[#This Row],[50D EMA]])/Table2[[#This Row],[50D EMA]]</f>
        <v>7.4906729014599271E-2</v>
      </c>
      <c r="U522">
        <f>(Table2[[#This Row],[Close Price]]-Table2[[#This Row],[200D EMA]])/Table2[[#This Row],[200D EMA]]</f>
        <v>0.10112336326622892</v>
      </c>
      <c r="V522">
        <v>2.0044501161707302</v>
      </c>
      <c r="W522">
        <v>55.16</v>
      </c>
      <c r="X522">
        <v>57.24</v>
      </c>
      <c r="Y522">
        <v>55.29</v>
      </c>
      <c r="Z522">
        <v>58.2</v>
      </c>
      <c r="AA522">
        <v>55.16</v>
      </c>
      <c r="AB522">
        <v>57.24</v>
      </c>
      <c r="AC522" s="1">
        <f>(Table2[[#This Row],[Close Price]]/Table2[[#This Row],[Day Low]])-1</f>
        <v>1.6316171138506252E-2</v>
      </c>
      <c r="AD522" s="1">
        <f>(Table2[[#This Row],[Day High]]/Table2[[#This Row],[Close Price]])-1</f>
        <v>2.1048876204067035E-2</v>
      </c>
      <c r="AE522" s="1">
        <f>(Table2[[#This Row],[Close Price]]/Table2[[#This Row],[Current Week Low]])-1</f>
        <v>1.3926568999819144E-2</v>
      </c>
      <c r="AF522" s="1">
        <f>(Table2[[#This Row],[Current Week High]]/Table2[[#This Row],[Close Price]])-1</f>
        <v>3.8173385658223369E-2</v>
      </c>
      <c r="AG522" s="1">
        <f>(Table2[[#This Row],[Close Price]]/Table2[[#This Row],[Current Month Low]])-1</f>
        <v>1.6316171138506252E-2</v>
      </c>
      <c r="AH522" s="1">
        <f>(Table2[[#This Row],[Current Month High]]/Table2[[#This Row],[Close Price]])-1</f>
        <v>2.1048876204067035E-2</v>
      </c>
      <c r="AI522">
        <v>23.7959329290046</v>
      </c>
      <c r="AJ522">
        <v>70.136570561456693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0.03</v>
      </c>
      <c r="AM522" t="s">
        <v>2951</v>
      </c>
      <c r="AN522">
        <v>17.53</v>
      </c>
      <c r="AO522" t="s">
        <v>2951</v>
      </c>
      <c r="AP522">
        <v>-2.1300059703638002E-2</v>
      </c>
      <c r="AQ522">
        <f>(Table2[[#This Row],[Sharpe Ratio]]-AVERAGE(Table2[Sharpe Ratio]))/_xlfn.STDEV.P(Table2[Sharpe Ratio])</f>
        <v>-0.88575583461438501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-0.80862665286988089</v>
      </c>
      <c r="AS522">
        <f>_xlfn.RANK.AVG(Table2[[#This Row],[1Y Return vs Nifty Z-Score]],Table2[1Y Return vs Nifty Z-Score])</f>
        <v>319</v>
      </c>
      <c r="AT522">
        <f>_xlfn.RANK.AVG(Table2[[#This Row],[6M Return vs Nifty Z-Score]],Table2[6M Return vs Nifty Z-Score])</f>
        <v>545</v>
      </c>
      <c r="AU522">
        <f>_xlfn.RANK.AVG(Table2[[#This Row],[Sharpe Ratio Z-Score]],Table2[Sharpe Ratio Z-Score])</f>
        <v>588</v>
      </c>
      <c r="AV522">
        <f>(Table2[[#This Row],[Rank 1Y]]+Table2[[#This Row],[Rank 6M]]+Table2[[#This Row],[Rank Sharpe]])/3</f>
        <v>484</v>
      </c>
    </row>
    <row r="523" spans="1:48" x14ac:dyDescent="0.3">
      <c r="A523" t="s">
        <v>889</v>
      </c>
      <c r="B523" t="s">
        <v>890</v>
      </c>
      <c r="C523" t="s">
        <v>2910</v>
      </c>
      <c r="D523" t="s">
        <v>28</v>
      </c>
      <c r="E523">
        <v>15023.619581995001</v>
      </c>
      <c r="F523">
        <v>77.38</v>
      </c>
      <c r="G523">
        <v>-19.812297677945502</v>
      </c>
      <c r="H523">
        <f>(Table2[[#This Row],[1Y Return vs Nifty]]-AVERAGE(Table2[1Y Return vs Nifty]))/_xlfn.STDEV.P(Table2[1Y Return vs Nifty])</f>
        <v>-0.78683442552236105</v>
      </c>
      <c r="I523">
        <v>-1.4085844542759101</v>
      </c>
      <c r="J523">
        <f>(Table2[[#This Row],[1M Return vs Nifty]]-AVERAGE(Table2[1M Return vs Nifty]))/_xlfn.STDEV.P(Table2[1M Return vs Nifty])</f>
        <v>-0.55381384170992098</v>
      </c>
      <c r="K523">
        <v>-24.511027173864601</v>
      </c>
      <c r="L523">
        <f>(Table2[[#This Row],[6M Return vs Nifty]]-AVERAGE(Table2[6M Return vs Nifty]))/_xlfn.STDEV.P(Table2[6M Return vs Nifty])</f>
        <v>-1.1713642203440842</v>
      </c>
      <c r="M523">
        <v>-0.99135530822215601</v>
      </c>
      <c r="N523">
        <f>(Table2[[#This Row],[1W Return vs Nifty]]-AVERAGE(Table2[1W Return vs Nifty]))/_xlfn.STDEV.P(Table2[1W Return vs Nifty])</f>
        <v>-0.23589713461836834</v>
      </c>
      <c r="O523">
        <v>77.209999999999994</v>
      </c>
      <c r="P523">
        <v>78.104961185053597</v>
      </c>
      <c r="Q523">
        <v>83.086022216076202</v>
      </c>
      <c r="R523">
        <v>42.294641641521402</v>
      </c>
      <c r="S523">
        <f>(Table2[[#This Row],[Close Price]]-Table2[[#This Row],[20D EMA]])/Table2[[#This Row],[20D EMA]]</f>
        <v>2.2017873332470109E-3</v>
      </c>
      <c r="T523">
        <f>(Table2[[#This Row],[Close Price]]-Table2[[#This Row],[50D EMA]])/Table2[[#This Row],[50D EMA]]</f>
        <v>-9.2818839425059738E-3</v>
      </c>
      <c r="U523">
        <f>(Table2[[#This Row],[Close Price]]-Table2[[#This Row],[200D EMA]])/Table2[[#This Row],[200D EMA]]</f>
        <v>-6.8676078886493575E-2</v>
      </c>
      <c r="V523">
        <v>1.6582461614430499</v>
      </c>
      <c r="W523">
        <v>77.05</v>
      </c>
      <c r="X523">
        <v>79.37</v>
      </c>
      <c r="Y523">
        <v>78.040000000000006</v>
      </c>
      <c r="Z523">
        <v>80.45</v>
      </c>
      <c r="AA523">
        <v>77.05</v>
      </c>
      <c r="AB523">
        <v>79.37</v>
      </c>
      <c r="AC523" s="1">
        <f>(Table2[[#This Row],[Close Price]]/Table2[[#This Row],[Day Low]])-1</f>
        <v>4.2829331602856069E-3</v>
      </c>
      <c r="AD523" s="1">
        <f>(Table2[[#This Row],[Day High]]/Table2[[#This Row],[Close Price]])-1</f>
        <v>2.5717239596795061E-2</v>
      </c>
      <c r="AE523" s="1">
        <f>(Table2[[#This Row],[Close Price]]/Table2[[#This Row],[Current Week Low]])-1</f>
        <v>-8.4572014351615987E-3</v>
      </c>
      <c r="AF523" s="1">
        <f>(Table2[[#This Row],[Current Week High]]/Table2[[#This Row],[Close Price]])-1</f>
        <v>3.9674334453347226E-2</v>
      </c>
      <c r="AG523" s="1">
        <f>(Table2[[#This Row],[Close Price]]/Table2[[#This Row],[Current Month Low]])-1</f>
        <v>4.2829331602856069E-3</v>
      </c>
      <c r="AH523" s="1">
        <f>(Table2[[#This Row],[Current Month High]]/Table2[[#This Row],[Close Price]])-1</f>
        <v>2.5717239596795061E-2</v>
      </c>
      <c r="AI523">
        <v>40.992504523132503</v>
      </c>
      <c r="AJ523">
        <v>18.954650269023801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-0.11</v>
      </c>
      <c r="AM523" t="s">
        <v>2950</v>
      </c>
      <c r="AN523">
        <v>8.2200000000000006</v>
      </c>
      <c r="AO523" t="s">
        <v>2951</v>
      </c>
      <c r="AP523">
        <v>0.12629640983052201</v>
      </c>
      <c r="AQ523">
        <f>(Table2[[#This Row],[Sharpe Ratio]]-AVERAGE(Table2[Sharpe Ratio]))/_xlfn.STDEV.P(Table2[Sharpe Ratio])</f>
        <v>0.74334783563287488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617</v>
      </c>
      <c r="AT523">
        <f>_xlfn.RANK.AVG(Table2[[#This Row],[6M Return vs Nifty Z-Score]],Table2[6M Return vs Nifty Z-Score])</f>
        <v>673</v>
      </c>
      <c r="AU523">
        <f>_xlfn.RANK.AVG(Table2[[#This Row],[Sharpe Ratio Z-Score]],Table2[Sharpe Ratio Z-Score])</f>
        <v>167</v>
      </c>
      <c r="AV523">
        <f>(Table2[[#This Row],[Rank 1Y]]+Table2[[#This Row],[Rank 6M]]+Table2[[#This Row],[Rank Sharpe]])/3</f>
        <v>485.66666666666669</v>
      </c>
    </row>
    <row r="524" spans="1:48" x14ac:dyDescent="0.3">
      <c r="A524" t="s">
        <v>746</v>
      </c>
      <c r="B524" t="s">
        <v>747</v>
      </c>
      <c r="C524" t="s">
        <v>2920</v>
      </c>
      <c r="D524" t="s">
        <v>401</v>
      </c>
      <c r="E524">
        <v>19389.18741975</v>
      </c>
      <c r="F524">
        <v>1820.55</v>
      </c>
      <c r="G524">
        <v>-0.92387295590096397</v>
      </c>
      <c r="H524">
        <f>(Table2[[#This Row],[1Y Return vs Nifty]]-AVERAGE(Table2[1Y Return vs Nifty]))/_xlfn.STDEV.P(Table2[1Y Return vs Nifty])</f>
        <v>-0.56170231020691797</v>
      </c>
      <c r="I524">
        <v>18.5465441017122</v>
      </c>
      <c r="J524">
        <f>(Table2[[#This Row],[1M Return vs Nifty]]-AVERAGE(Table2[1M Return vs Nifty]))/_xlfn.STDEV.P(Table2[1M Return vs Nifty])</f>
        <v>1.3336872170742635</v>
      </c>
      <c r="K524">
        <v>23.328493369444701</v>
      </c>
      <c r="L524">
        <f>(Table2[[#This Row],[6M Return vs Nifty]]-AVERAGE(Table2[6M Return vs Nifty]))/_xlfn.STDEV.P(Table2[6M Return vs Nifty])</f>
        <v>0.30631896114337276</v>
      </c>
      <c r="M524">
        <v>3.2782513673929299</v>
      </c>
      <c r="N524">
        <f>(Table2[[#This Row],[1W Return vs Nifty]]-AVERAGE(Table2[1W Return vs Nifty]))/_xlfn.STDEV.P(Table2[1W Return vs Nifty])</f>
        <v>0.63890314683589522</v>
      </c>
      <c r="O524">
        <v>1699.92</v>
      </c>
      <c r="P524">
        <v>1544.25934666846</v>
      </c>
      <c r="Q524">
        <v>1461.7964244554901</v>
      </c>
      <c r="R524">
        <v>56.890249045363397</v>
      </c>
      <c r="S524">
        <f>(Table2[[#This Row],[Close Price]]-Table2[[#This Row],[20D EMA]])/Table2[[#This Row],[20D EMA]]</f>
        <v>7.0962162925314057E-2</v>
      </c>
      <c r="T524">
        <f>(Table2[[#This Row],[Close Price]]-Table2[[#This Row],[50D EMA]])/Table2[[#This Row],[50D EMA]]</f>
        <v>0.17891467124845403</v>
      </c>
      <c r="U524">
        <f>(Table2[[#This Row],[Close Price]]-Table2[[#This Row],[200D EMA]])/Table2[[#This Row],[200D EMA]]</f>
        <v>0.24541965594021981</v>
      </c>
      <c r="V524">
        <v>1.72502399267599</v>
      </c>
      <c r="W524">
        <v>1815.85</v>
      </c>
      <c r="X524">
        <v>1888.85</v>
      </c>
      <c r="Y524">
        <v>1800.05</v>
      </c>
      <c r="Z524">
        <v>1856.95</v>
      </c>
      <c r="AA524">
        <v>1815.85</v>
      </c>
      <c r="AB524">
        <v>1888.85</v>
      </c>
      <c r="AC524" s="1">
        <f>(Table2[[#This Row],[Close Price]]/Table2[[#This Row],[Day Low]])-1</f>
        <v>2.5883195197842213E-3</v>
      </c>
      <c r="AD524" s="1">
        <f>(Table2[[#This Row],[Day High]]/Table2[[#This Row],[Close Price]])-1</f>
        <v>3.7516135233857772E-2</v>
      </c>
      <c r="AE524" s="1">
        <f>(Table2[[#This Row],[Close Price]]/Table2[[#This Row],[Current Week Low]])-1</f>
        <v>1.1388572539651642E-2</v>
      </c>
      <c r="AF524" s="1">
        <f>(Table2[[#This Row],[Current Week High]]/Table2[[#This Row],[Close Price]])-1</f>
        <v>1.9993957869874457E-2</v>
      </c>
      <c r="AG524" s="1">
        <f>(Table2[[#This Row],[Close Price]]/Table2[[#This Row],[Current Month Low]])-1</f>
        <v>2.5883195197842213E-3</v>
      </c>
      <c r="AH524" s="1">
        <f>(Table2[[#This Row],[Current Month High]]/Table2[[#This Row],[Close Price]])-1</f>
        <v>3.7516135233857772E-2</v>
      </c>
      <c r="AI524">
        <v>1.3430007415341501</v>
      </c>
      <c r="AJ524">
        <v>53.490430823707896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0.31</v>
      </c>
      <c r="AM524" t="s">
        <v>2951</v>
      </c>
      <c r="AN524">
        <v>19.02</v>
      </c>
      <c r="AO524" t="s">
        <v>2951</v>
      </c>
      <c r="AP524">
        <v>-0.126684933605094</v>
      </c>
      <c r="AQ524">
        <f>(Table2[[#This Row],[Sharpe Ratio]]-AVERAGE(Table2[Sharpe Ratio]))/_xlfn.STDEV.P(Table2[Sharpe Ratio])</f>
        <v>-2.0489468337166503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-0.33173981887003667</v>
      </c>
      <c r="AS524">
        <f>_xlfn.RANK.AVG(Table2[[#This Row],[1Y Return vs Nifty Z-Score]],Table2[1Y Return vs Nifty Z-Score])</f>
        <v>511</v>
      </c>
      <c r="AT524">
        <f>_xlfn.RANK.AVG(Table2[[#This Row],[6M Return vs Nifty Z-Score]],Table2[6M Return vs Nifty Z-Score])</f>
        <v>231</v>
      </c>
      <c r="AU524">
        <f>_xlfn.RANK.AVG(Table2[[#This Row],[Sharpe Ratio Z-Score]],Table2[Sharpe Ratio Z-Score])</f>
        <v>718</v>
      </c>
      <c r="AV524">
        <f>(Table2[[#This Row],[Rank 1Y]]+Table2[[#This Row],[Rank 6M]]+Table2[[#This Row],[Rank Sharpe]])/3</f>
        <v>486.66666666666669</v>
      </c>
    </row>
    <row r="525" spans="1:48" x14ac:dyDescent="0.3">
      <c r="A525" t="s">
        <v>1268</v>
      </c>
      <c r="B525" t="s">
        <v>1269</v>
      </c>
      <c r="C525" t="s">
        <v>2911</v>
      </c>
      <c r="D525" t="s">
        <v>1034</v>
      </c>
      <c r="E525">
        <v>7836.9494220249999</v>
      </c>
      <c r="F525">
        <v>442.7</v>
      </c>
      <c r="G525">
        <v>-11.9908630872752</v>
      </c>
      <c r="H525">
        <f>(Table2[[#This Row],[1Y Return vs Nifty]]-AVERAGE(Table2[1Y Return vs Nifty]))/_xlfn.STDEV.P(Table2[1Y Return vs Nifty])</f>
        <v>-0.6936103403955638</v>
      </c>
      <c r="I525">
        <v>14.802909204385699</v>
      </c>
      <c r="J525">
        <f>(Table2[[#This Row],[1M Return vs Nifty]]-AVERAGE(Table2[1M Return vs Nifty]))/_xlfn.STDEV.P(Table2[1M Return vs Nifty])</f>
        <v>0.97958702610932968</v>
      </c>
      <c r="K525">
        <v>3.77382940789203</v>
      </c>
      <c r="L525">
        <f>(Table2[[#This Row],[6M Return vs Nifty]]-AVERAGE(Table2[6M Return vs Nifty]))/_xlfn.STDEV.P(Table2[6M Return vs Nifty])</f>
        <v>-0.29769206838745155</v>
      </c>
      <c r="M525">
        <v>2.50949378627881</v>
      </c>
      <c r="N525">
        <f>(Table2[[#This Row],[1W Return vs Nifty]]-AVERAGE(Table2[1W Return vs Nifty]))/_xlfn.STDEV.P(Table2[1W Return vs Nifty])</f>
        <v>0.48139230346720291</v>
      </c>
      <c r="O525">
        <v>414.4</v>
      </c>
      <c r="P525">
        <v>397.65621384729701</v>
      </c>
      <c r="Q525">
        <v>393.54898650786203</v>
      </c>
      <c r="R525">
        <v>63.9635227991362</v>
      </c>
      <c r="S525">
        <f>(Table2[[#This Row],[Close Price]]-Table2[[#This Row],[20D EMA]])/Table2[[#This Row],[20D EMA]]</f>
        <v>6.8291505791505822E-2</v>
      </c>
      <c r="T525">
        <f>(Table2[[#This Row],[Close Price]]-Table2[[#This Row],[50D EMA]])/Table2[[#This Row],[50D EMA]]</f>
        <v>0.11327318569200111</v>
      </c>
      <c r="U525">
        <f>(Table2[[#This Row],[Close Price]]-Table2[[#This Row],[200D EMA]])/Table2[[#This Row],[200D EMA]]</f>
        <v>0.12489172930739097</v>
      </c>
      <c r="V525">
        <v>2.4395374046325999</v>
      </c>
      <c r="W525">
        <v>440</v>
      </c>
      <c r="X525">
        <v>448</v>
      </c>
      <c r="Y525">
        <v>436.25</v>
      </c>
      <c r="Z525">
        <v>455.85</v>
      </c>
      <c r="AA525">
        <v>440</v>
      </c>
      <c r="AB525">
        <v>448</v>
      </c>
      <c r="AC525" s="1">
        <f>(Table2[[#This Row],[Close Price]]/Table2[[#This Row],[Day Low]])-1</f>
        <v>6.1363636363636065E-3</v>
      </c>
      <c r="AD525" s="1">
        <f>(Table2[[#This Row],[Day High]]/Table2[[#This Row],[Close Price]])-1</f>
        <v>1.1971990060989368E-2</v>
      </c>
      <c r="AE525" s="1">
        <f>(Table2[[#This Row],[Close Price]]/Table2[[#This Row],[Current Week Low]])-1</f>
        <v>1.4785100286532904E-2</v>
      </c>
      <c r="AF525" s="1">
        <f>(Table2[[#This Row],[Current Week High]]/Table2[[#This Row],[Close Price]])-1</f>
        <v>2.9704088547549246E-2</v>
      </c>
      <c r="AG525" s="1">
        <f>(Table2[[#This Row],[Close Price]]/Table2[[#This Row],[Current Month Low]])-1</f>
        <v>6.1363636363636065E-3</v>
      </c>
      <c r="AH525" s="1">
        <f>(Table2[[#This Row],[Current Month High]]/Table2[[#This Row],[Close Price]])-1</f>
        <v>1.1971990060989368E-2</v>
      </c>
      <c r="AI525">
        <v>9.7583013327309605</v>
      </c>
      <c r="AJ525">
        <v>28.879184861717601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0.11</v>
      </c>
      <c r="AM525" t="s">
        <v>2951</v>
      </c>
      <c r="AN525">
        <v>13.27</v>
      </c>
      <c r="AO525" t="s">
        <v>2951</v>
      </c>
      <c r="AP525">
        <v>8.0731943497049999E-3</v>
      </c>
      <c r="AQ525">
        <f>(Table2[[#This Row],[Sharpe Ratio]]-AVERAGE(Table2[Sharpe Ratio]))/_xlfn.STDEV.P(Table2[Sharpe Ratio])</f>
        <v>-0.56154702300503068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-9.1870102211513538E-2</v>
      </c>
      <c r="AS525">
        <f>_xlfn.RANK.AVG(Table2[[#This Row],[1Y Return vs Nifty Z-Score]],Table2[1Y Return vs Nifty Z-Score])</f>
        <v>578</v>
      </c>
      <c r="AT525">
        <f>_xlfn.RANK.AVG(Table2[[#This Row],[6M Return vs Nifty Z-Score]],Table2[6M Return vs Nifty Z-Score])</f>
        <v>402</v>
      </c>
      <c r="AU525">
        <f>_xlfn.RANK.AVG(Table2[[#This Row],[Sharpe Ratio Z-Score]],Table2[Sharpe Ratio Z-Score])</f>
        <v>481</v>
      </c>
      <c r="AV525">
        <f>(Table2[[#This Row],[Rank 1Y]]+Table2[[#This Row],[Rank 6M]]+Table2[[#This Row],[Rank Sharpe]])/3</f>
        <v>487</v>
      </c>
    </row>
    <row r="526" spans="1:48" x14ac:dyDescent="0.3">
      <c r="A526" t="s">
        <v>562</v>
      </c>
      <c r="B526" t="s">
        <v>563</v>
      </c>
      <c r="C526" t="s">
        <v>2909</v>
      </c>
      <c r="D526" t="s">
        <v>509</v>
      </c>
      <c r="E526">
        <v>31562.441332679999</v>
      </c>
      <c r="F526">
        <v>4219.2</v>
      </c>
      <c r="G526">
        <v>-17.417262265135701</v>
      </c>
      <c r="H526">
        <f>(Table2[[#This Row],[1Y Return vs Nifty]]-AVERAGE(Table2[1Y Return vs Nifty]))/_xlfn.STDEV.P(Table2[1Y Return vs Nifty])</f>
        <v>-0.75828787404038545</v>
      </c>
      <c r="I526">
        <v>-5.8883391645496497</v>
      </c>
      <c r="J526">
        <f>(Table2[[#This Row],[1M Return vs Nifty]]-AVERAGE(Table2[1M Return vs Nifty]))/_xlfn.STDEV.P(Table2[1M Return vs Nifty])</f>
        <v>-0.97754159345110403</v>
      </c>
      <c r="K526">
        <v>-14.1664700671709</v>
      </c>
      <c r="L526">
        <f>(Table2[[#This Row],[6M Return vs Nifty]]-AVERAGE(Table2[6M Return vs Nifty]))/_xlfn.STDEV.P(Table2[6M Return vs Nifty])</f>
        <v>-0.85183806533884388</v>
      </c>
      <c r="M526">
        <v>1.5061010287946299</v>
      </c>
      <c r="N526">
        <f>(Table2[[#This Row],[1W Return vs Nifty]]-AVERAGE(Table2[1W Return vs Nifty]))/_xlfn.STDEV.P(Table2[1W Return vs Nifty])</f>
        <v>0.27580702750501424</v>
      </c>
      <c r="O526">
        <v>4174.71</v>
      </c>
      <c r="P526">
        <v>4300.1432354052704</v>
      </c>
      <c r="Q526">
        <v>4266.37899252642</v>
      </c>
      <c r="R526">
        <v>40.032096935864402</v>
      </c>
      <c r="S526">
        <f>(Table2[[#This Row],[Close Price]]-Table2[[#This Row],[20D EMA]])/Table2[[#This Row],[20D EMA]]</f>
        <v>1.0657027673778486E-2</v>
      </c>
      <c r="T526">
        <f>(Table2[[#This Row],[Close Price]]-Table2[[#This Row],[50D EMA]])/Table2[[#This Row],[50D EMA]]</f>
        <v>-1.8823381216426391E-2</v>
      </c>
      <c r="U526">
        <f>(Table2[[#This Row],[Close Price]]-Table2[[#This Row],[200D EMA]])/Table2[[#This Row],[200D EMA]]</f>
        <v>-1.1058321965550984E-2</v>
      </c>
      <c r="V526">
        <v>0.75552951007668001</v>
      </c>
      <c r="W526">
        <v>4193.7</v>
      </c>
      <c r="X526">
        <v>4237.95</v>
      </c>
      <c r="Y526">
        <v>4125</v>
      </c>
      <c r="Z526">
        <v>4242</v>
      </c>
      <c r="AA526">
        <v>4193.7</v>
      </c>
      <c r="AB526">
        <v>4237.95</v>
      </c>
      <c r="AC526" s="1">
        <f>(Table2[[#This Row],[Close Price]]/Table2[[#This Row],[Day Low]])-1</f>
        <v>6.0805493955218282E-3</v>
      </c>
      <c r="AD526" s="1">
        <f>(Table2[[#This Row],[Day High]]/Table2[[#This Row],[Close Price]])-1</f>
        <v>4.4439704209329189E-3</v>
      </c>
      <c r="AE526" s="1">
        <f>(Table2[[#This Row],[Close Price]]/Table2[[#This Row],[Current Week Low]])-1</f>
        <v>2.2836363636363544E-2</v>
      </c>
      <c r="AF526" s="1">
        <f>(Table2[[#This Row],[Current Week High]]/Table2[[#This Row],[Close Price]])-1</f>
        <v>5.4038680318544419E-3</v>
      </c>
      <c r="AG526" s="1">
        <f>(Table2[[#This Row],[Close Price]]/Table2[[#This Row],[Current Month Low]])-1</f>
        <v>6.0805493955218282E-3</v>
      </c>
      <c r="AH526" s="1">
        <f>(Table2[[#This Row],[Current Month High]]/Table2[[#This Row],[Close Price]])-1</f>
        <v>4.4439704209329189E-3</v>
      </c>
      <c r="AI526">
        <v>24.869643534319302</v>
      </c>
      <c r="AJ526">
        <v>15.256644903980099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-0.21</v>
      </c>
      <c r="AM526" t="s">
        <v>2950</v>
      </c>
      <c r="AN526">
        <v>0.76</v>
      </c>
      <c r="AO526" t="s">
        <v>2951</v>
      </c>
      <c r="AP526">
        <v>8.3837872990766005E-2</v>
      </c>
      <c r="AQ526">
        <f>(Table2[[#This Row],[Sharpe Ratio]]-AVERAGE(Table2[Sharpe Ratio]))/_xlfn.STDEV.P(Table2[Sharpe Ratio])</f>
        <v>0.27470953813642751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604</v>
      </c>
      <c r="AT526">
        <f>_xlfn.RANK.AVG(Table2[[#This Row],[6M Return vs Nifty Z-Score]],Table2[6M Return vs Nifty Z-Score])</f>
        <v>592</v>
      </c>
      <c r="AU526">
        <f>_xlfn.RANK.AVG(Table2[[#This Row],[Sharpe Ratio Z-Score]],Table2[Sharpe Ratio Z-Score])</f>
        <v>269</v>
      </c>
      <c r="AV526">
        <f>(Table2[[#This Row],[Rank 1Y]]+Table2[[#This Row],[Rank 6M]]+Table2[[#This Row],[Rank Sharpe]])/3</f>
        <v>488.33333333333331</v>
      </c>
    </row>
    <row r="527" spans="1:48" x14ac:dyDescent="0.3">
      <c r="A527" t="s">
        <v>1771</v>
      </c>
      <c r="B527" t="s">
        <v>1772</v>
      </c>
      <c r="C527" t="s">
        <v>2916</v>
      </c>
      <c r="D527" t="s">
        <v>284</v>
      </c>
      <c r="E527">
        <v>3649.9226559949998</v>
      </c>
      <c r="F527">
        <v>419.15</v>
      </c>
      <c r="G527">
        <v>-0.55310958432581003</v>
      </c>
      <c r="H527">
        <f>(Table2[[#This Row],[1Y Return vs Nifty]]-AVERAGE(Table2[1Y Return vs Nifty]))/_xlfn.STDEV.P(Table2[1Y Return vs Nifty])</f>
        <v>-0.55728316232388775</v>
      </c>
      <c r="I527">
        <v>-8.9067566701144898</v>
      </c>
      <c r="J527">
        <f>(Table2[[#This Row],[1M Return vs Nifty]]-AVERAGE(Table2[1M Return vs Nifty]))/_xlfn.STDEV.P(Table2[1M Return vs Nifty])</f>
        <v>-1.2630454538557878</v>
      </c>
      <c r="K527">
        <v>0.13914204414314499</v>
      </c>
      <c r="L527">
        <f>(Table2[[#This Row],[6M Return vs Nifty]]-AVERAGE(Table2[6M Return vs Nifty]))/_xlfn.STDEV.P(Table2[6M Return vs Nifty])</f>
        <v>-0.40996151269583248</v>
      </c>
      <c r="M527">
        <v>-3.2712034562562899</v>
      </c>
      <c r="N527">
        <f>(Table2[[#This Row],[1W Return vs Nifty]]-AVERAGE(Table2[1W Return vs Nifty]))/_xlfn.STDEV.P(Table2[1W Return vs Nifty])</f>
        <v>-0.70301552586594707</v>
      </c>
      <c r="O527">
        <v>422.04</v>
      </c>
      <c r="P527">
        <v>427.64106702066101</v>
      </c>
      <c r="Q527">
        <v>403.28047214091703</v>
      </c>
      <c r="R527">
        <v>28.106198145544699</v>
      </c>
      <c r="S527">
        <f>(Table2[[#This Row],[Close Price]]-Table2[[#This Row],[20D EMA]])/Table2[[#This Row],[20D EMA]]</f>
        <v>-6.8476921618804924E-3</v>
      </c>
      <c r="T527">
        <f>(Table2[[#This Row],[Close Price]]-Table2[[#This Row],[50D EMA]])/Table2[[#This Row],[50D EMA]]</f>
        <v>-1.9855593102452898E-2</v>
      </c>
      <c r="U527">
        <f>(Table2[[#This Row],[Close Price]]-Table2[[#This Row],[200D EMA]])/Table2[[#This Row],[200D EMA]]</f>
        <v>3.935109422689257E-2</v>
      </c>
      <c r="V527">
        <v>0.89971937918433298</v>
      </c>
      <c r="W527">
        <v>419.8</v>
      </c>
      <c r="X527">
        <v>429.25</v>
      </c>
      <c r="Y527">
        <v>417.75</v>
      </c>
      <c r="Z527">
        <v>431.45</v>
      </c>
      <c r="AA527">
        <v>419.8</v>
      </c>
      <c r="AB527">
        <v>429.25</v>
      </c>
      <c r="AC527" s="1">
        <f>(Table2[[#This Row],[Close Price]]/Table2[[#This Row],[Day Low]])-1</f>
        <v>-1.5483563601715877E-3</v>
      </c>
      <c r="AD527" s="1">
        <f>(Table2[[#This Row],[Day High]]/Table2[[#This Row],[Close Price]])-1</f>
        <v>2.4096385542168752E-2</v>
      </c>
      <c r="AE527" s="1">
        <f>(Table2[[#This Row],[Close Price]]/Table2[[#This Row],[Current Week Low]])-1</f>
        <v>3.3512866546976383E-3</v>
      </c>
      <c r="AF527" s="1">
        <f>(Table2[[#This Row],[Current Week High]]/Table2[[#This Row],[Close Price]])-1</f>
        <v>2.9345103185017374E-2</v>
      </c>
      <c r="AG527" s="1">
        <f>(Table2[[#This Row],[Close Price]]/Table2[[#This Row],[Current Month Low]])-1</f>
        <v>-1.5483563601715877E-3</v>
      </c>
      <c r="AH527" s="1">
        <f>(Table2[[#This Row],[Current Month High]]/Table2[[#This Row],[Close Price]])-1</f>
        <v>2.4096385542168752E-2</v>
      </c>
      <c r="AI527">
        <v>20.458069903375801</v>
      </c>
      <c r="AJ527">
        <v>36.932375040836298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-0.05</v>
      </c>
      <c r="AM527" t="s">
        <v>2950</v>
      </c>
      <c r="AN527">
        <v>0.75</v>
      </c>
      <c r="AO527" t="s">
        <v>2951</v>
      </c>
      <c r="AQ527">
        <f>(Table2[[#This Row],[Sharpe Ratio]]-AVERAGE(Table2[Sharpe Ratio]))/_xlfn.STDEV.P(Table2[Sharpe Ratio])</f>
        <v>-0.65065532340838095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507</v>
      </c>
      <c r="AT527">
        <f>_xlfn.RANK.AVG(Table2[[#This Row],[6M Return vs Nifty Z-Score]],Table2[6M Return vs Nifty Z-Score])</f>
        <v>439</v>
      </c>
      <c r="AU527">
        <f>_xlfn.RANK.AVG(Table2[[#This Row],[Sharpe Ratio Z-Score]],Table2[Sharpe Ratio Z-Score])</f>
        <v>520</v>
      </c>
      <c r="AV527">
        <f>(Table2[[#This Row],[Rank 1Y]]+Table2[[#This Row],[Rank 6M]]+Table2[[#This Row],[Rank Sharpe]])/3</f>
        <v>488.66666666666669</v>
      </c>
    </row>
    <row r="528" spans="1:48" x14ac:dyDescent="0.3">
      <c r="A528" t="s">
        <v>1288</v>
      </c>
      <c r="B528" t="s">
        <v>1289</v>
      </c>
      <c r="C528" t="s">
        <v>2908</v>
      </c>
      <c r="D528" t="s">
        <v>22</v>
      </c>
      <c r="E528">
        <v>7627.4896671899996</v>
      </c>
      <c r="F528">
        <v>2709.4</v>
      </c>
      <c r="G528">
        <v>16.0699730921617</v>
      </c>
      <c r="H528">
        <f>(Table2[[#This Row],[1Y Return vs Nifty]]-AVERAGE(Table2[1Y Return vs Nifty]))/_xlfn.STDEV.P(Table2[1Y Return vs Nifty])</f>
        <v>-0.35915177650993924</v>
      </c>
      <c r="I528">
        <v>8.3635321163609895</v>
      </c>
      <c r="J528">
        <f>(Table2[[#This Row],[1M Return vs Nifty]]-AVERAGE(Table2[1M Return vs Nifty]))/_xlfn.STDEV.P(Table2[1M Return vs Nifty])</f>
        <v>0.37050395067557107</v>
      </c>
      <c r="K528">
        <v>-12.3747633417115</v>
      </c>
      <c r="L528">
        <f>(Table2[[#This Row],[6M Return vs Nifty]]-AVERAGE(Table2[6M Return vs Nifty]))/_xlfn.STDEV.P(Table2[6M Return vs Nifty])</f>
        <v>-0.79649522610673962</v>
      </c>
      <c r="M528">
        <v>0.79788943364496601</v>
      </c>
      <c r="N528">
        <f>(Table2[[#This Row],[1W Return vs Nifty]]-AVERAGE(Table2[1W Return vs Nifty]))/_xlfn.STDEV.P(Table2[1W Return vs Nifty])</f>
        <v>0.13070145927914328</v>
      </c>
      <c r="O528">
        <v>2640.75</v>
      </c>
      <c r="P528">
        <v>2612.13008547236</v>
      </c>
      <c r="Q528">
        <v>2530.3036059249398</v>
      </c>
      <c r="R528">
        <v>46.486118932234902</v>
      </c>
      <c r="S528">
        <f>(Table2[[#This Row],[Close Price]]-Table2[[#This Row],[20D EMA]])/Table2[[#This Row],[20D EMA]]</f>
        <v>2.5996402537158039E-2</v>
      </c>
      <c r="T528">
        <f>(Table2[[#This Row],[Close Price]]-Table2[[#This Row],[50D EMA]])/Table2[[#This Row],[50D EMA]]</f>
        <v>3.7237775816992093E-2</v>
      </c>
      <c r="U528">
        <f>(Table2[[#This Row],[Close Price]]-Table2[[#This Row],[200D EMA]])/Table2[[#This Row],[200D EMA]]</f>
        <v>7.0780594730090698E-2</v>
      </c>
      <c r="V528">
        <v>1.0765713075375101</v>
      </c>
      <c r="W528">
        <v>2702</v>
      </c>
      <c r="X528">
        <v>2762.2</v>
      </c>
      <c r="Y528">
        <v>2725</v>
      </c>
      <c r="Z528">
        <v>2859.95</v>
      </c>
      <c r="AA528">
        <v>2702</v>
      </c>
      <c r="AB528">
        <v>2762.2</v>
      </c>
      <c r="AC528" s="1">
        <f>(Table2[[#This Row],[Close Price]]/Table2[[#This Row],[Day Low]])-1</f>
        <v>2.7387120651369834E-3</v>
      </c>
      <c r="AD528" s="1">
        <f>(Table2[[#This Row],[Day High]]/Table2[[#This Row],[Close Price]])-1</f>
        <v>1.9487709455968005E-2</v>
      </c>
      <c r="AE528" s="1">
        <f>(Table2[[#This Row],[Close Price]]/Table2[[#This Row],[Current Week Low]])-1</f>
        <v>-5.7247706422017819E-3</v>
      </c>
      <c r="AF528" s="1">
        <f>(Table2[[#This Row],[Current Week High]]/Table2[[#This Row],[Close Price]])-1</f>
        <v>5.5565807927954403E-2</v>
      </c>
      <c r="AG528" s="1">
        <f>(Table2[[#This Row],[Close Price]]/Table2[[#This Row],[Current Month Low]])-1</f>
        <v>2.7387120651369834E-3</v>
      </c>
      <c r="AH528" s="1">
        <f>(Table2[[#This Row],[Current Month High]]/Table2[[#This Row],[Close Price]])-1</f>
        <v>1.9487709455968005E-2</v>
      </c>
      <c r="AI528">
        <v>16.077360301173599</v>
      </c>
      <c r="AJ528">
        <v>43.354497354497298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0.04</v>
      </c>
      <c r="AM528" t="s">
        <v>2951</v>
      </c>
      <c r="AN528">
        <v>10.73</v>
      </c>
      <c r="AO528" t="s">
        <v>2951</v>
      </c>
      <c r="AP528">
        <v>5.0490052665100003E-3</v>
      </c>
      <c r="AQ528">
        <f>(Table2[[#This Row],[Sharpe Ratio]]-AVERAGE(Table2[Sharpe Ratio]))/_xlfn.STDEV.P(Table2[Sharpe Ratio])</f>
        <v>-0.5949266665053411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-1.2493682591673054</v>
      </c>
      <c r="AS528">
        <f>_xlfn.RANK.AVG(Table2[[#This Row],[1Y Return vs Nifty Z-Score]],Table2[1Y Return vs Nifty Z-Score])</f>
        <v>413</v>
      </c>
      <c r="AT528">
        <f>_xlfn.RANK.AVG(Table2[[#This Row],[6M Return vs Nifty Z-Score]],Table2[6M Return vs Nifty Z-Score])</f>
        <v>573</v>
      </c>
      <c r="AU528">
        <f>_xlfn.RANK.AVG(Table2[[#This Row],[Sharpe Ratio Z-Score]],Table2[Sharpe Ratio Z-Score])</f>
        <v>491</v>
      </c>
      <c r="AV528">
        <f>(Table2[[#This Row],[Rank 1Y]]+Table2[[#This Row],[Rank 6M]]+Table2[[#This Row],[Rank Sharpe]])/3</f>
        <v>492.33333333333331</v>
      </c>
    </row>
    <row r="529" spans="1:48" x14ac:dyDescent="0.3">
      <c r="A529" t="s">
        <v>1093</v>
      </c>
      <c r="B529" t="s">
        <v>1094</v>
      </c>
      <c r="C529" t="s">
        <v>2908</v>
      </c>
      <c r="D529" t="s">
        <v>22</v>
      </c>
      <c r="E529">
        <v>10064.023105259999</v>
      </c>
      <c r="F529">
        <v>514.1</v>
      </c>
      <c r="G529">
        <v>20.9082178659901</v>
      </c>
      <c r="H529">
        <f>(Table2[[#This Row],[1Y Return vs Nifty]]-AVERAGE(Table2[1Y Return vs Nifty]))/_xlfn.STDEV.P(Table2[1Y Return vs Nifty])</f>
        <v>-0.30148448575516146</v>
      </c>
      <c r="I529">
        <v>0.78365477859854105</v>
      </c>
      <c r="J529">
        <f>(Table2[[#This Row],[1M Return vs Nifty]]-AVERAGE(Table2[1M Return vs Nifty]))/_xlfn.STDEV.P(Table2[1M Return vs Nifty])</f>
        <v>-0.34645592559581639</v>
      </c>
      <c r="K529">
        <v>2.9498450592163601</v>
      </c>
      <c r="L529">
        <f>(Table2[[#This Row],[6M Return vs Nifty]]-AVERAGE(Table2[6M Return vs Nifty]))/_xlfn.STDEV.P(Table2[6M Return vs Nifty])</f>
        <v>-0.32314357375412112</v>
      </c>
      <c r="M529">
        <v>2.0250404020575301</v>
      </c>
      <c r="N529">
        <f>(Table2[[#This Row],[1W Return vs Nifty]]-AVERAGE(Table2[1W Return vs Nifty]))/_xlfn.STDEV.P(Table2[1W Return vs Nifty])</f>
        <v>0.38213258493418534</v>
      </c>
      <c r="O529">
        <v>498.92</v>
      </c>
      <c r="P529">
        <v>494.21463961322303</v>
      </c>
      <c r="Q529">
        <v>467.79789344911001</v>
      </c>
      <c r="R529">
        <v>53.820553185609299</v>
      </c>
      <c r="S529">
        <f>(Table2[[#This Row],[Close Price]]-Table2[[#This Row],[20D EMA]])/Table2[[#This Row],[20D EMA]]</f>
        <v>3.0425719554237163E-2</v>
      </c>
      <c r="T529">
        <f>(Table2[[#This Row],[Close Price]]-Table2[[#This Row],[50D EMA]])/Table2[[#This Row],[50D EMA]]</f>
        <v>4.0236283575774814E-2</v>
      </c>
      <c r="U529">
        <f>(Table2[[#This Row],[Close Price]]-Table2[[#This Row],[200D EMA]])/Table2[[#This Row],[200D EMA]]</f>
        <v>9.8978869292251415E-2</v>
      </c>
      <c r="V529">
        <v>0.40208414819516203</v>
      </c>
      <c r="W529">
        <v>510</v>
      </c>
      <c r="X529">
        <v>525</v>
      </c>
      <c r="Y529">
        <v>504</v>
      </c>
      <c r="Z529">
        <v>526.70000000000005</v>
      </c>
      <c r="AA529">
        <v>510</v>
      </c>
      <c r="AB529">
        <v>525</v>
      </c>
      <c r="AC529" s="1">
        <f>(Table2[[#This Row],[Close Price]]/Table2[[#This Row],[Day Low]])-1</f>
        <v>8.0392156862745257E-3</v>
      </c>
      <c r="AD529" s="1">
        <f>(Table2[[#This Row],[Day High]]/Table2[[#This Row],[Close Price]])-1</f>
        <v>2.1202100758607179E-2</v>
      </c>
      <c r="AE529" s="1">
        <f>(Table2[[#This Row],[Close Price]]/Table2[[#This Row],[Current Week Low]])-1</f>
        <v>2.0039682539682691E-2</v>
      </c>
      <c r="AF529" s="1">
        <f>(Table2[[#This Row],[Current Week High]]/Table2[[#This Row],[Close Price]])-1</f>
        <v>2.4508850418206718E-2</v>
      </c>
      <c r="AG529" s="1">
        <f>(Table2[[#This Row],[Close Price]]/Table2[[#This Row],[Current Month Low]])-1</f>
        <v>8.0392156862745257E-3</v>
      </c>
      <c r="AH529" s="1">
        <f>(Table2[[#This Row],[Current Month High]]/Table2[[#This Row],[Close Price]])-1</f>
        <v>2.1202100758607179E-2</v>
      </c>
      <c r="AI529">
        <v>10.309278350515401</v>
      </c>
      <c r="AJ529">
        <v>50.299663791843201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</v>
      </c>
      <c r="AM529">
        <v>0</v>
      </c>
      <c r="AN529">
        <v>8.8000000000000007</v>
      </c>
      <c r="AO529" t="s">
        <v>2951</v>
      </c>
      <c r="AP529">
        <v>-7.7506992653724002E-2</v>
      </c>
      <c r="AQ529">
        <f>(Table2[[#This Row],[Sharpe Ratio]]-AVERAGE(Table2[Sharpe Ratio]))/_xlfn.STDEV.P(Table2[Sharpe Ratio])</f>
        <v>-1.5061427656251862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-2.0950941657961</v>
      </c>
      <c r="AS529">
        <f>_xlfn.RANK.AVG(Table2[[#This Row],[1Y Return vs Nifty Z-Score]],Table2[1Y Return vs Nifty Z-Score])</f>
        <v>390</v>
      </c>
      <c r="AT529">
        <f>_xlfn.RANK.AVG(Table2[[#This Row],[6M Return vs Nifty Z-Score]],Table2[6M Return vs Nifty Z-Score])</f>
        <v>409</v>
      </c>
      <c r="AU529">
        <f>_xlfn.RANK.AVG(Table2[[#This Row],[Sharpe Ratio Z-Score]],Table2[Sharpe Ratio Z-Score])</f>
        <v>680</v>
      </c>
      <c r="AV529">
        <f>(Table2[[#This Row],[Rank 1Y]]+Table2[[#This Row],[Rank 6M]]+Table2[[#This Row],[Rank Sharpe]])/3</f>
        <v>493</v>
      </c>
    </row>
    <row r="530" spans="1:48" x14ac:dyDescent="0.3">
      <c r="A530" t="s">
        <v>1072</v>
      </c>
      <c r="B530" t="s">
        <v>1073</v>
      </c>
      <c r="C530" t="s">
        <v>2911</v>
      </c>
      <c r="D530" t="s">
        <v>1074</v>
      </c>
      <c r="E530">
        <v>10535.885702400001</v>
      </c>
      <c r="F530">
        <v>631.04999999999995</v>
      </c>
      <c r="G530">
        <v>14.410855588293799</v>
      </c>
      <c r="H530">
        <f>(Table2[[#This Row],[1Y Return vs Nifty]]-AVERAGE(Table2[1Y Return vs Nifty]))/_xlfn.STDEV.P(Table2[1Y Return vs Nifty])</f>
        <v>-0.37892688421210374</v>
      </c>
      <c r="I530">
        <v>10.3215401063412</v>
      </c>
      <c r="J530">
        <f>(Table2[[#This Row],[1M Return vs Nifty]]-AVERAGE(Table2[1M Return vs Nifty]))/_xlfn.STDEV.P(Table2[1M Return vs Nifty])</f>
        <v>0.55570657384216171</v>
      </c>
      <c r="K530">
        <v>4.7156568665909697</v>
      </c>
      <c r="L530">
        <f>(Table2[[#This Row],[6M Return vs Nifty]]-AVERAGE(Table2[6M Return vs Nifty]))/_xlfn.STDEV.P(Table2[6M Return vs Nifty])</f>
        <v>-0.26860058545081622</v>
      </c>
      <c r="M530">
        <v>3.2971444987377199</v>
      </c>
      <c r="N530">
        <f>(Table2[[#This Row],[1W Return vs Nifty]]-AVERAGE(Table2[1W Return vs Nifty]))/_xlfn.STDEV.P(Table2[1W Return vs Nifty])</f>
        <v>0.6427741630380126</v>
      </c>
      <c r="O530">
        <v>583.64</v>
      </c>
      <c r="P530">
        <v>561.16937291377099</v>
      </c>
      <c r="Q530">
        <v>526.51225147372395</v>
      </c>
      <c r="R530">
        <v>41.6949674476624</v>
      </c>
      <c r="S530">
        <f>(Table2[[#This Row],[Close Price]]-Table2[[#This Row],[20D EMA]])/Table2[[#This Row],[20D EMA]]</f>
        <v>8.1231581111644108E-2</v>
      </c>
      <c r="T530">
        <f>(Table2[[#This Row],[Close Price]]-Table2[[#This Row],[50D EMA]])/Table2[[#This Row],[50D EMA]]</f>
        <v>0.12452680145993426</v>
      </c>
      <c r="U530">
        <f>(Table2[[#This Row],[Close Price]]-Table2[[#This Row],[200D EMA]])/Table2[[#This Row],[200D EMA]]</f>
        <v>0.19854760878530678</v>
      </c>
      <c r="V530">
        <v>2.4352254817924601</v>
      </c>
      <c r="W530">
        <v>614</v>
      </c>
      <c r="X530">
        <v>635.95000000000005</v>
      </c>
      <c r="Y530">
        <v>613.35</v>
      </c>
      <c r="Z530">
        <v>634.70000000000005</v>
      </c>
      <c r="AA530">
        <v>614</v>
      </c>
      <c r="AB530">
        <v>635.95000000000005</v>
      </c>
      <c r="AC530" s="1">
        <f>(Table2[[#This Row],[Close Price]]/Table2[[#This Row],[Day Low]])-1</f>
        <v>2.7768729641693746E-2</v>
      </c>
      <c r="AD530" s="1">
        <f>(Table2[[#This Row],[Day High]]/Table2[[#This Row],[Close Price]])-1</f>
        <v>7.764836383804985E-3</v>
      </c>
      <c r="AE530" s="1">
        <f>(Table2[[#This Row],[Close Price]]/Table2[[#This Row],[Current Week Low]])-1</f>
        <v>2.8857911469796882E-2</v>
      </c>
      <c r="AF530" s="1">
        <f>(Table2[[#This Row],[Current Week High]]/Table2[[#This Row],[Close Price]])-1</f>
        <v>5.7840107756914616E-3</v>
      </c>
      <c r="AG530" s="1">
        <f>(Table2[[#This Row],[Close Price]]/Table2[[#This Row],[Current Month Low]])-1</f>
        <v>2.7768729641693746E-2</v>
      </c>
      <c r="AH530" s="1">
        <f>(Table2[[#This Row],[Current Month High]]/Table2[[#This Row],[Close Price]])-1</f>
        <v>7.764836383804985E-3</v>
      </c>
      <c r="AI530">
        <v>0.77648363838049805</v>
      </c>
      <c r="AJ530">
        <v>42.465289536065001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0.19</v>
      </c>
      <c r="AM530" t="s">
        <v>2951</v>
      </c>
      <c r="AN530">
        <v>17.11</v>
      </c>
      <c r="AO530" t="s">
        <v>2951</v>
      </c>
      <c r="AP530">
        <v>-7.0351683832294995E-2</v>
      </c>
      <c r="AQ530">
        <f>(Table2[[#This Row],[Sharpe Ratio]]-AVERAGE(Table2[Sharpe Ratio]))/_xlfn.STDEV.P(Table2[Sharpe Ratio])</f>
        <v>-1.4271656742385612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-0.87621240702130687</v>
      </c>
      <c r="AS530">
        <f>_xlfn.RANK.AVG(Table2[[#This Row],[1Y Return vs Nifty Z-Score]],Table2[1Y Return vs Nifty Z-Score])</f>
        <v>422</v>
      </c>
      <c r="AT530">
        <f>_xlfn.RANK.AVG(Table2[[#This Row],[6M Return vs Nifty Z-Score]],Table2[6M Return vs Nifty Z-Score])</f>
        <v>390</v>
      </c>
      <c r="AU530">
        <f>_xlfn.RANK.AVG(Table2[[#This Row],[Sharpe Ratio Z-Score]],Table2[Sharpe Ratio Z-Score])</f>
        <v>668</v>
      </c>
      <c r="AV530">
        <f>(Table2[[#This Row],[Rank 1Y]]+Table2[[#This Row],[Rank 6M]]+Table2[[#This Row],[Rank Sharpe]])/3</f>
        <v>493.33333333333331</v>
      </c>
    </row>
    <row r="531" spans="1:48" x14ac:dyDescent="0.3">
      <c r="A531" t="s">
        <v>748</v>
      </c>
      <c r="B531" t="s">
        <v>749</v>
      </c>
      <c r="C531" t="s">
        <v>2908</v>
      </c>
      <c r="D531" t="s">
        <v>355</v>
      </c>
      <c r="E531">
        <v>19240.508832300002</v>
      </c>
      <c r="F531">
        <v>1872.65</v>
      </c>
      <c r="G531">
        <v>2.18655313213362</v>
      </c>
      <c r="H531">
        <f>(Table2[[#This Row],[1Y Return vs Nifty]]-AVERAGE(Table2[1Y Return vs Nifty]))/_xlfn.STDEV.P(Table2[1Y Return vs Nifty])</f>
        <v>-0.52462898010997772</v>
      </c>
      <c r="I531">
        <v>3.4822942177619201</v>
      </c>
      <c r="J531">
        <f>(Table2[[#This Row],[1M Return vs Nifty]]-AVERAGE(Table2[1M Return vs Nifty]))/_xlfn.STDEV.P(Table2[1M Return vs Nifty])</f>
        <v>-9.119899831487796E-2</v>
      </c>
      <c r="K531">
        <v>-30.437742460725801</v>
      </c>
      <c r="L531">
        <f>(Table2[[#This Row],[6M Return vs Nifty]]-AVERAGE(Table2[6M Return vs Nifty]))/_xlfn.STDEV.P(Table2[6M Return vs Nifty])</f>
        <v>-1.3544305931128275</v>
      </c>
      <c r="M531">
        <v>-1.5822702259131101</v>
      </c>
      <c r="N531">
        <f>(Table2[[#This Row],[1W Return vs Nifty]]-AVERAGE(Table2[1W Return vs Nifty]))/_xlfn.STDEV.P(Table2[1W Return vs Nifty])</f>
        <v>-0.35696977094899696</v>
      </c>
      <c r="O531">
        <v>1849.41</v>
      </c>
      <c r="P531">
        <v>1860.94912805168</v>
      </c>
      <c r="Q531">
        <v>1833.52506308489</v>
      </c>
      <c r="R531">
        <v>40.248075069197803</v>
      </c>
      <c r="S531">
        <f>(Table2[[#This Row],[Close Price]]-Table2[[#This Row],[20D EMA]])/Table2[[#This Row],[20D EMA]]</f>
        <v>1.2566169751434245E-2</v>
      </c>
      <c r="T531">
        <f>(Table2[[#This Row],[Close Price]]-Table2[[#This Row],[50D EMA]])/Table2[[#This Row],[50D EMA]]</f>
        <v>6.2875829177395899E-3</v>
      </c>
      <c r="U531">
        <f>(Table2[[#This Row],[Close Price]]-Table2[[#This Row],[200D EMA]])/Table2[[#This Row],[200D EMA]]</f>
        <v>2.1338643088566631E-2</v>
      </c>
      <c r="V531">
        <v>0.73949978440700104</v>
      </c>
      <c r="W531">
        <v>1849</v>
      </c>
      <c r="X531">
        <v>1898.95</v>
      </c>
      <c r="Y531">
        <v>1865.9</v>
      </c>
      <c r="Z531">
        <v>1923.8</v>
      </c>
      <c r="AA531">
        <v>1849</v>
      </c>
      <c r="AB531">
        <v>1898.95</v>
      </c>
      <c r="AC531" s="1">
        <f>(Table2[[#This Row],[Close Price]]/Table2[[#This Row],[Day Low]])-1</f>
        <v>1.2790697674418761E-2</v>
      </c>
      <c r="AD531" s="1">
        <f>(Table2[[#This Row],[Day High]]/Table2[[#This Row],[Close Price]])-1</f>
        <v>1.4044268816917116E-2</v>
      </c>
      <c r="AE531" s="1">
        <f>(Table2[[#This Row],[Close Price]]/Table2[[#This Row],[Current Week Low]])-1</f>
        <v>3.6175572109973242E-3</v>
      </c>
      <c r="AF531" s="1">
        <f>(Table2[[#This Row],[Current Week High]]/Table2[[#This Row],[Close Price]])-1</f>
        <v>2.731423383974585E-2</v>
      </c>
      <c r="AG531" s="1">
        <f>(Table2[[#This Row],[Close Price]]/Table2[[#This Row],[Current Month Low]])-1</f>
        <v>1.2790697674418761E-2</v>
      </c>
      <c r="AH531" s="1">
        <f>(Table2[[#This Row],[Current Month High]]/Table2[[#This Row],[Close Price]])-1</f>
        <v>1.4044268816917116E-2</v>
      </c>
      <c r="AI531">
        <v>31.3085734120097</v>
      </c>
      <c r="AJ531">
        <v>34.519790244953597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2950</v>
      </c>
      <c r="AN531">
        <v>4.32</v>
      </c>
      <c r="AO531" t="s">
        <v>2951</v>
      </c>
      <c r="AP531">
        <v>7.5310605553568999E-2</v>
      </c>
      <c r="AQ531">
        <f>(Table2[[#This Row],[Sharpe Ratio]]-AVERAGE(Table2[Sharpe Ratio]))/_xlfn.STDEV.P(Table2[Sharpe Ratio])</f>
        <v>0.18058938253268902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489</v>
      </c>
      <c r="AT531">
        <f>_xlfn.RANK.AVG(Table2[[#This Row],[6M Return vs Nifty Z-Score]],Table2[6M Return vs Nifty Z-Score])</f>
        <v>704</v>
      </c>
      <c r="AU531">
        <f>_xlfn.RANK.AVG(Table2[[#This Row],[Sharpe Ratio Z-Score]],Table2[Sharpe Ratio Z-Score])</f>
        <v>291</v>
      </c>
      <c r="AV531">
        <f>(Table2[[#This Row],[Rank 1Y]]+Table2[[#This Row],[Rank 6M]]+Table2[[#This Row],[Rank Sharpe]])/3</f>
        <v>494.66666666666669</v>
      </c>
    </row>
    <row r="532" spans="1:48" x14ac:dyDescent="0.3">
      <c r="A532" t="s">
        <v>1587</v>
      </c>
      <c r="B532" t="s">
        <v>1588</v>
      </c>
      <c r="C532" t="s">
        <v>2923</v>
      </c>
      <c r="D532" t="s">
        <v>269</v>
      </c>
      <c r="E532">
        <v>4959.6191408699997</v>
      </c>
      <c r="F532">
        <v>552.70000000000005</v>
      </c>
      <c r="G532">
        <v>-17.132686279879799</v>
      </c>
      <c r="H532">
        <f>(Table2[[#This Row],[1Y Return vs Nifty]]-AVERAGE(Table2[1Y Return vs Nifty]))/_xlfn.STDEV.P(Table2[1Y Return vs Nifty])</f>
        <v>-0.75489599809141517</v>
      </c>
      <c r="I532">
        <v>6.2915300710535602</v>
      </c>
      <c r="J532">
        <f>(Table2[[#This Row],[1M Return vs Nifty]]-AVERAGE(Table2[1M Return vs Nifty]))/_xlfn.STDEV.P(Table2[1M Return vs Nifty])</f>
        <v>0.17451894144108088</v>
      </c>
      <c r="K532">
        <v>-13.149444703059499</v>
      </c>
      <c r="L532">
        <f>(Table2[[#This Row],[6M Return vs Nifty]]-AVERAGE(Table2[6M Return vs Nifty]))/_xlfn.STDEV.P(Table2[6M Return vs Nifty])</f>
        <v>-0.8204238442382572</v>
      </c>
      <c r="M532">
        <v>6.6063881962166997</v>
      </c>
      <c r="N532">
        <f>(Table2[[#This Row],[1W Return vs Nifty]]-AVERAGE(Table2[1W Return vs Nifty]))/_xlfn.STDEV.P(Table2[1W Return vs Nifty])</f>
        <v>1.320805545762116</v>
      </c>
      <c r="O532">
        <v>523.44000000000005</v>
      </c>
      <c r="P532">
        <v>513.24059248229105</v>
      </c>
      <c r="Q532">
        <v>525.26325818435305</v>
      </c>
      <c r="R532">
        <v>62.411910455766801</v>
      </c>
      <c r="S532">
        <f>(Table2[[#This Row],[Close Price]]-Table2[[#This Row],[20D EMA]])/Table2[[#This Row],[20D EMA]]</f>
        <v>5.5899434510163513E-2</v>
      </c>
      <c r="T532">
        <f>(Table2[[#This Row],[Close Price]]-Table2[[#This Row],[50D EMA]])/Table2[[#This Row],[50D EMA]]</f>
        <v>7.6882865649545273E-2</v>
      </c>
      <c r="U532">
        <f>(Table2[[#This Row],[Close Price]]-Table2[[#This Row],[200D EMA]])/Table2[[#This Row],[200D EMA]]</f>
        <v>5.2234268032540457E-2</v>
      </c>
      <c r="V532">
        <v>1.4397907815861899</v>
      </c>
      <c r="W532">
        <v>546.15</v>
      </c>
      <c r="X532">
        <v>561.29999999999995</v>
      </c>
      <c r="Y532">
        <v>552</v>
      </c>
      <c r="Z532">
        <v>567.15</v>
      </c>
      <c r="AA532">
        <v>546.15</v>
      </c>
      <c r="AB532">
        <v>561.29999999999995</v>
      </c>
      <c r="AC532" s="1">
        <f>(Table2[[#This Row],[Close Price]]/Table2[[#This Row],[Day Low]])-1</f>
        <v>1.1993042204522686E-2</v>
      </c>
      <c r="AD532" s="1">
        <f>(Table2[[#This Row],[Day High]]/Table2[[#This Row],[Close Price]])-1</f>
        <v>1.5559978288402165E-2</v>
      </c>
      <c r="AE532" s="1">
        <f>(Table2[[#This Row],[Close Price]]/Table2[[#This Row],[Current Week Low]])-1</f>
        <v>1.2681159420291355E-3</v>
      </c>
      <c r="AF532" s="1">
        <f>(Table2[[#This Row],[Current Week High]]/Table2[[#This Row],[Close Price]])-1</f>
        <v>2.6144382124117849E-2</v>
      </c>
      <c r="AG532" s="1">
        <f>(Table2[[#This Row],[Close Price]]/Table2[[#This Row],[Current Month Low]])-1</f>
        <v>1.1993042204522686E-2</v>
      </c>
      <c r="AH532" s="1">
        <f>(Table2[[#This Row],[Current Month High]]/Table2[[#This Row],[Close Price]])-1</f>
        <v>1.5559978288402165E-2</v>
      </c>
      <c r="AI532">
        <v>19.3956938664736</v>
      </c>
      <c r="AJ532">
        <v>27.072077250258602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0.08</v>
      </c>
      <c r="AM532" t="s">
        <v>2951</v>
      </c>
      <c r="AN532">
        <v>10.43</v>
      </c>
      <c r="AO532" t="s">
        <v>2951</v>
      </c>
      <c r="AP532">
        <v>7.0940826085664002E-2</v>
      </c>
      <c r="AQ532">
        <f>(Table2[[#This Row],[Sharpe Ratio]]-AVERAGE(Table2[Sharpe Ratio]))/_xlfn.STDEV.P(Table2[Sharpe Ratio])</f>
        <v>0.13235771553006093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603</v>
      </c>
      <c r="AT532">
        <f>_xlfn.RANK.AVG(Table2[[#This Row],[6M Return vs Nifty Z-Score]],Table2[6M Return vs Nifty Z-Score])</f>
        <v>581</v>
      </c>
      <c r="AU532">
        <f>_xlfn.RANK.AVG(Table2[[#This Row],[Sharpe Ratio Z-Score]],Table2[Sharpe Ratio Z-Score])</f>
        <v>300</v>
      </c>
      <c r="AV532">
        <f>(Table2[[#This Row],[Rank 1Y]]+Table2[[#This Row],[Rank 6M]]+Table2[[#This Row],[Rank Sharpe]])/3</f>
        <v>494.66666666666669</v>
      </c>
    </row>
    <row r="533" spans="1:48" x14ac:dyDescent="0.3">
      <c r="A533" t="s">
        <v>1664</v>
      </c>
      <c r="B533" t="s">
        <v>1665</v>
      </c>
      <c r="C533" t="s">
        <v>2923</v>
      </c>
      <c r="D533" t="s">
        <v>269</v>
      </c>
      <c r="E533">
        <v>4295.2930463749999</v>
      </c>
      <c r="F533">
        <v>285.75</v>
      </c>
      <c r="G533">
        <v>5.2456086767891303</v>
      </c>
      <c r="H533">
        <f>(Table2[[#This Row],[1Y Return vs Nifty]]-AVERAGE(Table2[1Y Return vs Nifty]))/_xlfn.STDEV.P(Table2[1Y Return vs Nifty])</f>
        <v>-0.48816793818772769</v>
      </c>
      <c r="I533">
        <v>10.903407497111701</v>
      </c>
      <c r="J533">
        <f>(Table2[[#This Row],[1M Return vs Nifty]]-AVERAGE(Table2[1M Return vs Nifty]))/_xlfn.STDEV.P(Table2[1M Return vs Nifty])</f>
        <v>0.61074381968449643</v>
      </c>
      <c r="K533">
        <v>-7.44437924350391</v>
      </c>
      <c r="L533">
        <f>(Table2[[#This Row],[6M Return vs Nifty]]-AVERAGE(Table2[6M Return vs Nifty]))/_xlfn.STDEV.P(Table2[6M Return vs Nifty])</f>
        <v>-0.64420386579515521</v>
      </c>
      <c r="M533">
        <v>7.3687955987422198</v>
      </c>
      <c r="N533">
        <f>(Table2[[#This Row],[1W Return vs Nifty]]-AVERAGE(Table2[1W Return vs Nifty]))/_xlfn.STDEV.P(Table2[1W Return vs Nifty])</f>
        <v>1.4770153001924948</v>
      </c>
      <c r="O533">
        <v>271.58</v>
      </c>
      <c r="P533">
        <v>265.53125258509903</v>
      </c>
      <c r="Q533">
        <v>254.96882814291101</v>
      </c>
      <c r="R533">
        <v>42.519967157098797</v>
      </c>
      <c r="S533">
        <f>(Table2[[#This Row],[Close Price]]-Table2[[#This Row],[20D EMA]])/Table2[[#This Row],[20D EMA]]</f>
        <v>5.2176154355990927E-2</v>
      </c>
      <c r="T533">
        <f>(Table2[[#This Row],[Close Price]]-Table2[[#This Row],[50D EMA]])/Table2[[#This Row],[50D EMA]]</f>
        <v>7.6144511118973274E-2</v>
      </c>
      <c r="U533">
        <f>(Table2[[#This Row],[Close Price]]-Table2[[#This Row],[200D EMA]])/Table2[[#This Row],[200D EMA]]</f>
        <v>0.12072523563482837</v>
      </c>
      <c r="V533">
        <v>2.8653586117936301</v>
      </c>
      <c r="W533">
        <v>284.64999999999998</v>
      </c>
      <c r="X533">
        <v>291.7</v>
      </c>
      <c r="Y533">
        <v>290.10000000000002</v>
      </c>
      <c r="Z533">
        <v>311.35000000000002</v>
      </c>
      <c r="AA533">
        <v>284.64999999999998</v>
      </c>
      <c r="AB533">
        <v>291.7</v>
      </c>
      <c r="AC533" s="1">
        <f>(Table2[[#This Row],[Close Price]]/Table2[[#This Row],[Day Low]])-1</f>
        <v>3.8643948708940723E-3</v>
      </c>
      <c r="AD533" s="1">
        <f>(Table2[[#This Row],[Day High]]/Table2[[#This Row],[Close Price]])-1</f>
        <v>2.082239720034984E-2</v>
      </c>
      <c r="AE533" s="1">
        <f>(Table2[[#This Row],[Close Price]]/Table2[[#This Row],[Current Week Low]])-1</f>
        <v>-1.4994829369183171E-2</v>
      </c>
      <c r="AF533" s="1">
        <f>(Table2[[#This Row],[Current Week High]]/Table2[[#This Row],[Close Price]])-1</f>
        <v>8.9588801399825169E-2</v>
      </c>
      <c r="AG533" s="1">
        <f>(Table2[[#This Row],[Close Price]]/Table2[[#This Row],[Current Month Low]])-1</f>
        <v>3.8643948708940723E-3</v>
      </c>
      <c r="AH533" s="1">
        <f>(Table2[[#This Row],[Current Month High]]/Table2[[#This Row],[Close Price]])-1</f>
        <v>2.082239720034984E-2</v>
      </c>
      <c r="AI533">
        <v>8.9588801399825098</v>
      </c>
      <c r="AJ533">
        <v>39.833618791289403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0.03</v>
      </c>
      <c r="AM533" t="s">
        <v>2951</v>
      </c>
      <c r="AN533">
        <v>17.329999999999998</v>
      </c>
      <c r="AO533" t="s">
        <v>2951</v>
      </c>
      <c r="AP533">
        <v>2.7389414410199998E-4</v>
      </c>
      <c r="AQ533">
        <f>(Table2[[#This Row],[Sharpe Ratio]]-AVERAGE(Table2[Sharpe Ratio]))/_xlfn.STDEV.P(Table2[Sharpe Ratio])</f>
        <v>-0.64763220261948884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0.30775511327461946</v>
      </c>
      <c r="AS533">
        <f>_xlfn.RANK.AVG(Table2[[#This Row],[1Y Return vs Nifty Z-Score]],Table2[1Y Return vs Nifty Z-Score])</f>
        <v>472</v>
      </c>
      <c r="AT533">
        <f>_xlfn.RANK.AVG(Table2[[#This Row],[6M Return vs Nifty Z-Score]],Table2[6M Return vs Nifty Z-Score])</f>
        <v>515</v>
      </c>
      <c r="AU533">
        <f>_xlfn.RANK.AVG(Table2[[#This Row],[Sharpe Ratio Z-Score]],Table2[Sharpe Ratio Z-Score])</f>
        <v>497</v>
      </c>
      <c r="AV533">
        <f>(Table2[[#This Row],[Rank 1Y]]+Table2[[#This Row],[Rank 6M]]+Table2[[#This Row],[Rank Sharpe]])/3</f>
        <v>494.66666666666669</v>
      </c>
    </row>
    <row r="534" spans="1:48" x14ac:dyDescent="0.3">
      <c r="A534" t="s">
        <v>1278</v>
      </c>
      <c r="B534" t="s">
        <v>1279</v>
      </c>
      <c r="C534" t="s">
        <v>2923</v>
      </c>
      <c r="D534" t="s">
        <v>269</v>
      </c>
      <c r="E534">
        <v>7712.9275473449998</v>
      </c>
      <c r="F534">
        <v>685.7</v>
      </c>
      <c r="G534">
        <v>2.44917444573134</v>
      </c>
      <c r="H534">
        <f>(Table2[[#This Row],[1Y Return vs Nifty]]-AVERAGE(Table2[1Y Return vs Nifty]))/_xlfn.STDEV.P(Table2[1Y Return vs Nifty])</f>
        <v>-0.52149878303281383</v>
      </c>
      <c r="I534">
        <v>10.754834370633899</v>
      </c>
      <c r="J534">
        <f>(Table2[[#This Row],[1M Return vs Nifty]]-AVERAGE(Table2[1M Return vs Nifty]))/_xlfn.STDEV.P(Table2[1M Return vs Nifty])</f>
        <v>0.59669069380525608</v>
      </c>
      <c r="K534">
        <v>-3.74240699192895</v>
      </c>
      <c r="L534">
        <f>(Table2[[#This Row],[6M Return vs Nifty]]-AVERAGE(Table2[6M Return vs Nifty]))/_xlfn.STDEV.P(Table2[6M Return vs Nifty])</f>
        <v>-0.5298561032682868</v>
      </c>
      <c r="M534">
        <v>3.0830648622827099</v>
      </c>
      <c r="N534">
        <f>(Table2[[#This Row],[1W Return vs Nifty]]-AVERAGE(Table2[1W Return vs Nifty]))/_xlfn.STDEV.P(Table2[1W Return vs Nifty])</f>
        <v>0.59891135776040716</v>
      </c>
      <c r="O534">
        <v>649.73</v>
      </c>
      <c r="P534">
        <v>643.44966865087201</v>
      </c>
      <c r="Q534">
        <v>628.75262766817502</v>
      </c>
      <c r="R534">
        <v>47.639488123966999</v>
      </c>
      <c r="S534">
        <f>(Table2[[#This Row],[Close Price]]-Table2[[#This Row],[20D EMA]])/Table2[[#This Row],[20D EMA]]</f>
        <v>5.5361457836332055E-2</v>
      </c>
      <c r="T534">
        <f>(Table2[[#This Row],[Close Price]]-Table2[[#This Row],[50D EMA]])/Table2[[#This Row],[50D EMA]]</f>
        <v>6.5662216343532767E-2</v>
      </c>
      <c r="U534">
        <f>(Table2[[#This Row],[Close Price]]-Table2[[#This Row],[200D EMA]])/Table2[[#This Row],[200D EMA]]</f>
        <v>9.0571983043670187E-2</v>
      </c>
      <c r="V534">
        <v>1.6517930303287101</v>
      </c>
      <c r="W534">
        <v>675.05</v>
      </c>
      <c r="X534">
        <v>696.25</v>
      </c>
      <c r="Y534">
        <v>677.3</v>
      </c>
      <c r="Z534">
        <v>704.25</v>
      </c>
      <c r="AA534">
        <v>675.05</v>
      </c>
      <c r="AB534">
        <v>696.25</v>
      </c>
      <c r="AC534" s="1">
        <f>(Table2[[#This Row],[Close Price]]/Table2[[#This Row],[Day Low]])-1</f>
        <v>1.5776609140063735E-2</v>
      </c>
      <c r="AD534" s="1">
        <f>(Table2[[#This Row],[Day High]]/Table2[[#This Row],[Close Price]])-1</f>
        <v>1.5385737202858296E-2</v>
      </c>
      <c r="AE534" s="1">
        <f>(Table2[[#This Row],[Close Price]]/Table2[[#This Row],[Current Week Low]])-1</f>
        <v>1.2402185146906941E-2</v>
      </c>
      <c r="AF534" s="1">
        <f>(Table2[[#This Row],[Current Week High]]/Table2[[#This Row],[Close Price]])-1</f>
        <v>2.7052646930144419E-2</v>
      </c>
      <c r="AG534" s="1">
        <f>(Table2[[#This Row],[Close Price]]/Table2[[#This Row],[Current Month Low]])-1</f>
        <v>1.5776609140063735E-2</v>
      </c>
      <c r="AH534" s="1">
        <f>(Table2[[#This Row],[Current Month High]]/Table2[[#This Row],[Close Price]])-1</f>
        <v>1.5385737202858296E-2</v>
      </c>
      <c r="AI534">
        <v>22.167128481843299</v>
      </c>
      <c r="AJ534">
        <v>38.763533340078901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2950</v>
      </c>
      <c r="AN534">
        <v>12.38</v>
      </c>
      <c r="AO534" t="s">
        <v>2951</v>
      </c>
      <c r="AQ534">
        <f>(Table2[[#This Row],[Sharpe Ratio]]-AVERAGE(Table2[Sharpe Ratio]))/_xlfn.STDEV.P(Table2[Sharpe Ratio])</f>
        <v>-0.65065532340838095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-0.50640815814381857</v>
      </c>
      <c r="AS534">
        <f>_xlfn.RANK.AVG(Table2[[#This Row],[1Y Return vs Nifty Z-Score]],Table2[1Y Return vs Nifty Z-Score])</f>
        <v>485</v>
      </c>
      <c r="AT534">
        <f>_xlfn.RANK.AVG(Table2[[#This Row],[6M Return vs Nifty Z-Score]],Table2[6M Return vs Nifty Z-Score])</f>
        <v>480</v>
      </c>
      <c r="AU534">
        <f>_xlfn.RANK.AVG(Table2[[#This Row],[Sharpe Ratio Z-Score]],Table2[Sharpe Ratio Z-Score])</f>
        <v>520</v>
      </c>
      <c r="AV534">
        <f>(Table2[[#This Row],[Rank 1Y]]+Table2[[#This Row],[Rank 6M]]+Table2[[#This Row],[Rank Sharpe]])/3</f>
        <v>495</v>
      </c>
    </row>
    <row r="535" spans="1:48" x14ac:dyDescent="0.3">
      <c r="A535" t="s">
        <v>215</v>
      </c>
      <c r="B535" t="s">
        <v>216</v>
      </c>
      <c r="C535" t="s">
        <v>2916</v>
      </c>
      <c r="D535" t="s">
        <v>217</v>
      </c>
      <c r="E535">
        <v>109436.7674192</v>
      </c>
      <c r="F535">
        <v>4519.55</v>
      </c>
      <c r="G535">
        <v>1.77149176248659</v>
      </c>
      <c r="H535">
        <f>(Table2[[#This Row],[1Y Return vs Nifty]]-AVERAGE(Table2[1Y Return vs Nifty]))/_xlfn.STDEV.P(Table2[1Y Return vs Nifty])</f>
        <v>-0.529576118132838</v>
      </c>
      <c r="I535">
        <v>6.8661085586706703</v>
      </c>
      <c r="J535">
        <f>(Table2[[#This Row],[1M Return vs Nifty]]-AVERAGE(Table2[1M Return vs Nifty]))/_xlfn.STDEV.P(Table2[1M Return vs Nifty])</f>
        <v>0.2288667498598079</v>
      </c>
      <c r="K535">
        <v>6.7300776042508597</v>
      </c>
      <c r="L535">
        <f>(Table2[[#This Row],[6M Return vs Nifty]]-AVERAGE(Table2[6M Return vs Nifty]))/_xlfn.STDEV.P(Table2[6M Return vs Nifty])</f>
        <v>-0.20637848099254141</v>
      </c>
      <c r="M535">
        <v>-1.27259464040267</v>
      </c>
      <c r="N535">
        <f>(Table2[[#This Row],[1W Return vs Nifty]]-AVERAGE(Table2[1W Return vs Nifty]))/_xlfn.STDEV.P(Table2[1W Return vs Nifty])</f>
        <v>-0.29352029891419412</v>
      </c>
      <c r="O535">
        <v>4417.97</v>
      </c>
      <c r="P535">
        <v>4182.4847898016997</v>
      </c>
      <c r="Q535">
        <v>3828.06876462847</v>
      </c>
      <c r="R535">
        <v>78.075616886255702</v>
      </c>
      <c r="S535">
        <f>(Table2[[#This Row],[Close Price]]-Table2[[#This Row],[20D EMA]])/Table2[[#This Row],[20D EMA]]</f>
        <v>2.2992460338119074E-2</v>
      </c>
      <c r="T535">
        <f>(Table2[[#This Row],[Close Price]]-Table2[[#This Row],[50D EMA]])/Table2[[#This Row],[50D EMA]]</f>
        <v>8.0589703761787382E-2</v>
      </c>
      <c r="U535">
        <f>(Table2[[#This Row],[Close Price]]-Table2[[#This Row],[200D EMA]])/Table2[[#This Row],[200D EMA]]</f>
        <v>0.1806344864441434</v>
      </c>
      <c r="V535">
        <v>0.68398474954246402</v>
      </c>
      <c r="W535">
        <v>4488.5</v>
      </c>
      <c r="X535">
        <v>4555.45</v>
      </c>
      <c r="Y535">
        <v>4489.75</v>
      </c>
      <c r="Z535">
        <v>4575.95</v>
      </c>
      <c r="AA535">
        <v>4488.5</v>
      </c>
      <c r="AB535">
        <v>4555.45</v>
      </c>
      <c r="AC535" s="1">
        <f>(Table2[[#This Row],[Close Price]]/Table2[[#This Row],[Day Low]])-1</f>
        <v>6.9176785117524009E-3</v>
      </c>
      <c r="AD535" s="1">
        <f>(Table2[[#This Row],[Day High]]/Table2[[#This Row],[Close Price]])-1</f>
        <v>7.9432686882543457E-3</v>
      </c>
      <c r="AE535" s="1">
        <f>(Table2[[#This Row],[Close Price]]/Table2[[#This Row],[Current Week Low]])-1</f>
        <v>6.6373406091653209E-3</v>
      </c>
      <c r="AF535" s="1">
        <f>(Table2[[#This Row],[Current Week High]]/Table2[[#This Row],[Close Price]])-1</f>
        <v>1.2479118496310448E-2</v>
      </c>
      <c r="AG535" s="1">
        <f>(Table2[[#This Row],[Close Price]]/Table2[[#This Row],[Current Month Low]])-1</f>
        <v>6.9176785117524009E-3</v>
      </c>
      <c r="AH535" s="1">
        <f>(Table2[[#This Row],[Current Month High]]/Table2[[#This Row],[Close Price]])-1</f>
        <v>7.9432686882543457E-3</v>
      </c>
      <c r="AI535">
        <v>2.39846887411356</v>
      </c>
      <c r="AJ535">
        <v>37.1513974448456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0.23</v>
      </c>
      <c r="AM535" t="s">
        <v>2951</v>
      </c>
      <c r="AN535">
        <v>0.37</v>
      </c>
      <c r="AO535" t="s">
        <v>2951</v>
      </c>
      <c r="AP535">
        <v>-4.3433101451914001E-2</v>
      </c>
      <c r="AQ535">
        <f>(Table2[[#This Row],[Sharpe Ratio]]-AVERAGE(Table2[Sharpe Ratio]))/_xlfn.STDEV.P(Table2[Sharpe Ratio])</f>
        <v>-1.1300504282429078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-1.9306585764226736</v>
      </c>
      <c r="AS535">
        <f>_xlfn.RANK.AVG(Table2[[#This Row],[1Y Return vs Nifty Z-Score]],Table2[1Y Return vs Nifty Z-Score])</f>
        <v>491</v>
      </c>
      <c r="AT535">
        <f>_xlfn.RANK.AVG(Table2[[#This Row],[6M Return vs Nifty Z-Score]],Table2[6M Return vs Nifty Z-Score])</f>
        <v>371</v>
      </c>
      <c r="AU535">
        <f>_xlfn.RANK.AVG(Table2[[#This Row],[Sharpe Ratio Z-Score]],Table2[Sharpe Ratio Z-Score])</f>
        <v>625</v>
      </c>
      <c r="AV535">
        <f>(Table2[[#This Row],[Rank 1Y]]+Table2[[#This Row],[Rank 6M]]+Table2[[#This Row],[Rank Sharpe]])/3</f>
        <v>495.66666666666669</v>
      </c>
    </row>
    <row r="536" spans="1:48" x14ac:dyDescent="0.3">
      <c r="A536" t="s">
        <v>1091</v>
      </c>
      <c r="B536" t="s">
        <v>1092</v>
      </c>
      <c r="C536" t="s">
        <v>2916</v>
      </c>
      <c r="D536" t="s">
        <v>284</v>
      </c>
      <c r="E536">
        <v>10095.91694245</v>
      </c>
      <c r="F536">
        <v>1936.2</v>
      </c>
      <c r="G536">
        <v>8.9786437384014199</v>
      </c>
      <c r="H536">
        <f>(Table2[[#This Row],[1Y Return vs Nifty]]-AVERAGE(Table2[1Y Return vs Nifty]))/_xlfn.STDEV.P(Table2[1Y Return vs Nifty])</f>
        <v>-0.44367369939678003</v>
      </c>
      <c r="I536">
        <v>-1.9725071233329801</v>
      </c>
      <c r="J536">
        <f>(Table2[[#This Row],[1M Return vs Nifty]]-AVERAGE(Table2[1M Return vs Nifty]))/_xlfn.STDEV.P(Table2[1M Return vs Nifty])</f>
        <v>-0.60715374538086053</v>
      </c>
      <c r="K536">
        <v>3.9996704271129402</v>
      </c>
      <c r="L536">
        <f>(Table2[[#This Row],[6M Return vs Nifty]]-AVERAGE(Table2[6M Return vs Nifty]))/_xlfn.STDEV.P(Table2[6M Return vs Nifty])</f>
        <v>-0.29071621511796475</v>
      </c>
      <c r="M536">
        <v>-2.0277992379707199</v>
      </c>
      <c r="N536">
        <f>(Table2[[#This Row],[1W Return vs Nifty]]-AVERAGE(Table2[1W Return vs Nifty]))/_xlfn.STDEV.P(Table2[1W Return vs Nifty])</f>
        <v>-0.44825426967577697</v>
      </c>
      <c r="O536">
        <v>1944.15</v>
      </c>
      <c r="P536">
        <v>1881.30543496986</v>
      </c>
      <c r="Q536">
        <v>1700.1535034840799</v>
      </c>
      <c r="R536">
        <v>76.189987927991197</v>
      </c>
      <c r="S536">
        <f>(Table2[[#This Row],[Close Price]]-Table2[[#This Row],[20D EMA]])/Table2[[#This Row],[20D EMA]]</f>
        <v>-4.0891906488697092E-3</v>
      </c>
      <c r="T536">
        <f>(Table2[[#This Row],[Close Price]]-Table2[[#This Row],[50D EMA]])/Table2[[#This Row],[50D EMA]]</f>
        <v>2.9178975412368104E-2</v>
      </c>
      <c r="U536">
        <f>(Table2[[#This Row],[Close Price]]-Table2[[#This Row],[200D EMA]])/Table2[[#This Row],[200D EMA]]</f>
        <v>0.13883834373319601</v>
      </c>
      <c r="V536">
        <v>0.50969937146025202</v>
      </c>
      <c r="W536">
        <v>1912.85</v>
      </c>
      <c r="X536">
        <v>1957.3</v>
      </c>
      <c r="Y536">
        <v>1935.05</v>
      </c>
      <c r="Z536">
        <v>1989.9</v>
      </c>
      <c r="AA536">
        <v>1912.85</v>
      </c>
      <c r="AB536">
        <v>1957.3</v>
      </c>
      <c r="AC536" s="1">
        <f>(Table2[[#This Row],[Close Price]]/Table2[[#This Row],[Day Low]])-1</f>
        <v>1.220691638131588E-2</v>
      </c>
      <c r="AD536" s="1">
        <f>(Table2[[#This Row],[Day High]]/Table2[[#This Row],[Close Price]])-1</f>
        <v>1.0897634541886081E-2</v>
      </c>
      <c r="AE536" s="1">
        <f>(Table2[[#This Row],[Close Price]]/Table2[[#This Row],[Current Week Low]])-1</f>
        <v>5.9429988889170282E-4</v>
      </c>
      <c r="AF536" s="1">
        <f>(Table2[[#This Row],[Current Week High]]/Table2[[#This Row],[Close Price]])-1</f>
        <v>2.7734738146885762E-2</v>
      </c>
      <c r="AG536" s="1">
        <f>(Table2[[#This Row],[Close Price]]/Table2[[#This Row],[Current Month Low]])-1</f>
        <v>1.220691638131588E-2</v>
      </c>
      <c r="AH536" s="1">
        <f>(Table2[[#This Row],[Current Month High]]/Table2[[#This Row],[Close Price]])-1</f>
        <v>1.0897634541886081E-2</v>
      </c>
      <c r="AI536">
        <v>6.8045656440450299</v>
      </c>
      <c r="AJ536">
        <v>49.398148148148103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</v>
      </c>
      <c r="AM536" t="s">
        <v>2951</v>
      </c>
      <c r="AN536">
        <v>-2.4700000000000002</v>
      </c>
      <c r="AO536" t="s">
        <v>2950</v>
      </c>
      <c r="AP536">
        <v>-5.4040340679454998E-2</v>
      </c>
      <c r="AQ536">
        <f>(Table2[[#This Row],[Sharpe Ratio]]-AVERAGE(Table2[Sharpe Ratio]))/_xlfn.STDEV.P(Table2[Sharpe Ratio])</f>
        <v>-1.247128380116129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-3.0369263096875114</v>
      </c>
      <c r="AS536">
        <f>_xlfn.RANK.AVG(Table2[[#This Row],[1Y Return vs Nifty Z-Score]],Table2[1Y Return vs Nifty Z-Score])</f>
        <v>448</v>
      </c>
      <c r="AT536">
        <f>_xlfn.RANK.AVG(Table2[[#This Row],[6M Return vs Nifty Z-Score]],Table2[6M Return vs Nifty Z-Score])</f>
        <v>399</v>
      </c>
      <c r="AU536">
        <f>_xlfn.RANK.AVG(Table2[[#This Row],[Sharpe Ratio Z-Score]],Table2[Sharpe Ratio Z-Score])</f>
        <v>647</v>
      </c>
      <c r="AV536">
        <f>(Table2[[#This Row],[Rank 1Y]]+Table2[[#This Row],[Rank 6M]]+Table2[[#This Row],[Rank Sharpe]])/3</f>
        <v>498</v>
      </c>
    </row>
    <row r="537" spans="1:48" x14ac:dyDescent="0.3">
      <c r="A537" t="s">
        <v>301</v>
      </c>
      <c r="B537" t="s">
        <v>302</v>
      </c>
      <c r="C537" t="s">
        <v>2911</v>
      </c>
      <c r="D537" t="s">
        <v>189</v>
      </c>
      <c r="E537">
        <v>78175.6860552</v>
      </c>
      <c r="F537">
        <v>623.04999999999995</v>
      </c>
      <c r="G537">
        <v>-8.2578473051671892</v>
      </c>
      <c r="H537">
        <f>(Table2[[#This Row],[1Y Return vs Nifty]]-AVERAGE(Table2[1Y Return vs Nifty]))/_xlfn.STDEV.P(Table2[1Y Return vs Nifty])</f>
        <v>-0.64911633139802893</v>
      </c>
      <c r="I537">
        <v>-1.3348960387842901</v>
      </c>
      <c r="J537">
        <f>(Table2[[#This Row],[1M Return vs Nifty]]-AVERAGE(Table2[1M Return vs Nifty]))/_xlfn.STDEV.P(Table2[1M Return vs Nifty])</f>
        <v>-0.54684385593055973</v>
      </c>
      <c r="K537">
        <v>7.4280838410938799</v>
      </c>
      <c r="L537">
        <f>(Table2[[#This Row],[6M Return vs Nifty]]-AVERAGE(Table2[6M Return vs Nifty]))/_xlfn.STDEV.P(Table2[6M Return vs Nifty])</f>
        <v>-0.1848182298645536</v>
      </c>
      <c r="M537">
        <v>-2.1667532354585601</v>
      </c>
      <c r="N537">
        <f>(Table2[[#This Row],[1W Return vs Nifty]]-AVERAGE(Table2[1W Return vs Nifty]))/_xlfn.STDEV.P(Table2[1W Return vs Nifty])</f>
        <v>-0.47672457276149294</v>
      </c>
      <c r="O537">
        <v>616.92999999999995</v>
      </c>
      <c r="P537">
        <v>589.11039445902998</v>
      </c>
      <c r="Q537">
        <v>549.59298934514402</v>
      </c>
      <c r="R537">
        <v>69.764645270782495</v>
      </c>
      <c r="S537">
        <f>(Table2[[#This Row],[Close Price]]-Table2[[#This Row],[20D EMA]])/Table2[[#This Row],[20D EMA]]</f>
        <v>9.9200881785615948E-3</v>
      </c>
      <c r="T537">
        <f>(Table2[[#This Row],[Close Price]]-Table2[[#This Row],[50D EMA]])/Table2[[#This Row],[50D EMA]]</f>
        <v>5.7611622304060923E-2</v>
      </c>
      <c r="U537">
        <f>(Table2[[#This Row],[Close Price]]-Table2[[#This Row],[200D EMA]])/Table2[[#This Row],[200D EMA]]</f>
        <v>0.13365711004134551</v>
      </c>
      <c r="V537">
        <v>0.99883173577947104</v>
      </c>
      <c r="W537">
        <v>607</v>
      </c>
      <c r="X537">
        <v>623.95000000000005</v>
      </c>
      <c r="Y537">
        <v>609</v>
      </c>
      <c r="Z537">
        <v>629.54999999999995</v>
      </c>
      <c r="AA537">
        <v>607</v>
      </c>
      <c r="AB537">
        <v>623.95000000000005</v>
      </c>
      <c r="AC537" s="1">
        <f>(Table2[[#This Row],[Close Price]]/Table2[[#This Row],[Day Low]])-1</f>
        <v>2.6441515650741376E-2</v>
      </c>
      <c r="AD537" s="1">
        <f>(Table2[[#This Row],[Day High]]/Table2[[#This Row],[Close Price]])-1</f>
        <v>1.444506861407735E-3</v>
      </c>
      <c r="AE537" s="1">
        <f>(Table2[[#This Row],[Close Price]]/Table2[[#This Row],[Current Week Low]])-1</f>
        <v>2.3070607553366207E-2</v>
      </c>
      <c r="AF537" s="1">
        <f>(Table2[[#This Row],[Current Week High]]/Table2[[#This Row],[Close Price]])-1</f>
        <v>1.0432549554610482E-2</v>
      </c>
      <c r="AG537" s="1">
        <f>(Table2[[#This Row],[Close Price]]/Table2[[#This Row],[Current Month Low]])-1</f>
        <v>2.6441515650741376E-2</v>
      </c>
      <c r="AH537" s="1">
        <f>(Table2[[#This Row],[Current Month High]]/Table2[[#This Row],[Close Price]])-1</f>
        <v>1.444506861407735E-3</v>
      </c>
      <c r="AI537">
        <v>7.0861086590161504</v>
      </c>
      <c r="AJ537">
        <v>28.120501747892199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0.2</v>
      </c>
      <c r="AM537" t="s">
        <v>2951</v>
      </c>
      <c r="AN537">
        <v>-3.48</v>
      </c>
      <c r="AO537" t="s">
        <v>2950</v>
      </c>
      <c r="AP537">
        <v>-1.8802346155334999E-2</v>
      </c>
      <c r="AQ537">
        <f>(Table2[[#This Row],[Sharpe Ratio]]-AVERAGE(Table2[Sharpe Ratio]))/_xlfn.STDEV.P(Table2[Sharpe Ratio])</f>
        <v>-0.85818719207429373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-2.7156901820289288</v>
      </c>
      <c r="AS537">
        <f>_xlfn.RANK.AVG(Table2[[#This Row],[1Y Return vs Nifty Z-Score]],Table2[1Y Return vs Nifty Z-Score])</f>
        <v>556</v>
      </c>
      <c r="AT537">
        <f>_xlfn.RANK.AVG(Table2[[#This Row],[6M Return vs Nifty Z-Score]],Table2[6M Return vs Nifty Z-Score])</f>
        <v>365</v>
      </c>
      <c r="AU537">
        <f>_xlfn.RANK.AVG(Table2[[#This Row],[Sharpe Ratio Z-Score]],Table2[Sharpe Ratio Z-Score])</f>
        <v>584</v>
      </c>
      <c r="AV537">
        <f>(Table2[[#This Row],[Rank 1Y]]+Table2[[#This Row],[Rank 6M]]+Table2[[#This Row],[Rank Sharpe]])/3</f>
        <v>501.66666666666669</v>
      </c>
    </row>
    <row r="538" spans="1:48" x14ac:dyDescent="0.3">
      <c r="A538" t="s">
        <v>1785</v>
      </c>
      <c r="B538" t="s">
        <v>1786</v>
      </c>
      <c r="C538" t="s">
        <v>2913</v>
      </c>
      <c r="D538" t="s">
        <v>256</v>
      </c>
      <c r="E538">
        <v>3567.0035572500001</v>
      </c>
      <c r="F538">
        <v>216.93</v>
      </c>
      <c r="G538">
        <v>-19.869422238008301</v>
      </c>
      <c r="H538">
        <f>(Table2[[#This Row],[1Y Return vs Nifty]]-AVERAGE(Table2[1Y Return vs Nifty]))/_xlfn.STDEV.P(Table2[1Y Return vs Nifty])</f>
        <v>-0.78751529612076465</v>
      </c>
      <c r="I538">
        <v>-4.9825905086048303</v>
      </c>
      <c r="J538">
        <f>(Table2[[#This Row],[1M Return vs Nifty]]-AVERAGE(Table2[1M Return vs Nifty]))/_xlfn.STDEV.P(Table2[1M Return vs Nifty])</f>
        <v>-0.89186930413001198</v>
      </c>
      <c r="K538">
        <v>-27.199337677697301</v>
      </c>
      <c r="L538">
        <f>(Table2[[#This Row],[6M Return vs Nifty]]-AVERAGE(Table2[6M Return vs Nifty]))/_xlfn.STDEV.P(Table2[6M Return vs Nifty])</f>
        <v>-1.2544016582827309</v>
      </c>
      <c r="M538">
        <v>-2.1293260894975798</v>
      </c>
      <c r="N538">
        <f>(Table2[[#This Row],[1W Return vs Nifty]]-AVERAGE(Table2[1W Return vs Nifty]))/_xlfn.STDEV.P(Table2[1W Return vs Nifty])</f>
        <v>-0.46905611983169737</v>
      </c>
      <c r="O538">
        <v>217.45</v>
      </c>
      <c r="P538">
        <v>221.68960350581401</v>
      </c>
      <c r="Q538">
        <v>233.98573092922399</v>
      </c>
      <c r="R538">
        <v>71.254940838538602</v>
      </c>
      <c r="S538">
        <f>(Table2[[#This Row],[Close Price]]-Table2[[#This Row],[20D EMA]])/Table2[[#This Row],[20D EMA]]</f>
        <v>-2.3913543343296473E-3</v>
      </c>
      <c r="T538">
        <f>(Table2[[#This Row],[Close Price]]-Table2[[#This Row],[50D EMA]])/Table2[[#This Row],[50D EMA]]</f>
        <v>-2.146967395198203E-2</v>
      </c>
      <c r="U538">
        <f>(Table2[[#This Row],[Close Price]]-Table2[[#This Row],[200D EMA]])/Table2[[#This Row],[200D EMA]]</f>
        <v>-7.2892183901517485E-2</v>
      </c>
      <c r="V538">
        <v>1.25986918460041</v>
      </c>
      <c r="W538">
        <v>215.6</v>
      </c>
      <c r="X538">
        <v>220.3</v>
      </c>
      <c r="Y538">
        <v>219</v>
      </c>
      <c r="Z538">
        <v>225.2</v>
      </c>
      <c r="AA538">
        <v>215.6</v>
      </c>
      <c r="AB538">
        <v>220.3</v>
      </c>
      <c r="AC538" s="1">
        <f>(Table2[[#This Row],[Close Price]]/Table2[[#This Row],[Day Low]])-1</f>
        <v>6.168831168831268E-3</v>
      </c>
      <c r="AD538" s="1">
        <f>(Table2[[#This Row],[Day High]]/Table2[[#This Row],[Close Price]])-1</f>
        <v>1.5534965196146278E-2</v>
      </c>
      <c r="AE538" s="1">
        <f>(Table2[[#This Row],[Close Price]]/Table2[[#This Row],[Current Week Low]])-1</f>
        <v>-9.4520547945204925E-3</v>
      </c>
      <c r="AF538" s="1">
        <f>(Table2[[#This Row],[Current Week High]]/Table2[[#This Row],[Close Price]])-1</f>
        <v>3.8122896786981997E-2</v>
      </c>
      <c r="AG538" s="1">
        <f>(Table2[[#This Row],[Close Price]]/Table2[[#This Row],[Current Month Low]])-1</f>
        <v>6.168831168831268E-3</v>
      </c>
      <c r="AH538" s="1">
        <f>(Table2[[#This Row],[Current Month High]]/Table2[[#This Row],[Close Price]])-1</f>
        <v>1.5534965196146278E-2</v>
      </c>
      <c r="AI538">
        <v>37.832480523671201</v>
      </c>
      <c r="AJ538">
        <v>13.8441353975334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-0.21</v>
      </c>
      <c r="AM538" t="s">
        <v>2950</v>
      </c>
      <c r="AN538">
        <v>4.8499999999999996</v>
      </c>
      <c r="AO538" t="s">
        <v>2951</v>
      </c>
      <c r="AP538">
        <v>0.11316145573873899</v>
      </c>
      <c r="AQ538">
        <f>(Table2[[#This Row],[Sharpe Ratio]]-AVERAGE(Table2[Sharpe Ratio]))/_xlfn.STDEV.P(Table2[Sharpe Ratio])</f>
        <v>0.59837010014238923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619</v>
      </c>
      <c r="AT538">
        <f>_xlfn.RANK.AVG(Table2[[#This Row],[6M Return vs Nifty Z-Score]],Table2[6M Return vs Nifty Z-Score])</f>
        <v>687</v>
      </c>
      <c r="AU538">
        <f>_xlfn.RANK.AVG(Table2[[#This Row],[Sharpe Ratio Z-Score]],Table2[Sharpe Ratio Z-Score])</f>
        <v>199</v>
      </c>
      <c r="AV538">
        <f>(Table2[[#This Row],[Rank 1Y]]+Table2[[#This Row],[Rank 6M]]+Table2[[#This Row],[Rank Sharpe]])/3</f>
        <v>501.66666666666669</v>
      </c>
    </row>
    <row r="539" spans="1:48" x14ac:dyDescent="0.3">
      <c r="A539" t="s">
        <v>433</v>
      </c>
      <c r="B539" t="s">
        <v>434</v>
      </c>
      <c r="C539" t="s">
        <v>2908</v>
      </c>
      <c r="D539" t="s">
        <v>355</v>
      </c>
      <c r="E539">
        <v>48539.586871159998</v>
      </c>
      <c r="F539">
        <v>4824.3</v>
      </c>
      <c r="G539">
        <v>0.43385041796847501</v>
      </c>
      <c r="H539">
        <f>(Table2[[#This Row],[1Y Return vs Nifty]]-AVERAGE(Table2[1Y Return vs Nifty]))/_xlfn.STDEV.P(Table2[1Y Return vs Nifty])</f>
        <v>-0.5455195347944346</v>
      </c>
      <c r="I539">
        <v>3.3654401950935999</v>
      </c>
      <c r="J539">
        <f>(Table2[[#This Row],[1M Return vs Nifty]]-AVERAGE(Table2[1M Return vs Nifty]))/_xlfn.STDEV.P(Table2[1M Return vs Nifty])</f>
        <v>-0.10225190087528063</v>
      </c>
      <c r="K539">
        <v>-17.4310145426054</v>
      </c>
      <c r="L539">
        <f>(Table2[[#This Row],[6M Return vs Nifty]]-AVERAGE(Table2[6M Return vs Nifty]))/_xlfn.STDEV.P(Table2[6M Return vs Nifty])</f>
        <v>-0.95267441176920153</v>
      </c>
      <c r="M539">
        <v>0.17822786733695001</v>
      </c>
      <c r="N539">
        <f>(Table2[[#This Row],[1W Return vs Nifty]]-AVERAGE(Table2[1W Return vs Nifty]))/_xlfn.STDEV.P(Table2[1W Return vs Nifty])</f>
        <v>3.7389182777407869E-3</v>
      </c>
      <c r="O539">
        <v>4772.91</v>
      </c>
      <c r="P539">
        <v>4826.3442239299002</v>
      </c>
      <c r="Q539">
        <v>4825.1144077406698</v>
      </c>
      <c r="R539">
        <v>52.786962990600301</v>
      </c>
      <c r="S539">
        <f>(Table2[[#This Row],[Close Price]]-Table2[[#This Row],[20D EMA]])/Table2[[#This Row],[20D EMA]]</f>
        <v>1.0767016348517011E-2</v>
      </c>
      <c r="T539">
        <f>(Table2[[#This Row],[Close Price]]-Table2[[#This Row],[50D EMA]])/Table2[[#This Row],[50D EMA]]</f>
        <v>-4.235553526755017E-4</v>
      </c>
      <c r="U539">
        <f>(Table2[[#This Row],[Close Price]]-Table2[[#This Row],[200D EMA]])/Table2[[#This Row],[200D EMA]]</f>
        <v>-1.6878516690984238E-4</v>
      </c>
      <c r="V539">
        <v>0.87983860054103902</v>
      </c>
      <c r="W539">
        <v>4800.05</v>
      </c>
      <c r="X539">
        <v>4886.8999999999996</v>
      </c>
      <c r="Y539">
        <v>4861.05</v>
      </c>
      <c r="Z539">
        <v>5020</v>
      </c>
      <c r="AA539">
        <v>4800.05</v>
      </c>
      <c r="AB539">
        <v>4886.8999999999996</v>
      </c>
      <c r="AC539" s="1">
        <f>(Table2[[#This Row],[Close Price]]/Table2[[#This Row],[Day Low]])-1</f>
        <v>5.0520307080135218E-3</v>
      </c>
      <c r="AD539" s="1">
        <f>(Table2[[#This Row],[Day High]]/Table2[[#This Row],[Close Price]])-1</f>
        <v>1.2975975789233596E-2</v>
      </c>
      <c r="AE539" s="1">
        <f>(Table2[[#This Row],[Close Price]]/Table2[[#This Row],[Current Week Low]])-1</f>
        <v>-7.5600950411948142E-3</v>
      </c>
      <c r="AF539" s="1">
        <f>(Table2[[#This Row],[Current Week High]]/Table2[[#This Row],[Close Price]])-1</f>
        <v>4.0565470638227241E-2</v>
      </c>
      <c r="AG539" s="1">
        <f>(Table2[[#This Row],[Close Price]]/Table2[[#This Row],[Current Month Low]])-1</f>
        <v>5.0520307080135218E-3</v>
      </c>
      <c r="AH539" s="1">
        <f>(Table2[[#This Row],[Current Month High]]/Table2[[#This Row],[Close Price]])-1</f>
        <v>1.2975975789233596E-2</v>
      </c>
      <c r="AI539">
        <v>21.745123644881101</v>
      </c>
      <c r="AJ539">
        <v>28.468144597563398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-0.14000000000000001</v>
      </c>
      <c r="AM539" t="s">
        <v>2950</v>
      </c>
      <c r="AN539">
        <v>4.34</v>
      </c>
      <c r="AO539" t="s">
        <v>2951</v>
      </c>
      <c r="AP539">
        <v>4.6381347480054E-2</v>
      </c>
      <c r="AQ539">
        <f>(Table2[[#This Row],[Sharpe Ratio]]-AVERAGE(Table2[Sharpe Ratio]))/_xlfn.STDEV.P(Table2[Sharpe Ratio])</f>
        <v>-0.13871880047358462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501</v>
      </c>
      <c r="AT539">
        <f>_xlfn.RANK.AVG(Table2[[#This Row],[6M Return vs Nifty Z-Score]],Table2[6M Return vs Nifty Z-Score])</f>
        <v>630</v>
      </c>
      <c r="AU539">
        <f>_xlfn.RANK.AVG(Table2[[#This Row],[Sharpe Ratio Z-Score]],Table2[Sharpe Ratio Z-Score])</f>
        <v>378</v>
      </c>
      <c r="AV539">
        <f>(Table2[[#This Row],[Rank 1Y]]+Table2[[#This Row],[Rank 6M]]+Table2[[#This Row],[Rank Sharpe]])/3</f>
        <v>503</v>
      </c>
    </row>
    <row r="540" spans="1:48" x14ac:dyDescent="0.3">
      <c r="A540" t="s">
        <v>1304</v>
      </c>
      <c r="B540" t="s">
        <v>1305</v>
      </c>
      <c r="C540" t="s">
        <v>2923</v>
      </c>
      <c r="D540" t="s">
        <v>384</v>
      </c>
      <c r="E540">
        <v>7510.2047650000004</v>
      </c>
      <c r="F540">
        <v>563.6</v>
      </c>
      <c r="G540">
        <v>1.95829766626945</v>
      </c>
      <c r="H540">
        <f>(Table2[[#This Row],[1Y Return vs Nifty]]-AVERAGE(Table2[1Y Return vs Nifty]))/_xlfn.STDEV.P(Table2[1Y Return vs Nifty])</f>
        <v>-0.52734956886306406</v>
      </c>
      <c r="I540">
        <v>13.6711096824554</v>
      </c>
      <c r="J540">
        <f>(Table2[[#This Row],[1M Return vs Nifty]]-AVERAGE(Table2[1M Return vs Nifty]))/_xlfn.STDEV.P(Table2[1M Return vs Nifty])</f>
        <v>0.87253320332983064</v>
      </c>
      <c r="K540">
        <v>1.8193546723690199</v>
      </c>
      <c r="L540">
        <f>(Table2[[#This Row],[6M Return vs Nifty]]-AVERAGE(Table2[6M Return vs Nifty]))/_xlfn.STDEV.P(Table2[6M Return vs Nifty])</f>
        <v>-0.35806254059379183</v>
      </c>
      <c r="M540">
        <v>-8.8991027297953806</v>
      </c>
      <c r="N540">
        <f>(Table2[[#This Row],[1W Return vs Nifty]]-AVERAGE(Table2[1W Return vs Nifty]))/_xlfn.STDEV.P(Table2[1W Return vs Nifty])</f>
        <v>-1.856116558943891</v>
      </c>
      <c r="O540">
        <v>536.30999999999995</v>
      </c>
      <c r="P540">
        <v>506.32839596104299</v>
      </c>
      <c r="Q540">
        <v>478.633691949021</v>
      </c>
      <c r="R540">
        <v>44.660449878000399</v>
      </c>
      <c r="S540">
        <f>(Table2[[#This Row],[Close Price]]-Table2[[#This Row],[20D EMA]])/Table2[[#This Row],[20D EMA]]</f>
        <v>5.0884749491898494E-2</v>
      </c>
      <c r="T540">
        <f>(Table2[[#This Row],[Close Price]]-Table2[[#This Row],[50D EMA]])/Table2[[#This Row],[50D EMA]]</f>
        <v>0.11311157836654993</v>
      </c>
      <c r="U540">
        <f>(Table2[[#This Row],[Close Price]]-Table2[[#This Row],[200D EMA]])/Table2[[#This Row],[200D EMA]]</f>
        <v>0.17751844360348276</v>
      </c>
      <c r="V540">
        <v>4.0002479464414202</v>
      </c>
      <c r="W540">
        <v>558.1</v>
      </c>
      <c r="X540">
        <v>575.70000000000005</v>
      </c>
      <c r="Y540">
        <v>555.1</v>
      </c>
      <c r="Z540">
        <v>587.9</v>
      </c>
      <c r="AA540">
        <v>558.1</v>
      </c>
      <c r="AB540">
        <v>575.70000000000005</v>
      </c>
      <c r="AC540" s="1">
        <f>(Table2[[#This Row],[Close Price]]/Table2[[#This Row],[Day Low]])-1</f>
        <v>9.8548647195844108E-3</v>
      </c>
      <c r="AD540" s="1">
        <f>(Table2[[#This Row],[Day High]]/Table2[[#This Row],[Close Price]])-1</f>
        <v>2.1469127040454339E-2</v>
      </c>
      <c r="AE540" s="1">
        <f>(Table2[[#This Row],[Close Price]]/Table2[[#This Row],[Current Week Low]])-1</f>
        <v>1.5312556296162905E-2</v>
      </c>
      <c r="AF540" s="1">
        <f>(Table2[[#This Row],[Current Week High]]/Table2[[#This Row],[Close Price]])-1</f>
        <v>4.3115684882895522E-2</v>
      </c>
      <c r="AG540" s="1">
        <f>(Table2[[#This Row],[Close Price]]/Table2[[#This Row],[Current Month Low]])-1</f>
        <v>9.8548647195844108E-3</v>
      </c>
      <c r="AH540" s="1">
        <f>(Table2[[#This Row],[Current Month High]]/Table2[[#This Row],[Close Price]])-1</f>
        <v>2.1469127040454339E-2</v>
      </c>
      <c r="AI540">
        <v>12.473385379701901</v>
      </c>
      <c r="AJ540">
        <v>39.920556107249197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0.16</v>
      </c>
      <c r="AM540" t="s">
        <v>2951</v>
      </c>
      <c r="AN540">
        <v>18.14</v>
      </c>
      <c r="AO540" t="s">
        <v>2951</v>
      </c>
      <c r="AP540">
        <v>-2.4109314432664002E-2</v>
      </c>
      <c r="AQ540">
        <f>(Table2[[#This Row],[Sharpe Ratio]]-AVERAGE(Table2[Sharpe Ratio]))/_xlfn.STDEV.P(Table2[Sharpe Ratio])</f>
        <v>-0.91676312905821666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-2.785758594129133</v>
      </c>
      <c r="AS540">
        <f>_xlfn.RANK.AVG(Table2[[#This Row],[1Y Return vs Nifty Z-Score]],Table2[1Y Return vs Nifty Z-Score])</f>
        <v>490</v>
      </c>
      <c r="AT540">
        <f>_xlfn.RANK.AVG(Table2[[#This Row],[6M Return vs Nifty Z-Score]],Table2[6M Return vs Nifty Z-Score])</f>
        <v>423</v>
      </c>
      <c r="AU540">
        <f>_xlfn.RANK.AVG(Table2[[#This Row],[Sharpe Ratio Z-Score]],Table2[Sharpe Ratio Z-Score])</f>
        <v>596</v>
      </c>
      <c r="AV540">
        <f>(Table2[[#This Row],[Rank 1Y]]+Table2[[#This Row],[Rank 6M]]+Table2[[#This Row],[Rank Sharpe]])/3</f>
        <v>503</v>
      </c>
    </row>
    <row r="541" spans="1:48" x14ac:dyDescent="0.3">
      <c r="A541" t="s">
        <v>1723</v>
      </c>
      <c r="B541" t="s">
        <v>1724</v>
      </c>
      <c r="C541" t="s">
        <v>2912</v>
      </c>
      <c r="D541" t="s">
        <v>110</v>
      </c>
      <c r="E541">
        <v>3878.2611112</v>
      </c>
      <c r="F541">
        <v>10.25</v>
      </c>
      <c r="G541">
        <v>7.0133766477287898</v>
      </c>
      <c r="H541">
        <f>(Table2[[#This Row],[1Y Return vs Nifty]]-AVERAGE(Table2[1Y Return vs Nifty]))/_xlfn.STDEV.P(Table2[1Y Return vs Nifty])</f>
        <v>-0.46709781992529509</v>
      </c>
      <c r="I541">
        <v>-32.6915307726291</v>
      </c>
      <c r="J541">
        <f>(Table2[[#This Row],[1M Return vs Nifty]]-AVERAGE(Table2[1M Return vs Nifty]))/_xlfn.STDEV.P(Table2[1M Return vs Nifty])</f>
        <v>-3.5127822157854576</v>
      </c>
      <c r="K541">
        <v>-61.089967899400499</v>
      </c>
      <c r="L541">
        <f>(Table2[[#This Row],[6M Return vs Nifty]]-AVERAGE(Table2[6M Return vs Nifty]))/_xlfn.STDEV.P(Table2[6M Return vs Nifty])</f>
        <v>-2.3012268296028338</v>
      </c>
      <c r="M541">
        <v>-5.6587747110514703</v>
      </c>
      <c r="N541">
        <f>(Table2[[#This Row],[1W Return vs Nifty]]-AVERAGE(Table2[1W Return vs Nifty]))/_xlfn.STDEV.P(Table2[1W Return vs Nifty])</f>
        <v>-1.1922053188311361</v>
      </c>
      <c r="O541">
        <v>12.2</v>
      </c>
      <c r="P541">
        <v>14.880798193868401</v>
      </c>
      <c r="Q541">
        <v>16.380416038416701</v>
      </c>
      <c r="R541">
        <v>32.598047024644401</v>
      </c>
      <c r="S541">
        <f>(Table2[[#This Row],[Close Price]]-Table2[[#This Row],[20D EMA]])/Table2[[#This Row],[20D EMA]]</f>
        <v>-0.15983606557377045</v>
      </c>
      <c r="T541">
        <f>(Table2[[#This Row],[Close Price]]-Table2[[#This Row],[50D EMA]])/Table2[[#This Row],[50D EMA]]</f>
        <v>-0.31119286301298749</v>
      </c>
      <c r="U541">
        <f>(Table2[[#This Row],[Close Price]]-Table2[[#This Row],[200D EMA]])/Table2[[#This Row],[200D EMA]]</f>
        <v>-0.3742527676976668</v>
      </c>
      <c r="V541">
        <v>0.84431797916493101</v>
      </c>
      <c r="W541">
        <v>10.25</v>
      </c>
      <c r="X541">
        <v>10.65</v>
      </c>
      <c r="Y541">
        <v>10.5</v>
      </c>
      <c r="Z541">
        <v>10.94</v>
      </c>
      <c r="AA541">
        <v>10.25</v>
      </c>
      <c r="AB541">
        <v>10.65</v>
      </c>
      <c r="AC541" s="1">
        <f>(Table2[[#This Row],[Close Price]]/Table2[[#This Row],[Day Low]])-1</f>
        <v>0</v>
      </c>
      <c r="AD541" s="1">
        <f>(Table2[[#This Row],[Day High]]/Table2[[#This Row],[Close Price]])-1</f>
        <v>3.9024390243902474E-2</v>
      </c>
      <c r="AE541" s="1">
        <f>(Table2[[#This Row],[Close Price]]/Table2[[#This Row],[Current Week Low]])-1</f>
        <v>-2.3809523809523836E-2</v>
      </c>
      <c r="AF541" s="1">
        <f>(Table2[[#This Row],[Current Week High]]/Table2[[#This Row],[Close Price]])-1</f>
        <v>6.7317073170731767E-2</v>
      </c>
      <c r="AG541" s="1">
        <f>(Table2[[#This Row],[Close Price]]/Table2[[#This Row],[Current Month Low]])-1</f>
        <v>0</v>
      </c>
      <c r="AH541" s="1">
        <f>(Table2[[#This Row],[Current Month High]]/Table2[[#This Row],[Close Price]])-1</f>
        <v>3.9024390243902474E-2</v>
      </c>
      <c r="AI541">
        <v>164.87804878048701</v>
      </c>
      <c r="AJ541">
        <v>36.6666666666666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-0.51</v>
      </c>
      <c r="AM541" t="s">
        <v>2950</v>
      </c>
      <c r="AN541">
        <v>-14.94</v>
      </c>
      <c r="AO541" t="s">
        <v>2950</v>
      </c>
      <c r="AP541">
        <v>6.1858492884986002E-2</v>
      </c>
      <c r="AQ541">
        <f>(Table2[[#This Row],[Sharpe Ratio]]-AVERAGE(Table2[Sharpe Ratio]))/_xlfn.STDEV.P(Table2[Sharpe Ratio])</f>
        <v>3.2110992838576484E-2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459</v>
      </c>
      <c r="AT541">
        <f>_xlfn.RANK.AVG(Table2[[#This Row],[6M Return vs Nifty Z-Score]],Table2[6M Return vs Nifty Z-Score])</f>
        <v>725</v>
      </c>
      <c r="AU541">
        <f>_xlfn.RANK.AVG(Table2[[#This Row],[Sharpe Ratio Z-Score]],Table2[Sharpe Ratio Z-Score])</f>
        <v>327</v>
      </c>
      <c r="AV541">
        <f>(Table2[[#This Row],[Rank 1Y]]+Table2[[#This Row],[Rank 6M]]+Table2[[#This Row],[Rank Sharpe]])/3</f>
        <v>503.66666666666669</v>
      </c>
    </row>
    <row r="542" spans="1:48" x14ac:dyDescent="0.3">
      <c r="A542" t="s">
        <v>1180</v>
      </c>
      <c r="B542" t="s">
        <v>1181</v>
      </c>
      <c r="C542" t="s">
        <v>2919</v>
      </c>
      <c r="D542" t="s">
        <v>583</v>
      </c>
      <c r="E542">
        <v>8866.8964754999997</v>
      </c>
      <c r="F542">
        <v>1584.35</v>
      </c>
      <c r="G542">
        <v>-12.203434578428199</v>
      </c>
      <c r="H542">
        <f>(Table2[[#This Row],[1Y Return vs Nifty]]-AVERAGE(Table2[1Y Return vs Nifty]))/_xlfn.STDEV.P(Table2[1Y Return vs Nifty])</f>
        <v>-0.69614399103945146</v>
      </c>
      <c r="I542">
        <v>10.1665006527055</v>
      </c>
      <c r="J542">
        <f>(Table2[[#This Row],[1M Return vs Nifty]]-AVERAGE(Table2[1M Return vs Nifty]))/_xlfn.STDEV.P(Table2[1M Return vs Nifty])</f>
        <v>0.54104181575405152</v>
      </c>
      <c r="K542">
        <v>9.1666588948438404E-2</v>
      </c>
      <c r="L542">
        <f>(Table2[[#This Row],[6M Return vs Nifty]]-AVERAGE(Table2[6M Return vs Nifty]))/_xlfn.STDEV.P(Table2[6M Return vs Nifty])</f>
        <v>-0.41142795050453024</v>
      </c>
      <c r="M542">
        <v>4.65579885156796</v>
      </c>
      <c r="N542">
        <f>(Table2[[#This Row],[1W Return vs Nifty]]-AVERAGE(Table2[1W Return vs Nifty]))/_xlfn.STDEV.P(Table2[1W Return vs Nifty])</f>
        <v>0.92114903467270004</v>
      </c>
      <c r="O542">
        <v>1501.15</v>
      </c>
      <c r="P542">
        <v>1468.1124296909099</v>
      </c>
      <c r="Q542">
        <v>1429.0255346358001</v>
      </c>
      <c r="R542">
        <v>45.0409076564478</v>
      </c>
      <c r="S542">
        <f>(Table2[[#This Row],[Close Price]]-Table2[[#This Row],[20D EMA]])/Table2[[#This Row],[20D EMA]]</f>
        <v>5.5424174799320394E-2</v>
      </c>
      <c r="T542">
        <f>(Table2[[#This Row],[Close Price]]-Table2[[#This Row],[50D EMA]])/Table2[[#This Row],[50D EMA]]</f>
        <v>7.9174842442797183E-2</v>
      </c>
      <c r="U542">
        <f>(Table2[[#This Row],[Close Price]]-Table2[[#This Row],[200D EMA]])/Table2[[#This Row],[200D EMA]]</f>
        <v>0.1086925751846594</v>
      </c>
      <c r="V542">
        <v>1.2250790665717499</v>
      </c>
      <c r="W542">
        <v>1567.05</v>
      </c>
      <c r="X542">
        <v>1604.6</v>
      </c>
      <c r="Y542">
        <v>1558.4</v>
      </c>
      <c r="Z542">
        <v>1610.35</v>
      </c>
      <c r="AA542">
        <v>1567.05</v>
      </c>
      <c r="AB542">
        <v>1604.6</v>
      </c>
      <c r="AC542" s="1">
        <f>(Table2[[#This Row],[Close Price]]/Table2[[#This Row],[Day Low]])-1</f>
        <v>1.103985195111834E-2</v>
      </c>
      <c r="AD542" s="1">
        <f>(Table2[[#This Row],[Day High]]/Table2[[#This Row],[Close Price]])-1</f>
        <v>1.278126676555047E-2</v>
      </c>
      <c r="AE542" s="1">
        <f>(Table2[[#This Row],[Close Price]]/Table2[[#This Row],[Current Week Low]])-1</f>
        <v>1.6651694045174414E-2</v>
      </c>
      <c r="AF542" s="1">
        <f>(Table2[[#This Row],[Current Week High]]/Table2[[#This Row],[Close Price]])-1</f>
        <v>1.6410515353299404E-2</v>
      </c>
      <c r="AG542" s="1">
        <f>(Table2[[#This Row],[Close Price]]/Table2[[#This Row],[Current Month Low]])-1</f>
        <v>1.103985195111834E-2</v>
      </c>
      <c r="AH542" s="1">
        <f>(Table2[[#This Row],[Current Month High]]/Table2[[#This Row],[Close Price]])-1</f>
        <v>1.278126676555047E-2</v>
      </c>
      <c r="AI542">
        <v>6.0371761290119101</v>
      </c>
      <c r="AJ542">
        <v>30.614179719703198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-0.02</v>
      </c>
      <c r="AM542" t="s">
        <v>2950</v>
      </c>
      <c r="AN542">
        <v>8.94</v>
      </c>
      <c r="AO542" t="s">
        <v>2951</v>
      </c>
      <c r="AP542">
        <v>2.7948545927349998E-3</v>
      </c>
      <c r="AQ542">
        <f>(Table2[[#This Row],[Sharpe Ratio]]-AVERAGE(Table2[Sharpe Ratio]))/_xlfn.STDEV.P(Table2[Sharpe Ratio])</f>
        <v>-0.61980697121403372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-0.26518806233126391</v>
      </c>
      <c r="AS542">
        <f>_xlfn.RANK.AVG(Table2[[#This Row],[1Y Return vs Nifty Z-Score]],Table2[1Y Return vs Nifty Z-Score])</f>
        <v>579</v>
      </c>
      <c r="AT542">
        <f>_xlfn.RANK.AVG(Table2[[#This Row],[6M Return vs Nifty Z-Score]],Table2[6M Return vs Nifty Z-Score])</f>
        <v>440</v>
      </c>
      <c r="AU542">
        <f>_xlfn.RANK.AVG(Table2[[#This Row],[Sharpe Ratio Z-Score]],Table2[Sharpe Ratio Z-Score])</f>
        <v>494</v>
      </c>
      <c r="AV542">
        <f>(Table2[[#This Row],[Rank 1Y]]+Table2[[#This Row],[Rank 6M]]+Table2[[#This Row],[Rank Sharpe]])/3</f>
        <v>504.33333333333331</v>
      </c>
    </row>
    <row r="543" spans="1:48" x14ac:dyDescent="0.3">
      <c r="A543" t="s">
        <v>1870</v>
      </c>
      <c r="B543" t="s">
        <v>1871</v>
      </c>
      <c r="C543" t="s">
        <v>2917</v>
      </c>
      <c r="D543" t="s">
        <v>1454</v>
      </c>
      <c r="E543">
        <v>3163.2241442300001</v>
      </c>
      <c r="F543">
        <v>521.25</v>
      </c>
      <c r="G543">
        <v>1.27919147805976</v>
      </c>
      <c r="H543">
        <f>(Table2[[#This Row],[1Y Return vs Nifty]]-AVERAGE(Table2[1Y Return vs Nifty]))/_xlfn.STDEV.P(Table2[1Y Return vs Nifty])</f>
        <v>-0.53544387079270139</v>
      </c>
      <c r="I543">
        <v>16.996018945579699</v>
      </c>
      <c r="J543">
        <f>(Table2[[#This Row],[1M Return vs Nifty]]-AVERAGE(Table2[1M Return vs Nifty]))/_xlfn.STDEV.P(Table2[1M Return vs Nifty])</f>
        <v>1.1870272812256721</v>
      </c>
      <c r="K543">
        <v>1.60558381373535</v>
      </c>
      <c r="L543">
        <f>(Table2[[#This Row],[6M Return vs Nifty]]-AVERAGE(Table2[6M Return vs Nifty]))/_xlfn.STDEV.P(Table2[6M Return vs Nifty])</f>
        <v>-0.36466556668827649</v>
      </c>
      <c r="M543">
        <v>9.6761365426015598</v>
      </c>
      <c r="N543">
        <f>(Table2[[#This Row],[1W Return vs Nifty]]-AVERAGE(Table2[1W Return vs Nifty]))/_xlfn.STDEV.P(Table2[1W Return vs Nifty])</f>
        <v>1.9497666940450245</v>
      </c>
      <c r="O543">
        <v>469.82</v>
      </c>
      <c r="P543">
        <v>447.92608685488898</v>
      </c>
      <c r="Q543">
        <v>447.71545822502299</v>
      </c>
      <c r="R543">
        <v>53.0406719288071</v>
      </c>
      <c r="S543">
        <f>(Table2[[#This Row],[Close Price]]-Table2[[#This Row],[20D EMA]])/Table2[[#This Row],[20D EMA]]</f>
        <v>0.10946745562130179</v>
      </c>
      <c r="T543">
        <f>(Table2[[#This Row],[Close Price]]-Table2[[#This Row],[50D EMA]])/Table2[[#This Row],[50D EMA]]</f>
        <v>0.16369645639519356</v>
      </c>
      <c r="U543">
        <f>(Table2[[#This Row],[Close Price]]-Table2[[#This Row],[200D EMA]])/Table2[[#This Row],[200D EMA]]</f>
        <v>0.16424391971299404</v>
      </c>
      <c r="V543">
        <v>3.6786701025886601</v>
      </c>
      <c r="W543">
        <v>520</v>
      </c>
      <c r="X543">
        <v>551</v>
      </c>
      <c r="Y543">
        <v>512.65</v>
      </c>
      <c r="Z543">
        <v>528.85</v>
      </c>
      <c r="AA543">
        <v>520</v>
      </c>
      <c r="AB543">
        <v>551</v>
      </c>
      <c r="AC543" s="1">
        <f>(Table2[[#This Row],[Close Price]]/Table2[[#This Row],[Day Low]])-1</f>
        <v>2.4038461538462563E-3</v>
      </c>
      <c r="AD543" s="1">
        <f>(Table2[[#This Row],[Day High]]/Table2[[#This Row],[Close Price]])-1</f>
        <v>5.7074340527577982E-2</v>
      </c>
      <c r="AE543" s="1">
        <f>(Table2[[#This Row],[Close Price]]/Table2[[#This Row],[Current Week Low]])-1</f>
        <v>1.6775577879645009E-2</v>
      </c>
      <c r="AF543" s="1">
        <f>(Table2[[#This Row],[Current Week High]]/Table2[[#This Row],[Close Price]])-1</f>
        <v>1.4580335731414928E-2</v>
      </c>
      <c r="AG543" s="1">
        <f>(Table2[[#This Row],[Close Price]]/Table2[[#This Row],[Current Month Low]])-1</f>
        <v>2.4038461538462563E-3</v>
      </c>
      <c r="AH543" s="1">
        <f>(Table2[[#This Row],[Current Month High]]/Table2[[#This Row],[Close Price]])-1</f>
        <v>5.7074340527577982E-2</v>
      </c>
      <c r="AI543">
        <v>5.7074340527577903</v>
      </c>
      <c r="AJ543">
        <v>40.517589971694299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2951</v>
      </c>
      <c r="AN543">
        <v>24.6</v>
      </c>
      <c r="AO543" t="s">
        <v>2951</v>
      </c>
      <c r="AP543">
        <v>-2.2099592391744E-2</v>
      </c>
      <c r="AQ543">
        <f>(Table2[[#This Row],[Sharpe Ratio]]-AVERAGE(Table2[Sharpe Ratio]))/_xlfn.STDEV.P(Table2[Sharpe Ratio])</f>
        <v>-0.89458071803325756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1.342103819756461</v>
      </c>
      <c r="AS543">
        <f>_xlfn.RANK.AVG(Table2[[#This Row],[1Y Return vs Nifty Z-Score]],Table2[1Y Return vs Nifty Z-Score])</f>
        <v>496</v>
      </c>
      <c r="AT543">
        <f>_xlfn.RANK.AVG(Table2[[#This Row],[6M Return vs Nifty Z-Score]],Table2[6M Return vs Nifty Z-Score])</f>
        <v>426</v>
      </c>
      <c r="AU543">
        <f>_xlfn.RANK.AVG(Table2[[#This Row],[Sharpe Ratio Z-Score]],Table2[Sharpe Ratio Z-Score])</f>
        <v>591</v>
      </c>
      <c r="AV543">
        <f>(Table2[[#This Row],[Rank 1Y]]+Table2[[#This Row],[Rank 6M]]+Table2[[#This Row],[Rank Sharpe]])/3</f>
        <v>504.33333333333331</v>
      </c>
    </row>
    <row r="544" spans="1:48" x14ac:dyDescent="0.3">
      <c r="A544" t="s">
        <v>1130</v>
      </c>
      <c r="B544" t="s">
        <v>1131</v>
      </c>
      <c r="C544" t="s">
        <v>2923</v>
      </c>
      <c r="D544" t="s">
        <v>446</v>
      </c>
      <c r="E544">
        <v>9645.1864321199992</v>
      </c>
      <c r="F544">
        <v>706.95</v>
      </c>
      <c r="G544">
        <v>-3.9206513015082698</v>
      </c>
      <c r="H544">
        <f>(Table2[[#This Row],[1Y Return vs Nifty]]-AVERAGE(Table2[1Y Return vs Nifty]))/_xlfn.STDEV.P(Table2[1Y Return vs Nifty])</f>
        <v>-0.59742106695907227</v>
      </c>
      <c r="I544">
        <v>6.0064046393500901</v>
      </c>
      <c r="J544">
        <f>(Table2[[#This Row],[1M Return vs Nifty]]-AVERAGE(Table2[1M Return vs Nifty]))/_xlfn.STDEV.P(Table2[1M Return vs Nifty])</f>
        <v>0.14754970630352507</v>
      </c>
      <c r="K544">
        <v>-16.078533327862299</v>
      </c>
      <c r="L544">
        <f>(Table2[[#This Row],[6M Return vs Nifty]]-AVERAGE(Table2[6M Return vs Nifty]))/_xlfn.STDEV.P(Table2[6M Return vs Nifty])</f>
        <v>-0.91089851766310737</v>
      </c>
      <c r="M544">
        <v>4.8327355141701096</v>
      </c>
      <c r="N544">
        <f>(Table2[[#This Row],[1W Return vs Nifty]]-AVERAGE(Table2[1W Return vs Nifty]))/_xlfn.STDEV.P(Table2[1W Return vs Nifty])</f>
        <v>0.95740161108165933</v>
      </c>
      <c r="O544">
        <v>685.47</v>
      </c>
      <c r="P544">
        <v>675.48322595534398</v>
      </c>
      <c r="Q544">
        <v>666.06169550157301</v>
      </c>
      <c r="R544">
        <v>39.588397782876001</v>
      </c>
      <c r="S544">
        <f>(Table2[[#This Row],[Close Price]]-Table2[[#This Row],[20D EMA]])/Table2[[#This Row],[20D EMA]]</f>
        <v>3.1336163508249838E-2</v>
      </c>
      <c r="T544">
        <f>(Table2[[#This Row],[Close Price]]-Table2[[#This Row],[50D EMA]])/Table2[[#This Row],[50D EMA]]</f>
        <v>4.6584093927946511E-2</v>
      </c>
      <c r="U544">
        <f>(Table2[[#This Row],[Close Price]]-Table2[[#This Row],[200D EMA]])/Table2[[#This Row],[200D EMA]]</f>
        <v>6.138816385115254E-2</v>
      </c>
      <c r="V544">
        <v>3.1922799969062901</v>
      </c>
      <c r="W544">
        <v>677.9</v>
      </c>
      <c r="X544">
        <v>711.45</v>
      </c>
      <c r="Y544">
        <v>712</v>
      </c>
      <c r="Z544">
        <v>766.95</v>
      </c>
      <c r="AA544">
        <v>677.9</v>
      </c>
      <c r="AB544">
        <v>711.45</v>
      </c>
      <c r="AC544" s="1">
        <f>(Table2[[#This Row],[Close Price]]/Table2[[#This Row],[Day Low]])-1</f>
        <v>4.2852928160495685E-2</v>
      </c>
      <c r="AD544" s="1">
        <f>(Table2[[#This Row],[Day High]]/Table2[[#This Row],[Close Price]])-1</f>
        <v>6.3653723742838064E-3</v>
      </c>
      <c r="AE544" s="1">
        <f>(Table2[[#This Row],[Close Price]]/Table2[[#This Row],[Current Week Low]])-1</f>
        <v>-7.092696629213413E-3</v>
      </c>
      <c r="AF544" s="1">
        <f>(Table2[[#This Row],[Current Week High]]/Table2[[#This Row],[Close Price]])-1</f>
        <v>8.4871631657118529E-2</v>
      </c>
      <c r="AG544" s="1">
        <f>(Table2[[#This Row],[Close Price]]/Table2[[#This Row],[Current Month Low]])-1</f>
        <v>4.2852928160495685E-2</v>
      </c>
      <c r="AH544" s="1">
        <f>(Table2[[#This Row],[Current Month High]]/Table2[[#This Row],[Close Price]])-1</f>
        <v>6.3653723742838064E-3</v>
      </c>
      <c r="AI544">
        <v>15.2698210623099</v>
      </c>
      <c r="AJ544">
        <v>32.885338345864596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2951</v>
      </c>
      <c r="AN544">
        <v>13.28</v>
      </c>
      <c r="AO544" t="s">
        <v>2951</v>
      </c>
      <c r="AP544">
        <v>4.7251812823789999E-2</v>
      </c>
      <c r="AQ544">
        <f>(Table2[[#This Row],[Sharpe Ratio]]-AVERAGE(Table2[Sharpe Ratio]))/_xlfn.STDEV.P(Table2[Sharpe Ratio])</f>
        <v>-0.1291109941976008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-0.53247926143459601</v>
      </c>
      <c r="AS544">
        <f>_xlfn.RANK.AVG(Table2[[#This Row],[1Y Return vs Nifty Z-Score]],Table2[1Y Return vs Nifty Z-Score])</f>
        <v>532</v>
      </c>
      <c r="AT544">
        <f>_xlfn.RANK.AVG(Table2[[#This Row],[6M Return vs Nifty Z-Score]],Table2[6M Return vs Nifty Z-Score])</f>
        <v>615</v>
      </c>
      <c r="AU544">
        <f>_xlfn.RANK.AVG(Table2[[#This Row],[Sharpe Ratio Z-Score]],Table2[Sharpe Ratio Z-Score])</f>
        <v>374</v>
      </c>
      <c r="AV544">
        <f>(Table2[[#This Row],[Rank 1Y]]+Table2[[#This Row],[Rank 6M]]+Table2[[#This Row],[Rank Sharpe]])/3</f>
        <v>507</v>
      </c>
    </row>
    <row r="545" spans="1:48" x14ac:dyDescent="0.3">
      <c r="A545" t="s">
        <v>128</v>
      </c>
      <c r="B545" t="s">
        <v>129</v>
      </c>
      <c r="C545" t="s">
        <v>2914</v>
      </c>
      <c r="D545" t="s">
        <v>130</v>
      </c>
      <c r="E545">
        <v>221392.78321593499</v>
      </c>
      <c r="F545">
        <v>935.35</v>
      </c>
      <c r="G545">
        <v>-1.19031202470985</v>
      </c>
      <c r="H545">
        <f>(Table2[[#This Row],[1Y Return vs Nifty]]-AVERAGE(Table2[1Y Return vs Nifty]))/_xlfn.STDEV.P(Table2[1Y Return vs Nifty])</f>
        <v>-0.56487801130673565</v>
      </c>
      <c r="I545">
        <v>-8.0292559093495905E-2</v>
      </c>
      <c r="J545">
        <f>(Table2[[#This Row],[1M Return vs Nifty]]-AVERAGE(Table2[1M Return vs Nifty]))/_xlfn.STDEV.P(Table2[1M Return vs Nifty])</f>
        <v>-0.42817434249562425</v>
      </c>
      <c r="K545">
        <v>-0.50641784398554701</v>
      </c>
      <c r="L545">
        <f>(Table2[[#This Row],[6M Return vs Nifty]]-AVERAGE(Table2[6M Return vs Nifty]))/_xlfn.STDEV.P(Table2[6M Return vs Nifty])</f>
        <v>-0.42990178338619389</v>
      </c>
      <c r="M545">
        <v>1.4074428358556399</v>
      </c>
      <c r="N545">
        <f>(Table2[[#This Row],[1W Return vs Nifty]]-AVERAGE(Table2[1W Return vs Nifty]))/_xlfn.STDEV.P(Table2[1W Return vs Nifty])</f>
        <v>0.25559293718992354</v>
      </c>
      <c r="O545">
        <v>911.46</v>
      </c>
      <c r="P545">
        <v>890.47284320182098</v>
      </c>
      <c r="Q545">
        <v>835.01404255263799</v>
      </c>
      <c r="R545">
        <v>58.260560129001</v>
      </c>
      <c r="S545">
        <f>(Table2[[#This Row],[Close Price]]-Table2[[#This Row],[20D EMA]])/Table2[[#This Row],[20D EMA]]</f>
        <v>2.6210694929014972E-2</v>
      </c>
      <c r="T545">
        <f>(Table2[[#This Row],[Close Price]]-Table2[[#This Row],[50D EMA]])/Table2[[#This Row],[50D EMA]]</f>
        <v>5.0396996540418779E-2</v>
      </c>
      <c r="U545">
        <f>(Table2[[#This Row],[Close Price]]-Table2[[#This Row],[200D EMA]])/Table2[[#This Row],[200D EMA]]</f>
        <v>0.12016080249457244</v>
      </c>
      <c r="V545">
        <v>0.83704917644953403</v>
      </c>
      <c r="W545">
        <v>922</v>
      </c>
      <c r="X545">
        <v>941.65</v>
      </c>
      <c r="Y545">
        <v>923.15</v>
      </c>
      <c r="Z545">
        <v>944</v>
      </c>
      <c r="AA545">
        <v>922</v>
      </c>
      <c r="AB545">
        <v>941.65</v>
      </c>
      <c r="AC545" s="1">
        <f>(Table2[[#This Row],[Close Price]]/Table2[[#This Row],[Day Low]])-1</f>
        <v>1.447939262472886E-2</v>
      </c>
      <c r="AD545" s="1">
        <f>(Table2[[#This Row],[Day High]]/Table2[[#This Row],[Close Price]])-1</f>
        <v>6.735446624258179E-3</v>
      </c>
      <c r="AE545" s="1">
        <f>(Table2[[#This Row],[Close Price]]/Table2[[#This Row],[Current Week Low]])-1</f>
        <v>1.3215620430049313E-2</v>
      </c>
      <c r="AF545" s="1">
        <f>(Table2[[#This Row],[Current Week High]]/Table2[[#This Row],[Close Price]])-1</f>
        <v>9.2478751269577941E-3</v>
      </c>
      <c r="AG545" s="1">
        <f>(Table2[[#This Row],[Close Price]]/Table2[[#This Row],[Current Month Low]])-1</f>
        <v>1.447939262472886E-2</v>
      </c>
      <c r="AH545" s="1">
        <f>(Table2[[#This Row],[Current Month High]]/Table2[[#This Row],[Close Price]])-1</f>
        <v>6.735446624258179E-3</v>
      </c>
      <c r="AI545">
        <v>0.92478751269577897</v>
      </c>
      <c r="AJ545">
        <v>29.370677731673499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-7.0000000000000007E-2</v>
      </c>
      <c r="AM545" t="s">
        <v>2950</v>
      </c>
      <c r="AN545">
        <v>6.48</v>
      </c>
      <c r="AO545" t="s">
        <v>2951</v>
      </c>
      <c r="AP545">
        <v>-6.089278273633E-3</v>
      </c>
      <c r="AQ545">
        <f>(Table2[[#This Row],[Sharpe Ratio]]-AVERAGE(Table2[Sharpe Ratio]))/_xlfn.STDEV.P(Table2[Sharpe Ratio])</f>
        <v>-0.71786604745917881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-1.8852272474578089</v>
      </c>
      <c r="AS545">
        <f>_xlfn.RANK.AVG(Table2[[#This Row],[1Y Return vs Nifty Z-Score]],Table2[1Y Return vs Nifty Z-Score])</f>
        <v>512</v>
      </c>
      <c r="AT545">
        <f>_xlfn.RANK.AVG(Table2[[#This Row],[6M Return vs Nifty Z-Score]],Table2[6M Return vs Nifty Z-Score])</f>
        <v>449</v>
      </c>
      <c r="AU545">
        <f>_xlfn.RANK.AVG(Table2[[#This Row],[Sharpe Ratio Z-Score]],Table2[Sharpe Ratio Z-Score])</f>
        <v>562</v>
      </c>
      <c r="AV545">
        <f>(Table2[[#This Row],[Rank 1Y]]+Table2[[#This Row],[Rank 6M]]+Table2[[#This Row],[Rank Sharpe]])/3</f>
        <v>507.66666666666669</v>
      </c>
    </row>
    <row r="546" spans="1:48" x14ac:dyDescent="0.3">
      <c r="A546" t="s">
        <v>1745</v>
      </c>
      <c r="B546" t="s">
        <v>1746</v>
      </c>
      <c r="C546" t="s">
        <v>2925</v>
      </c>
      <c r="D546" t="s">
        <v>1747</v>
      </c>
      <c r="E546">
        <v>3788.0236300000001</v>
      </c>
      <c r="F546">
        <v>22.73</v>
      </c>
      <c r="G546">
        <v>25.936627310109898</v>
      </c>
      <c r="H546">
        <f>(Table2[[#This Row],[1Y Return vs Nifty]]-AVERAGE(Table2[1Y Return vs Nifty]))/_xlfn.STDEV.P(Table2[1Y Return vs Nifty])</f>
        <v>-0.24155061241814216</v>
      </c>
      <c r="I546">
        <v>6.2262623863495499</v>
      </c>
      <c r="J546">
        <f>(Table2[[#This Row],[1M Return vs Nifty]]-AVERAGE(Table2[1M Return vs Nifty]))/_xlfn.STDEV.P(Table2[1M Return vs Nifty])</f>
        <v>0.16834544956717137</v>
      </c>
      <c r="K546">
        <v>-7.3999606291986302</v>
      </c>
      <c r="L546">
        <f>(Table2[[#This Row],[6M Return vs Nifty]]-AVERAGE(Table2[6M Return vs Nifty]))/_xlfn.STDEV.P(Table2[6M Return vs Nifty])</f>
        <v>-0.64283184871474841</v>
      </c>
      <c r="M546">
        <v>0.71432470415322102</v>
      </c>
      <c r="N546">
        <f>(Table2[[#This Row],[1W Return vs Nifty]]-AVERAGE(Table2[1W Return vs Nifty]))/_xlfn.STDEV.P(Table2[1W Return vs Nifty])</f>
        <v>0.11357987070365778</v>
      </c>
      <c r="O546">
        <v>21.79</v>
      </c>
      <c r="P546">
        <v>21.553295111979502</v>
      </c>
      <c r="Q546">
        <v>20.756602002306799</v>
      </c>
      <c r="R546">
        <v>56.670944351655201</v>
      </c>
      <c r="S546">
        <f>(Table2[[#This Row],[Close Price]]-Table2[[#This Row],[20D EMA]])/Table2[[#This Row],[20D EMA]]</f>
        <v>4.3139054612207496E-2</v>
      </c>
      <c r="T546">
        <f>(Table2[[#This Row],[Close Price]]-Table2[[#This Row],[50D EMA]])/Table2[[#This Row],[50D EMA]]</f>
        <v>5.4595127190852431E-2</v>
      </c>
      <c r="U546">
        <f>(Table2[[#This Row],[Close Price]]-Table2[[#This Row],[200D EMA]])/Table2[[#This Row],[200D EMA]]</f>
        <v>9.5073268614674328E-2</v>
      </c>
      <c r="V546">
        <v>1.2075508884158701</v>
      </c>
      <c r="W546">
        <v>22.61</v>
      </c>
      <c r="X546">
        <v>23.18</v>
      </c>
      <c r="Y546">
        <v>22.63</v>
      </c>
      <c r="Z546">
        <v>23.3</v>
      </c>
      <c r="AA546">
        <v>22.61</v>
      </c>
      <c r="AB546">
        <v>23.18</v>
      </c>
      <c r="AC546" s="1">
        <f>(Table2[[#This Row],[Close Price]]/Table2[[#This Row],[Day Low]])-1</f>
        <v>5.3073861123396071E-3</v>
      </c>
      <c r="AD546" s="1">
        <f>(Table2[[#This Row],[Day High]]/Table2[[#This Row],[Close Price]])-1</f>
        <v>1.9797624285085691E-2</v>
      </c>
      <c r="AE546" s="1">
        <f>(Table2[[#This Row],[Close Price]]/Table2[[#This Row],[Current Week Low]])-1</f>
        <v>4.4189129474150324E-3</v>
      </c>
      <c r="AF546" s="1">
        <f>(Table2[[#This Row],[Current Week High]]/Table2[[#This Row],[Close Price]])-1</f>
        <v>2.5076990761108586E-2</v>
      </c>
      <c r="AG546" s="1">
        <f>(Table2[[#This Row],[Close Price]]/Table2[[#This Row],[Current Month Low]])-1</f>
        <v>5.3073861123396071E-3</v>
      </c>
      <c r="AH546" s="1">
        <f>(Table2[[#This Row],[Current Month High]]/Table2[[#This Row],[Close Price]])-1</f>
        <v>1.9797624285085691E-2</v>
      </c>
      <c r="AI546">
        <v>22.965244170699499</v>
      </c>
      <c r="AJ546">
        <v>55.684931506849303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-0.01</v>
      </c>
      <c r="AM546" t="s">
        <v>2950</v>
      </c>
      <c r="AN546">
        <v>13.93</v>
      </c>
      <c r="AO546" t="s">
        <v>2951</v>
      </c>
      <c r="AP546">
        <v>-6.1654862513955001E-2</v>
      </c>
      <c r="AQ546">
        <f>(Table2[[#This Row],[Sharpe Ratio]]-AVERAGE(Table2[Sharpe Ratio]))/_xlfn.STDEV.P(Table2[Sharpe Ratio])</f>
        <v>-1.3311740588976995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-1.9336311997597608</v>
      </c>
      <c r="AS546">
        <f>_xlfn.RANK.AVG(Table2[[#This Row],[1Y Return vs Nifty Z-Score]],Table2[1Y Return vs Nifty Z-Score])</f>
        <v>360</v>
      </c>
      <c r="AT546">
        <f>_xlfn.RANK.AVG(Table2[[#This Row],[6M Return vs Nifty Z-Score]],Table2[6M Return vs Nifty Z-Score])</f>
        <v>514</v>
      </c>
      <c r="AU546">
        <f>_xlfn.RANK.AVG(Table2[[#This Row],[Sharpe Ratio Z-Score]],Table2[Sharpe Ratio Z-Score])</f>
        <v>654</v>
      </c>
      <c r="AV546">
        <f>(Table2[[#This Row],[Rank 1Y]]+Table2[[#This Row],[Rank 6M]]+Table2[[#This Row],[Rank Sharpe]])/3</f>
        <v>509.33333333333331</v>
      </c>
    </row>
    <row r="547" spans="1:48" x14ac:dyDescent="0.3">
      <c r="A547" t="s">
        <v>1017</v>
      </c>
      <c r="B547" t="s">
        <v>1018</v>
      </c>
      <c r="C547" t="s">
        <v>2917</v>
      </c>
      <c r="D547" t="s">
        <v>212</v>
      </c>
      <c r="E547">
        <v>11504.691852689901</v>
      </c>
      <c r="F547">
        <v>584.79999999999995</v>
      </c>
      <c r="G547">
        <v>17.953643426152901</v>
      </c>
      <c r="H547">
        <f>(Table2[[#This Row],[1Y Return vs Nifty]]-AVERAGE(Table2[1Y Return vs Nifty]))/_xlfn.STDEV.P(Table2[1Y Return vs Nifty])</f>
        <v>-0.33670021196239641</v>
      </c>
      <c r="I547">
        <v>-2.7164756905141698</v>
      </c>
      <c r="J547">
        <f>(Table2[[#This Row],[1M Return vs Nifty]]-AVERAGE(Table2[1M Return vs Nifty]))/_xlfn.STDEV.P(Table2[1M Return vs Nifty])</f>
        <v>-0.67752369836396298</v>
      </c>
      <c r="K547">
        <v>-3.04623972886642</v>
      </c>
      <c r="L547">
        <f>(Table2[[#This Row],[6M Return vs Nifty]]-AVERAGE(Table2[6M Return vs Nifty]))/_xlfn.STDEV.P(Table2[6M Return vs Nifty])</f>
        <v>-0.50835265498020554</v>
      </c>
      <c r="M547">
        <v>1.9444722532154399</v>
      </c>
      <c r="N547">
        <f>(Table2[[#This Row],[1W Return vs Nifty]]-AVERAGE(Table2[1W Return vs Nifty]))/_xlfn.STDEV.P(Table2[1W Return vs Nifty])</f>
        <v>0.36562496616783707</v>
      </c>
      <c r="O547">
        <v>580.45000000000005</v>
      </c>
      <c r="P547">
        <v>592.37988218430303</v>
      </c>
      <c r="Q547">
        <v>551.76248686988504</v>
      </c>
      <c r="R547">
        <v>40.322978461506104</v>
      </c>
      <c r="S547">
        <f>(Table2[[#This Row],[Close Price]]-Table2[[#This Row],[20D EMA]])/Table2[[#This Row],[20D EMA]]</f>
        <v>7.4941855456971468E-3</v>
      </c>
      <c r="T547">
        <f>(Table2[[#This Row],[Close Price]]-Table2[[#This Row],[50D EMA]])/Table2[[#This Row],[50D EMA]]</f>
        <v>-1.2795644167309514E-2</v>
      </c>
      <c r="U547">
        <f>(Table2[[#This Row],[Close Price]]-Table2[[#This Row],[200D EMA]])/Table2[[#This Row],[200D EMA]]</f>
        <v>5.9876330697171375E-2</v>
      </c>
      <c r="V547">
        <v>0.602778557759861</v>
      </c>
      <c r="W547">
        <v>579.25</v>
      </c>
      <c r="X547">
        <v>592.65</v>
      </c>
      <c r="Y547">
        <v>585.5</v>
      </c>
      <c r="Z547">
        <v>603</v>
      </c>
      <c r="AA547">
        <v>579.25</v>
      </c>
      <c r="AB547">
        <v>592.65</v>
      </c>
      <c r="AC547" s="1">
        <f>(Table2[[#This Row],[Close Price]]/Table2[[#This Row],[Day Low]])-1</f>
        <v>9.5813552006904779E-3</v>
      </c>
      <c r="AD547" s="1">
        <f>(Table2[[#This Row],[Day High]]/Table2[[#This Row],[Close Price]])-1</f>
        <v>1.3423392612859075E-2</v>
      </c>
      <c r="AE547" s="1">
        <f>(Table2[[#This Row],[Close Price]]/Table2[[#This Row],[Current Week Low]])-1</f>
        <v>-1.1955593509821449E-3</v>
      </c>
      <c r="AF547" s="1">
        <f>(Table2[[#This Row],[Current Week High]]/Table2[[#This Row],[Close Price]])-1</f>
        <v>3.1121751025991795E-2</v>
      </c>
      <c r="AG547" s="1">
        <f>(Table2[[#This Row],[Close Price]]/Table2[[#This Row],[Current Month Low]])-1</f>
        <v>9.5813552006904779E-3</v>
      </c>
      <c r="AH547" s="1">
        <f>(Table2[[#This Row],[Current Month High]]/Table2[[#This Row],[Close Price]])-1</f>
        <v>1.3423392612859075E-2</v>
      </c>
      <c r="AI547">
        <v>21.306429548563599</v>
      </c>
      <c r="AJ547">
        <v>49.7950819672131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-0.13</v>
      </c>
      <c r="AM547" t="s">
        <v>2950</v>
      </c>
      <c r="AN547">
        <v>8.4700000000000006</v>
      </c>
      <c r="AO547" t="s">
        <v>2951</v>
      </c>
      <c r="AP547">
        <v>-5.4190720098852001E-2</v>
      </c>
      <c r="AQ547">
        <f>(Table2[[#This Row],[Sharpe Ratio]]-AVERAGE(Table2[Sharpe Ratio]))/_xlfn.STDEV.P(Table2[Sharpe Ratio])</f>
        <v>-1.2487882007394984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407</v>
      </c>
      <c r="AT547">
        <f>_xlfn.RANK.AVG(Table2[[#This Row],[6M Return vs Nifty Z-Score]],Table2[6M Return vs Nifty Z-Score])</f>
        <v>474</v>
      </c>
      <c r="AU547">
        <f>_xlfn.RANK.AVG(Table2[[#This Row],[Sharpe Ratio Z-Score]],Table2[Sharpe Ratio Z-Score])</f>
        <v>648</v>
      </c>
      <c r="AV547">
        <f>(Table2[[#This Row],[Rank 1Y]]+Table2[[#This Row],[Rank 6M]]+Table2[[#This Row],[Rank Sharpe]])/3</f>
        <v>509.66666666666669</v>
      </c>
    </row>
    <row r="548" spans="1:48" x14ac:dyDescent="0.3">
      <c r="A548" t="s">
        <v>1128</v>
      </c>
      <c r="B548" t="s">
        <v>1129</v>
      </c>
      <c r="C548" t="s">
        <v>2909</v>
      </c>
      <c r="D548" t="s">
        <v>517</v>
      </c>
      <c r="E548">
        <v>9659.2781971299992</v>
      </c>
      <c r="F548">
        <v>174.68</v>
      </c>
      <c r="G548">
        <v>43.857064055673099</v>
      </c>
      <c r="H548">
        <f>(Table2[[#This Row],[1Y Return vs Nifty]]-AVERAGE(Table2[1Y Return vs Nifty]))/_xlfn.STDEV.P(Table2[1Y Return vs Nifty])</f>
        <v>-2.7955996071092188E-2</v>
      </c>
      <c r="I548">
        <v>4.3315514619096103</v>
      </c>
      <c r="J548">
        <f>(Table2[[#This Row],[1M Return vs Nifty]]-AVERAGE(Table2[1M Return vs Nifty]))/_xlfn.STDEV.P(Table2[1M Return vs Nifty])</f>
        <v>-1.0870077205127185E-2</v>
      </c>
      <c r="K548">
        <v>-18.442469854089701</v>
      </c>
      <c r="L548">
        <f>(Table2[[#This Row],[6M Return vs Nifty]]-AVERAGE(Table2[6M Return vs Nifty]))/_xlfn.STDEV.P(Table2[6M Return vs Nifty])</f>
        <v>-0.98391658321306952</v>
      </c>
      <c r="M548">
        <v>0.86019365002217096</v>
      </c>
      <c r="N548">
        <f>(Table2[[#This Row],[1W Return vs Nifty]]-AVERAGE(Table2[1W Return vs Nifty]))/_xlfn.STDEV.P(Table2[1W Return vs Nifty])</f>
        <v>0.14346697848583095</v>
      </c>
      <c r="O548">
        <v>168.44</v>
      </c>
      <c r="P548">
        <v>167.77900653919099</v>
      </c>
      <c r="Q548">
        <v>164.53399613805499</v>
      </c>
      <c r="R548">
        <v>55.959967167490902</v>
      </c>
      <c r="S548">
        <f>(Table2[[#This Row],[Close Price]]-Table2[[#This Row],[20D EMA]])/Table2[[#This Row],[20D EMA]]</f>
        <v>3.7045832343861371E-2</v>
      </c>
      <c r="T548">
        <f>(Table2[[#This Row],[Close Price]]-Table2[[#This Row],[50D EMA]])/Table2[[#This Row],[50D EMA]]</f>
        <v>4.1131447867984824E-2</v>
      </c>
      <c r="U548">
        <f>(Table2[[#This Row],[Close Price]]-Table2[[#This Row],[200D EMA]])/Table2[[#This Row],[200D EMA]]</f>
        <v>6.1665091106350114E-2</v>
      </c>
      <c r="V548">
        <v>1.3028082139660899</v>
      </c>
      <c r="W548">
        <v>173.77</v>
      </c>
      <c r="X548">
        <v>177.53</v>
      </c>
      <c r="Y548">
        <v>176.74</v>
      </c>
      <c r="Z548">
        <v>181.32</v>
      </c>
      <c r="AA548">
        <v>173.77</v>
      </c>
      <c r="AB548">
        <v>177.53</v>
      </c>
      <c r="AC548" s="1">
        <f>(Table2[[#This Row],[Close Price]]/Table2[[#This Row],[Day Low]])-1</f>
        <v>5.2368072739827909E-3</v>
      </c>
      <c r="AD548" s="1">
        <f>(Table2[[#This Row],[Day High]]/Table2[[#This Row],[Close Price]])-1</f>
        <v>1.631554843141747E-2</v>
      </c>
      <c r="AE548" s="1">
        <f>(Table2[[#This Row],[Close Price]]/Table2[[#This Row],[Current Week Low]])-1</f>
        <v>-1.1655539210139176E-2</v>
      </c>
      <c r="AF548" s="1">
        <f>(Table2[[#This Row],[Current Week High]]/Table2[[#This Row],[Close Price]])-1</f>
        <v>3.8012365468284681E-2</v>
      </c>
      <c r="AG548" s="1">
        <f>(Table2[[#This Row],[Close Price]]/Table2[[#This Row],[Current Month Low]])-1</f>
        <v>5.2368072739827909E-3</v>
      </c>
      <c r="AH548" s="1">
        <f>(Table2[[#This Row],[Current Month High]]/Table2[[#This Row],[Close Price]])-1</f>
        <v>1.631554843141747E-2</v>
      </c>
      <c r="AI548">
        <v>19.817596907003399</v>
      </c>
      <c r="AJ548">
        <v>71.672832076325903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-0.11</v>
      </c>
      <c r="AM548" t="s">
        <v>2950</v>
      </c>
      <c r="AN548">
        <v>14.39</v>
      </c>
      <c r="AO548" t="s">
        <v>2951</v>
      </c>
      <c r="AP548">
        <v>-2.7014903749331999E-2</v>
      </c>
      <c r="AQ548">
        <f>(Table2[[#This Row],[Sharpe Ratio]]-AVERAGE(Table2[Sharpe Ratio]))/_xlfn.STDEV.P(Table2[Sharpe Ratio])</f>
        <v>-0.9488337214982312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-1.8281093995016893</v>
      </c>
      <c r="AS548">
        <f>_xlfn.RANK.AVG(Table2[[#This Row],[1Y Return vs Nifty Z-Score]],Table2[1Y Return vs Nifty Z-Score])</f>
        <v>291</v>
      </c>
      <c r="AT548">
        <f>_xlfn.RANK.AVG(Table2[[#This Row],[6M Return vs Nifty Z-Score]],Table2[6M Return vs Nifty Z-Score])</f>
        <v>637</v>
      </c>
      <c r="AU548">
        <f>_xlfn.RANK.AVG(Table2[[#This Row],[Sharpe Ratio Z-Score]],Table2[Sharpe Ratio Z-Score])</f>
        <v>601</v>
      </c>
      <c r="AV548">
        <f>(Table2[[#This Row],[Rank 1Y]]+Table2[[#This Row],[Rank 6M]]+Table2[[#This Row],[Rank Sharpe]])/3</f>
        <v>509.66666666666669</v>
      </c>
    </row>
    <row r="549" spans="1:48" x14ac:dyDescent="0.3">
      <c r="A549" t="s">
        <v>651</v>
      </c>
      <c r="B549" t="s">
        <v>652</v>
      </c>
      <c r="C549" t="s">
        <v>2913</v>
      </c>
      <c r="D549" t="s">
        <v>256</v>
      </c>
      <c r="E549">
        <v>24370.688352599998</v>
      </c>
      <c r="F549">
        <v>1329.85</v>
      </c>
      <c r="G549">
        <v>-13.8751424031599</v>
      </c>
      <c r="H549">
        <f>(Table2[[#This Row],[1Y Return vs Nifty]]-AVERAGE(Table2[1Y Return vs Nifty]))/_xlfn.STDEV.P(Table2[1Y Return vs Nifty])</f>
        <v>-0.71606916342992533</v>
      </c>
      <c r="I549">
        <v>9.5013013674068905</v>
      </c>
      <c r="J549">
        <f>(Table2[[#This Row],[1M Return vs Nifty]]-AVERAGE(Table2[1M Return vs Nifty]))/_xlfn.STDEV.P(Table2[1M Return vs Nifty])</f>
        <v>0.47812243381266889</v>
      </c>
      <c r="K549">
        <v>-3.3709929889130499</v>
      </c>
      <c r="L549">
        <f>(Table2[[#This Row],[6M Return vs Nifty]]-AVERAGE(Table2[6M Return vs Nifty]))/_xlfn.STDEV.P(Table2[6M Return vs Nifty])</f>
        <v>-0.518383742772352</v>
      </c>
      <c r="M549">
        <v>-2.28287856431615</v>
      </c>
      <c r="N549">
        <f>(Table2[[#This Row],[1W Return vs Nifty]]-AVERAGE(Table2[1W Return vs Nifty]))/_xlfn.STDEV.P(Table2[1W Return vs Nifty])</f>
        <v>-0.5005175068855604</v>
      </c>
      <c r="O549">
        <v>1252.94</v>
      </c>
      <c r="P549">
        <v>1198.31340873626</v>
      </c>
      <c r="Q549">
        <v>1166.3209609758901</v>
      </c>
      <c r="R549">
        <v>49.143999974901902</v>
      </c>
      <c r="S549">
        <f>(Table2[[#This Row],[Close Price]]-Table2[[#This Row],[20D EMA]])/Table2[[#This Row],[20D EMA]]</f>
        <v>6.1383625712324495E-2</v>
      </c>
      <c r="T549">
        <f>(Table2[[#This Row],[Close Price]]-Table2[[#This Row],[50D EMA]])/Table2[[#This Row],[50D EMA]]</f>
        <v>0.10976810432460921</v>
      </c>
      <c r="U549">
        <f>(Table2[[#This Row],[Close Price]]-Table2[[#This Row],[200D EMA]])/Table2[[#This Row],[200D EMA]]</f>
        <v>0.14020929443579661</v>
      </c>
      <c r="V549">
        <v>1.1368116912958901</v>
      </c>
      <c r="W549">
        <v>1293.7</v>
      </c>
      <c r="X549">
        <v>1358.9</v>
      </c>
      <c r="Y549">
        <v>1285.55</v>
      </c>
      <c r="Z549">
        <v>1321.85</v>
      </c>
      <c r="AA549">
        <v>1293.7</v>
      </c>
      <c r="AB549">
        <v>1358.9</v>
      </c>
      <c r="AC549" s="1">
        <f>(Table2[[#This Row],[Close Price]]/Table2[[#This Row],[Day Low]])-1</f>
        <v>2.7943108912421577E-2</v>
      </c>
      <c r="AD549" s="1">
        <f>(Table2[[#This Row],[Day High]]/Table2[[#This Row],[Close Price]])-1</f>
        <v>2.1844568936346453E-2</v>
      </c>
      <c r="AE549" s="1">
        <f>(Table2[[#This Row],[Close Price]]/Table2[[#This Row],[Current Week Low]])-1</f>
        <v>3.4459958772509847E-2</v>
      </c>
      <c r="AF549" s="1">
        <f>(Table2[[#This Row],[Current Week High]]/Table2[[#This Row],[Close Price]])-1</f>
        <v>-6.0157160582020586E-3</v>
      </c>
      <c r="AG549" s="1">
        <f>(Table2[[#This Row],[Close Price]]/Table2[[#This Row],[Current Month Low]])-1</f>
        <v>2.7943108912421577E-2</v>
      </c>
      <c r="AH549" s="1">
        <f>(Table2[[#This Row],[Current Month High]]/Table2[[#This Row],[Close Price]])-1</f>
        <v>2.1844568936346453E-2</v>
      </c>
      <c r="AI549">
        <v>2.18445689363464</v>
      </c>
      <c r="AJ549">
        <v>32.580629081302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0.04</v>
      </c>
      <c r="AM549" t="s">
        <v>2951</v>
      </c>
      <c r="AN549">
        <v>8.7899999999999991</v>
      </c>
      <c r="AO549" t="s">
        <v>2951</v>
      </c>
      <c r="AP549">
        <v>1.1647914540753E-2</v>
      </c>
      <c r="AQ549">
        <f>(Table2[[#This Row],[Sharpe Ratio]]-AVERAGE(Table2[Sharpe Ratio]))/_xlfn.STDEV.P(Table2[Sharpe Ratio])</f>
        <v>-0.52209086391312598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-1.7789388431882949</v>
      </c>
      <c r="AS549">
        <f>_xlfn.RANK.AVG(Table2[[#This Row],[1Y Return vs Nifty Z-Score]],Table2[1Y Return vs Nifty Z-Score])</f>
        <v>586</v>
      </c>
      <c r="AT549">
        <f>_xlfn.RANK.AVG(Table2[[#This Row],[6M Return vs Nifty Z-Score]],Table2[6M Return vs Nifty Z-Score])</f>
        <v>476</v>
      </c>
      <c r="AU549">
        <f>_xlfn.RANK.AVG(Table2[[#This Row],[Sharpe Ratio Z-Score]],Table2[Sharpe Ratio Z-Score])</f>
        <v>470</v>
      </c>
      <c r="AV549">
        <f>(Table2[[#This Row],[Rank 1Y]]+Table2[[#This Row],[Rank 6M]]+Table2[[#This Row],[Rank Sharpe]])/3</f>
        <v>510.66666666666669</v>
      </c>
    </row>
    <row r="550" spans="1:48" x14ac:dyDescent="0.3">
      <c r="A550" t="s">
        <v>1050</v>
      </c>
      <c r="B550" t="s">
        <v>1051</v>
      </c>
      <c r="C550" t="s">
        <v>2909</v>
      </c>
      <c r="D550" t="s">
        <v>25</v>
      </c>
      <c r="E550">
        <v>10850.26781202</v>
      </c>
      <c r="F550">
        <v>102.47</v>
      </c>
      <c r="G550">
        <v>-5.2662423182109102</v>
      </c>
      <c r="H550">
        <f>(Table2[[#This Row],[1Y Return vs Nifty]]-AVERAGE(Table2[1Y Return vs Nifty]))/_xlfn.STDEV.P(Table2[1Y Return vs Nifty])</f>
        <v>-0.61345923617633735</v>
      </c>
      <c r="I550">
        <v>7.2235623650005403</v>
      </c>
      <c r="J550">
        <f>(Table2[[#This Row],[1M Return vs Nifty]]-AVERAGE(Table2[1M Return vs Nifty]))/_xlfn.STDEV.P(Table2[1M Return vs Nifty])</f>
        <v>0.26267732822922685</v>
      </c>
      <c r="K550">
        <v>-12.753018049194999</v>
      </c>
      <c r="L550">
        <f>(Table2[[#This Row],[6M Return vs Nifty]]-AVERAGE(Table2[6M Return vs Nifty]))/_xlfn.STDEV.P(Table2[6M Return vs Nifty])</f>
        <v>-0.8081788845802983</v>
      </c>
      <c r="M550">
        <v>1.41439497974165</v>
      </c>
      <c r="N550">
        <f>(Table2[[#This Row],[1W Return vs Nifty]]-AVERAGE(Table2[1W Return vs Nifty]))/_xlfn.STDEV.P(Table2[1W Return vs Nifty])</f>
        <v>0.2570173628783427</v>
      </c>
      <c r="O550">
        <v>99.64</v>
      </c>
      <c r="P550">
        <v>97.958294231934005</v>
      </c>
      <c r="Q550">
        <v>95.388256561946903</v>
      </c>
      <c r="R550">
        <v>54.508554535999302</v>
      </c>
      <c r="S550">
        <f>(Table2[[#This Row],[Close Price]]-Table2[[#This Row],[20D EMA]])/Table2[[#This Row],[20D EMA]]</f>
        <v>2.8402248093135268E-2</v>
      </c>
      <c r="T550">
        <f>(Table2[[#This Row],[Close Price]]-Table2[[#This Row],[50D EMA]])/Table2[[#This Row],[50D EMA]]</f>
        <v>4.6057414570569319E-2</v>
      </c>
      <c r="U550">
        <f>(Table2[[#This Row],[Close Price]]-Table2[[#This Row],[200D EMA]])/Table2[[#This Row],[200D EMA]]</f>
        <v>7.4241250372933276E-2</v>
      </c>
      <c r="V550">
        <v>1.4990558509945</v>
      </c>
      <c r="W550">
        <v>101.52</v>
      </c>
      <c r="X550">
        <v>104.83</v>
      </c>
      <c r="Y550">
        <v>103.1</v>
      </c>
      <c r="Z550">
        <v>107.28</v>
      </c>
      <c r="AA550">
        <v>101.52</v>
      </c>
      <c r="AB550">
        <v>104.83</v>
      </c>
      <c r="AC550" s="1">
        <f>(Table2[[#This Row],[Close Price]]/Table2[[#This Row],[Day Low]])-1</f>
        <v>9.3577620173366238E-3</v>
      </c>
      <c r="AD550" s="1">
        <f>(Table2[[#This Row],[Day High]]/Table2[[#This Row],[Close Price]])-1</f>
        <v>2.303113106275001E-2</v>
      </c>
      <c r="AE550" s="1">
        <f>(Table2[[#This Row],[Close Price]]/Table2[[#This Row],[Current Week Low]])-1</f>
        <v>-6.1105722599417156E-3</v>
      </c>
      <c r="AF550" s="1">
        <f>(Table2[[#This Row],[Current Week High]]/Table2[[#This Row],[Close Price]])-1</f>
        <v>4.6940567971113456E-2</v>
      </c>
      <c r="AG550" s="1">
        <f>(Table2[[#This Row],[Close Price]]/Table2[[#This Row],[Current Month Low]])-1</f>
        <v>9.3577620173366238E-3</v>
      </c>
      <c r="AH550" s="1">
        <f>(Table2[[#This Row],[Current Month High]]/Table2[[#This Row],[Close Price]])-1</f>
        <v>2.303113106275001E-2</v>
      </c>
      <c r="AI550">
        <v>13.691812237728101</v>
      </c>
      <c r="AJ550">
        <v>27.9275905118601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-0.02</v>
      </c>
      <c r="AM550" t="s">
        <v>2950</v>
      </c>
      <c r="AN550">
        <v>10.01</v>
      </c>
      <c r="AO550" t="s">
        <v>2951</v>
      </c>
      <c r="AP550">
        <v>2.9526695308711E-2</v>
      </c>
      <c r="AQ550">
        <f>(Table2[[#This Row],[Sharpe Ratio]]-AVERAGE(Table2[Sharpe Ratio]))/_xlfn.STDEV.P(Table2[Sharpe Ratio])</f>
        <v>-0.3247528960026847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-1.2266963256517507</v>
      </c>
      <c r="AS550">
        <f>_xlfn.RANK.AVG(Table2[[#This Row],[1Y Return vs Nifty Z-Score]],Table2[1Y Return vs Nifty Z-Score])</f>
        <v>539</v>
      </c>
      <c r="AT550">
        <f>_xlfn.RANK.AVG(Table2[[#This Row],[6M Return vs Nifty Z-Score]],Table2[6M Return vs Nifty Z-Score])</f>
        <v>577</v>
      </c>
      <c r="AU550">
        <f>_xlfn.RANK.AVG(Table2[[#This Row],[Sharpe Ratio Z-Score]],Table2[Sharpe Ratio Z-Score])</f>
        <v>416</v>
      </c>
      <c r="AV550">
        <f>(Table2[[#This Row],[Rank 1Y]]+Table2[[#This Row],[Rank 6M]]+Table2[[#This Row],[Rank Sharpe]])/3</f>
        <v>510.66666666666669</v>
      </c>
    </row>
    <row r="551" spans="1:48" x14ac:dyDescent="0.3">
      <c r="A551" t="s">
        <v>670</v>
      </c>
      <c r="B551" t="s">
        <v>671</v>
      </c>
      <c r="C551" t="s">
        <v>2923</v>
      </c>
      <c r="D551" t="s">
        <v>524</v>
      </c>
      <c r="E551">
        <v>22513.313093674999</v>
      </c>
      <c r="F551">
        <v>705.95</v>
      </c>
      <c r="G551">
        <v>12.8356787306095</v>
      </c>
      <c r="H551">
        <f>(Table2[[#This Row],[1Y Return vs Nifty]]-AVERAGE(Table2[1Y Return vs Nifty]))/_xlfn.STDEV.P(Table2[1Y Return vs Nifty])</f>
        <v>-0.39770149899257939</v>
      </c>
      <c r="I551">
        <v>7.3609028888476598</v>
      </c>
      <c r="J551">
        <f>(Table2[[#This Row],[1M Return vs Nifty]]-AVERAGE(Table2[1M Return vs Nifty]))/_xlfn.STDEV.P(Table2[1M Return vs Nifty])</f>
        <v>0.2756679929321923</v>
      </c>
      <c r="K551">
        <v>1.2562315902258601</v>
      </c>
      <c r="L551">
        <f>(Table2[[#This Row],[6M Return vs Nifty]]-AVERAGE(Table2[6M Return vs Nifty]))/_xlfn.STDEV.P(Table2[6M Return vs Nifty])</f>
        <v>-0.37545647552750433</v>
      </c>
      <c r="M551">
        <v>3.8538671878133401</v>
      </c>
      <c r="N551">
        <f>(Table2[[#This Row],[1W Return vs Nifty]]-AVERAGE(Table2[1W Return vs Nifty]))/_xlfn.STDEV.P(Table2[1W Return vs Nifty])</f>
        <v>0.75684114908542555</v>
      </c>
      <c r="O551">
        <v>670.19</v>
      </c>
      <c r="P551">
        <v>667.23532545887701</v>
      </c>
      <c r="Q551">
        <v>629.08279289652103</v>
      </c>
      <c r="R551">
        <v>23.718114817054701</v>
      </c>
      <c r="S551">
        <f>(Table2[[#This Row],[Close Price]]-Table2[[#This Row],[20D EMA]])/Table2[[#This Row],[20D EMA]]</f>
        <v>5.3358002954386051E-2</v>
      </c>
      <c r="T551">
        <f>(Table2[[#This Row],[Close Price]]-Table2[[#This Row],[50D EMA]])/Table2[[#This Row],[50D EMA]]</f>
        <v>5.8022519288075509E-2</v>
      </c>
      <c r="U551">
        <f>(Table2[[#This Row],[Close Price]]-Table2[[#This Row],[200D EMA]])/Table2[[#This Row],[200D EMA]]</f>
        <v>0.1221893333778135</v>
      </c>
      <c r="V551">
        <v>1.0844276389415599</v>
      </c>
      <c r="W551">
        <v>689.65</v>
      </c>
      <c r="X551">
        <v>713.55</v>
      </c>
      <c r="Y551">
        <v>702.75</v>
      </c>
      <c r="Z551">
        <v>716.3</v>
      </c>
      <c r="AA551">
        <v>689.65</v>
      </c>
      <c r="AB551">
        <v>713.55</v>
      </c>
      <c r="AC551" s="1">
        <f>(Table2[[#This Row],[Close Price]]/Table2[[#This Row],[Day Low]])-1</f>
        <v>2.3635177263829688E-2</v>
      </c>
      <c r="AD551" s="1">
        <f>(Table2[[#This Row],[Day High]]/Table2[[#This Row],[Close Price]])-1</f>
        <v>1.076563495998295E-2</v>
      </c>
      <c r="AE551" s="1">
        <f>(Table2[[#This Row],[Close Price]]/Table2[[#This Row],[Current Week Low]])-1</f>
        <v>4.5535396655995708E-3</v>
      </c>
      <c r="AF551" s="1">
        <f>(Table2[[#This Row],[Current Week High]]/Table2[[#This Row],[Close Price]])-1</f>
        <v>1.4661094978397848E-2</v>
      </c>
      <c r="AG551" s="1">
        <f>(Table2[[#This Row],[Close Price]]/Table2[[#This Row],[Current Month Low]])-1</f>
        <v>2.3635177263829688E-2</v>
      </c>
      <c r="AH551" s="1">
        <f>(Table2[[#This Row],[Current Month High]]/Table2[[#This Row],[Close Price]])-1</f>
        <v>1.076563495998295E-2</v>
      </c>
      <c r="AI551">
        <v>8.9666406969332009</v>
      </c>
      <c r="AJ551">
        <v>61.175799086757998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-0.03</v>
      </c>
      <c r="AM551" t="s">
        <v>2950</v>
      </c>
      <c r="AN551">
        <v>12.24</v>
      </c>
      <c r="AO551" t="s">
        <v>2951</v>
      </c>
      <c r="AP551">
        <v>-7.3013058119063001E-2</v>
      </c>
      <c r="AQ551">
        <f>(Table2[[#This Row],[Sharpe Ratio]]-AVERAGE(Table2[Sharpe Ratio]))/_xlfn.STDEV.P(Table2[Sharpe Ratio])</f>
        <v>-1.4565407306485112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-1.1971895631509768</v>
      </c>
      <c r="AS551">
        <f>_xlfn.RANK.AVG(Table2[[#This Row],[1Y Return vs Nifty Z-Score]],Table2[1Y Return vs Nifty Z-Score])</f>
        <v>431</v>
      </c>
      <c r="AT551">
        <f>_xlfn.RANK.AVG(Table2[[#This Row],[6M Return vs Nifty Z-Score]],Table2[6M Return vs Nifty Z-Score])</f>
        <v>430</v>
      </c>
      <c r="AU551">
        <f>_xlfn.RANK.AVG(Table2[[#This Row],[Sharpe Ratio Z-Score]],Table2[Sharpe Ratio Z-Score])</f>
        <v>673</v>
      </c>
      <c r="AV551">
        <f>(Table2[[#This Row],[Rank 1Y]]+Table2[[#This Row],[Rank 6M]]+Table2[[#This Row],[Rank Sharpe]])/3</f>
        <v>511.33333333333331</v>
      </c>
    </row>
    <row r="552" spans="1:48" x14ac:dyDescent="0.3">
      <c r="A552" t="s">
        <v>1459</v>
      </c>
      <c r="B552" t="s">
        <v>1460</v>
      </c>
      <c r="C552" t="s">
        <v>2919</v>
      </c>
      <c r="D552" t="s">
        <v>1461</v>
      </c>
      <c r="E552">
        <v>6056.1209327699999</v>
      </c>
      <c r="F552">
        <v>465</v>
      </c>
      <c r="G552">
        <v>-4.6935847981360297</v>
      </c>
      <c r="H552">
        <f>(Table2[[#This Row],[1Y Return vs Nifty]]-AVERAGE(Table2[1Y Return vs Nifty]))/_xlfn.STDEV.P(Table2[1Y Return vs Nifty])</f>
        <v>-0.60663370145107842</v>
      </c>
      <c r="I552">
        <v>1.65663467311123</v>
      </c>
      <c r="J552">
        <f>(Table2[[#This Row],[1M Return vs Nifty]]-AVERAGE(Table2[1M Return vs Nifty]))/_xlfn.STDEV.P(Table2[1M Return vs Nifty])</f>
        <v>-0.26388314383863992</v>
      </c>
      <c r="K552">
        <v>-3.7458294675899002</v>
      </c>
      <c r="L552">
        <f>(Table2[[#This Row],[6M Return vs Nifty]]-AVERAGE(Table2[6M Return vs Nifty]))/_xlfn.STDEV.P(Table2[6M Return vs Nifty])</f>
        <v>-0.52996181784622998</v>
      </c>
      <c r="M552">
        <v>4.0504559928268797</v>
      </c>
      <c r="N552">
        <f>(Table2[[#This Row],[1W Return vs Nifty]]-AVERAGE(Table2[1W Return vs Nifty]))/_xlfn.STDEV.P(Table2[1W Return vs Nifty])</f>
        <v>0.79712025557521171</v>
      </c>
      <c r="O552">
        <v>449.68</v>
      </c>
      <c r="P552">
        <v>459.29965602980099</v>
      </c>
      <c r="Q552">
        <v>440.45437448966698</v>
      </c>
      <c r="R552">
        <v>35.870570665829902</v>
      </c>
      <c r="S552">
        <f>(Table2[[#This Row],[Close Price]]-Table2[[#This Row],[20D EMA]])/Table2[[#This Row],[20D EMA]]</f>
        <v>3.406867105497241E-2</v>
      </c>
      <c r="T552">
        <f>(Table2[[#This Row],[Close Price]]-Table2[[#This Row],[50D EMA]])/Table2[[#This Row],[50D EMA]]</f>
        <v>1.2410947614184924E-2</v>
      </c>
      <c r="U552">
        <f>(Table2[[#This Row],[Close Price]]-Table2[[#This Row],[200D EMA]])/Table2[[#This Row],[200D EMA]]</f>
        <v>5.572796396624019E-2</v>
      </c>
      <c r="V552">
        <v>1.3535681778039199</v>
      </c>
      <c r="W552">
        <v>461.95</v>
      </c>
      <c r="X552">
        <v>473.2</v>
      </c>
      <c r="Y552">
        <v>454.05</v>
      </c>
      <c r="Z552">
        <v>477.4</v>
      </c>
      <c r="AA552">
        <v>461.95</v>
      </c>
      <c r="AB552">
        <v>473.2</v>
      </c>
      <c r="AC552" s="1">
        <f>(Table2[[#This Row],[Close Price]]/Table2[[#This Row],[Day Low]])-1</f>
        <v>6.6024461521809741E-3</v>
      </c>
      <c r="AD552" s="1">
        <f>(Table2[[#This Row],[Day High]]/Table2[[#This Row],[Close Price]])-1</f>
        <v>1.7634408602150486E-2</v>
      </c>
      <c r="AE552" s="1">
        <f>(Table2[[#This Row],[Close Price]]/Table2[[#This Row],[Current Week Low]])-1</f>
        <v>2.4116286752560168E-2</v>
      </c>
      <c r="AF552" s="1">
        <f>(Table2[[#This Row],[Current Week High]]/Table2[[#This Row],[Close Price]])-1</f>
        <v>2.6666666666666616E-2</v>
      </c>
      <c r="AG552" s="1">
        <f>(Table2[[#This Row],[Close Price]]/Table2[[#This Row],[Current Month Low]])-1</f>
        <v>6.6024461521809741E-3</v>
      </c>
      <c r="AH552" s="1">
        <f>(Table2[[#This Row],[Current Month High]]/Table2[[#This Row],[Close Price]])-1</f>
        <v>1.7634408602150486E-2</v>
      </c>
      <c r="AI552">
        <v>24.064516129032199</v>
      </c>
      <c r="AJ552">
        <v>35.845749342681799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-0.12</v>
      </c>
      <c r="AM552" t="s">
        <v>2950</v>
      </c>
      <c r="AN552">
        <v>10.44</v>
      </c>
      <c r="AO552" t="s">
        <v>2951</v>
      </c>
      <c r="AQ552">
        <f>(Table2[[#This Row],[Sharpe Ratio]]-AVERAGE(Table2[Sharpe Ratio]))/_xlfn.STDEV.P(Table2[Sharpe Ratio])</f>
        <v>-0.65065532340838095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535</v>
      </c>
      <c r="AT552">
        <f>_xlfn.RANK.AVG(Table2[[#This Row],[6M Return vs Nifty Z-Score]],Table2[6M Return vs Nifty Z-Score])</f>
        <v>481</v>
      </c>
      <c r="AU552">
        <f>_xlfn.RANK.AVG(Table2[[#This Row],[Sharpe Ratio Z-Score]],Table2[Sharpe Ratio Z-Score])</f>
        <v>520</v>
      </c>
      <c r="AV552">
        <f>(Table2[[#This Row],[Rank 1Y]]+Table2[[#This Row],[Rank 6M]]+Table2[[#This Row],[Rank Sharpe]])/3</f>
        <v>512</v>
      </c>
    </row>
    <row r="553" spans="1:48" x14ac:dyDescent="0.3">
      <c r="A553" t="s">
        <v>570</v>
      </c>
      <c r="B553" t="s">
        <v>571</v>
      </c>
      <c r="C553" t="s">
        <v>2916</v>
      </c>
      <c r="D553" t="s">
        <v>66</v>
      </c>
      <c r="E553">
        <v>31062.757532570002</v>
      </c>
      <c r="F553">
        <v>1823.2</v>
      </c>
      <c r="G553">
        <v>52.466522913803502</v>
      </c>
      <c r="H553">
        <f>(Table2[[#This Row],[1Y Return vs Nifty]]-AVERAGE(Table2[1Y Return vs Nifty]))/_xlfn.STDEV.P(Table2[1Y Return vs Nifty])</f>
        <v>7.4660591229067402E-2</v>
      </c>
      <c r="I553">
        <v>-5.3290547699220401</v>
      </c>
      <c r="J553">
        <f>(Table2[[#This Row],[1M Return vs Nifty]]-AVERAGE(Table2[1M Return vs Nifty]))/_xlfn.STDEV.P(Table2[1M Return vs Nifty])</f>
        <v>-0.92464041147879805</v>
      </c>
      <c r="K553">
        <v>-13.836043910088501</v>
      </c>
      <c r="L553">
        <f>(Table2[[#This Row],[6M Return vs Nifty]]-AVERAGE(Table2[6M Return vs Nifty]))/_xlfn.STDEV.P(Table2[6M Return vs Nifty])</f>
        <v>-0.84163175119733469</v>
      </c>
      <c r="M553">
        <v>-1.869042357618</v>
      </c>
      <c r="N553">
        <f>(Table2[[#This Row],[1W Return vs Nifty]]-AVERAGE(Table2[1W Return vs Nifty]))/_xlfn.STDEV.P(Table2[1W Return vs Nifty])</f>
        <v>-0.4157265512776056</v>
      </c>
      <c r="O553">
        <v>1832.92</v>
      </c>
      <c r="P553">
        <v>1815.9134129558699</v>
      </c>
      <c r="Q553">
        <v>1759.5597232769301</v>
      </c>
      <c r="R553">
        <v>82.135082574266093</v>
      </c>
      <c r="S553">
        <f>(Table2[[#This Row],[Close Price]]-Table2[[#This Row],[20D EMA]])/Table2[[#This Row],[20D EMA]]</f>
        <v>-5.3030137703773362E-3</v>
      </c>
      <c r="T553">
        <f>(Table2[[#This Row],[Close Price]]-Table2[[#This Row],[50D EMA]])/Table2[[#This Row],[50D EMA]]</f>
        <v>4.0126291221503187E-3</v>
      </c>
      <c r="U553">
        <f>(Table2[[#This Row],[Close Price]]-Table2[[#This Row],[200D EMA]])/Table2[[#This Row],[200D EMA]]</f>
        <v>3.6168295898788248E-2</v>
      </c>
      <c r="V553">
        <v>0.87045251685858505</v>
      </c>
      <c r="W553">
        <v>1788.95</v>
      </c>
      <c r="X553">
        <v>1826.95</v>
      </c>
      <c r="Y553">
        <v>1784</v>
      </c>
      <c r="Z553">
        <v>1837.95</v>
      </c>
      <c r="AA553">
        <v>1788.95</v>
      </c>
      <c r="AB553">
        <v>1826.95</v>
      </c>
      <c r="AC553" s="1">
        <f>(Table2[[#This Row],[Close Price]]/Table2[[#This Row],[Day Low]])-1</f>
        <v>1.9145308700634356E-2</v>
      </c>
      <c r="AD553" s="1">
        <f>(Table2[[#This Row],[Day High]]/Table2[[#This Row],[Close Price]])-1</f>
        <v>2.056823168056221E-3</v>
      </c>
      <c r="AE553" s="1">
        <f>(Table2[[#This Row],[Close Price]]/Table2[[#This Row],[Current Week Low]])-1</f>
        <v>2.1973094170403717E-2</v>
      </c>
      <c r="AF553" s="1">
        <f>(Table2[[#This Row],[Current Week High]]/Table2[[#This Row],[Close Price]])-1</f>
        <v>8.0901711276875066E-3</v>
      </c>
      <c r="AG553" s="1">
        <f>(Table2[[#This Row],[Close Price]]/Table2[[#This Row],[Current Month Low]])-1</f>
        <v>1.9145308700634356E-2</v>
      </c>
      <c r="AH553" s="1">
        <f>(Table2[[#This Row],[Current Month High]]/Table2[[#This Row],[Close Price]])-1</f>
        <v>2.056823168056221E-3</v>
      </c>
      <c r="AI553">
        <v>20.337867485739299</v>
      </c>
      <c r="AJ553">
        <v>87.562368190936695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</v>
      </c>
      <c r="AM553" t="s">
        <v>2952</v>
      </c>
      <c r="AN553">
        <v>-0.54</v>
      </c>
      <c r="AO553" t="s">
        <v>2950</v>
      </c>
      <c r="AP553">
        <v>-9.0418765074295998E-2</v>
      </c>
      <c r="AQ553">
        <f>(Table2[[#This Row],[Sharpe Ratio]]-AVERAGE(Table2[Sharpe Ratio]))/_xlfn.STDEV.P(Table2[Sharpe Ratio])</f>
        <v>-1.648657121870563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-3.7559952445952338</v>
      </c>
      <c r="AS553">
        <f>_xlfn.RANK.AVG(Table2[[#This Row],[1Y Return vs Nifty Z-Score]],Table2[1Y Return vs Nifty Z-Score])</f>
        <v>261</v>
      </c>
      <c r="AT553">
        <f>_xlfn.RANK.AVG(Table2[[#This Row],[6M Return vs Nifty Z-Score]],Table2[6M Return vs Nifty Z-Score])</f>
        <v>588</v>
      </c>
      <c r="AU553">
        <f>_xlfn.RANK.AVG(Table2[[#This Row],[Sharpe Ratio Z-Score]],Table2[Sharpe Ratio Z-Score])</f>
        <v>690</v>
      </c>
      <c r="AV553">
        <f>(Table2[[#This Row],[Rank 1Y]]+Table2[[#This Row],[Rank 6M]]+Table2[[#This Row],[Rank Sharpe]])/3</f>
        <v>513</v>
      </c>
    </row>
    <row r="554" spans="1:48" x14ac:dyDescent="0.3">
      <c r="A554" t="s">
        <v>616</v>
      </c>
      <c r="B554" t="s">
        <v>617</v>
      </c>
      <c r="C554" t="s">
        <v>2923</v>
      </c>
      <c r="D554" t="s">
        <v>166</v>
      </c>
      <c r="E554">
        <v>27621.949442149999</v>
      </c>
      <c r="F554">
        <v>1103.45</v>
      </c>
      <c r="G554">
        <v>-15.0868557321957</v>
      </c>
      <c r="H554">
        <f>(Table2[[#This Row],[1Y Return vs Nifty]]-AVERAGE(Table2[1Y Return vs Nifty]))/_xlfn.STDEV.P(Table2[1Y Return vs Nifty])</f>
        <v>-0.73051163753436299</v>
      </c>
      <c r="I554">
        <v>0.94770354724709105</v>
      </c>
      <c r="J554">
        <f>(Table2[[#This Row],[1M Return vs Nifty]]-AVERAGE(Table2[1M Return vs Nifty]))/_xlfn.STDEV.P(Table2[1M Return vs Nifty])</f>
        <v>-0.33093900102940149</v>
      </c>
      <c r="K554">
        <v>-9.4098808518350499</v>
      </c>
      <c r="L554">
        <f>(Table2[[#This Row],[6M Return vs Nifty]]-AVERAGE(Table2[6M Return vs Nifty]))/_xlfn.STDEV.P(Table2[6M Return vs Nifty])</f>
        <v>-0.70491493975310004</v>
      </c>
      <c r="M554">
        <v>1.34372703066745</v>
      </c>
      <c r="N554">
        <f>(Table2[[#This Row],[1W Return vs Nifty]]-AVERAGE(Table2[1W Return vs Nifty]))/_xlfn.STDEV.P(Table2[1W Return vs Nifty])</f>
        <v>0.2425381973634069</v>
      </c>
      <c r="O554">
        <v>1097.8</v>
      </c>
      <c r="P554">
        <v>1087.25550337083</v>
      </c>
      <c r="Q554">
        <v>1053.2647467329</v>
      </c>
      <c r="R554">
        <v>51.629027035788397</v>
      </c>
      <c r="S554">
        <f>(Table2[[#This Row],[Close Price]]-Table2[[#This Row],[20D EMA]])/Table2[[#This Row],[20D EMA]]</f>
        <v>5.1466569502642478E-3</v>
      </c>
      <c r="T554">
        <f>(Table2[[#This Row],[Close Price]]-Table2[[#This Row],[50D EMA]])/Table2[[#This Row],[50D EMA]]</f>
        <v>1.4894839877988309E-2</v>
      </c>
      <c r="U554">
        <f>(Table2[[#This Row],[Close Price]]-Table2[[#This Row],[200D EMA]])/Table2[[#This Row],[200D EMA]]</f>
        <v>4.7647330286871029E-2</v>
      </c>
      <c r="V554">
        <v>1.21304713673602</v>
      </c>
      <c r="W554">
        <v>1092.4000000000001</v>
      </c>
      <c r="X554">
        <v>1125.3</v>
      </c>
      <c r="Y554">
        <v>1120.45</v>
      </c>
      <c r="Z554">
        <v>1162</v>
      </c>
      <c r="AA554">
        <v>1092.4000000000001</v>
      </c>
      <c r="AB554">
        <v>1125.3</v>
      </c>
      <c r="AC554" s="1">
        <f>(Table2[[#This Row],[Close Price]]/Table2[[#This Row],[Day Low]])-1</f>
        <v>1.0115342365433877E-2</v>
      </c>
      <c r="AD554" s="1">
        <f>(Table2[[#This Row],[Day High]]/Table2[[#This Row],[Close Price]])-1</f>
        <v>1.9801531560106778E-2</v>
      </c>
      <c r="AE554" s="1">
        <f>(Table2[[#This Row],[Close Price]]/Table2[[#This Row],[Current Week Low]])-1</f>
        <v>-1.5172475344727543E-2</v>
      </c>
      <c r="AF554" s="1">
        <f>(Table2[[#This Row],[Current Week High]]/Table2[[#This Row],[Close Price]])-1</f>
        <v>5.3060854592414719E-2</v>
      </c>
      <c r="AG554" s="1">
        <f>(Table2[[#This Row],[Close Price]]/Table2[[#This Row],[Current Month Low]])-1</f>
        <v>1.0115342365433877E-2</v>
      </c>
      <c r="AH554" s="1">
        <f>(Table2[[#This Row],[Current Month High]]/Table2[[#This Row],[Close Price]])-1</f>
        <v>1.9801531560106778E-2</v>
      </c>
      <c r="AI554">
        <v>22.252933979790601</v>
      </c>
      <c r="AJ554">
        <v>18.269024651661301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2950</v>
      </c>
      <c r="AN554">
        <v>5.79</v>
      </c>
      <c r="AO554" t="s">
        <v>2951</v>
      </c>
      <c r="AP554">
        <v>3.0283574193315E-2</v>
      </c>
      <c r="AQ554">
        <f>(Table2[[#This Row],[Sharpe Ratio]]-AVERAGE(Table2[Sharpe Ratio]))/_xlfn.STDEV.P(Table2[Sharpe Ratio])</f>
        <v>-0.31639880614719762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-1.8402261871006556</v>
      </c>
      <c r="AS554">
        <f>_xlfn.RANK.AVG(Table2[[#This Row],[1Y Return vs Nifty Z-Score]],Table2[1Y Return vs Nifty Z-Score])</f>
        <v>593</v>
      </c>
      <c r="AT554">
        <f>_xlfn.RANK.AVG(Table2[[#This Row],[6M Return vs Nifty Z-Score]],Table2[6M Return vs Nifty Z-Score])</f>
        <v>533</v>
      </c>
      <c r="AU554">
        <f>_xlfn.RANK.AVG(Table2[[#This Row],[Sharpe Ratio Z-Score]],Table2[Sharpe Ratio Z-Score])</f>
        <v>414</v>
      </c>
      <c r="AV554">
        <f>(Table2[[#This Row],[Rank 1Y]]+Table2[[#This Row],[Rank 6M]]+Table2[[#This Row],[Rank Sharpe]])/3</f>
        <v>513.33333333333337</v>
      </c>
    </row>
    <row r="555" spans="1:48" x14ac:dyDescent="0.3">
      <c r="A555" t="s">
        <v>172</v>
      </c>
      <c r="B555" t="s">
        <v>173</v>
      </c>
      <c r="C555" t="s">
        <v>2909</v>
      </c>
      <c r="D555" t="s">
        <v>36</v>
      </c>
      <c r="E555">
        <v>143843.23172437499</v>
      </c>
      <c r="F555">
        <v>1452.75</v>
      </c>
      <c r="G555">
        <v>-11.3840371281348</v>
      </c>
      <c r="H555">
        <f>(Table2[[#This Row],[1Y Return vs Nifty]]-AVERAGE(Table2[1Y Return vs Nifty]))/_xlfn.STDEV.P(Table2[1Y Return vs Nifty])</f>
        <v>-0.68637755027039482</v>
      </c>
      <c r="I555">
        <v>-1.0288519237679501</v>
      </c>
      <c r="J555">
        <f>(Table2[[#This Row],[1M Return vs Nifty]]-AVERAGE(Table2[1M Return vs Nifty]))/_xlfn.STDEV.P(Table2[1M Return vs Nifty])</f>
        <v>-0.51789597972383561</v>
      </c>
      <c r="K555">
        <v>-6.1332452534364901</v>
      </c>
      <c r="L555">
        <f>(Table2[[#This Row],[6M Return vs Nifty]]-AVERAGE(Table2[6M Return vs Nifty]))/_xlfn.STDEV.P(Table2[6M Return vs Nifty])</f>
        <v>-0.60370511865480292</v>
      </c>
      <c r="M555">
        <v>-1.03002933255231</v>
      </c>
      <c r="N555">
        <f>(Table2[[#This Row],[1W Return vs Nifty]]-AVERAGE(Table2[1W Return vs Nifty]))/_xlfn.STDEV.P(Table2[1W Return vs Nifty])</f>
        <v>-0.24382106062359313</v>
      </c>
      <c r="O555">
        <v>1440.84</v>
      </c>
      <c r="P555">
        <v>1442.4413511995499</v>
      </c>
      <c r="Q555">
        <v>1410.6452037563699</v>
      </c>
      <c r="R555">
        <v>48.917004758749997</v>
      </c>
      <c r="S555">
        <f>(Table2[[#This Row],[Close Price]]-Table2[[#This Row],[20D EMA]])/Table2[[#This Row],[20D EMA]]</f>
        <v>8.2660114932956354E-3</v>
      </c>
      <c r="T555">
        <f>(Table2[[#This Row],[Close Price]]-Table2[[#This Row],[50D EMA]])/Table2[[#This Row],[50D EMA]]</f>
        <v>7.1466675521173299E-3</v>
      </c>
      <c r="U555">
        <f>(Table2[[#This Row],[Close Price]]-Table2[[#This Row],[200D EMA]])/Table2[[#This Row],[200D EMA]]</f>
        <v>2.9847899479975765E-2</v>
      </c>
      <c r="V555">
        <v>1.00258701097734</v>
      </c>
      <c r="W555">
        <v>1447.2</v>
      </c>
      <c r="X555">
        <v>1464.15</v>
      </c>
      <c r="Y555">
        <v>1445.15</v>
      </c>
      <c r="Z555">
        <v>1478.55</v>
      </c>
      <c r="AA555">
        <v>1447.2</v>
      </c>
      <c r="AB555">
        <v>1464.15</v>
      </c>
      <c r="AC555" s="1">
        <f>(Table2[[#This Row],[Close Price]]/Table2[[#This Row],[Day Low]])-1</f>
        <v>3.8349917081259566E-3</v>
      </c>
      <c r="AD555" s="1">
        <f>(Table2[[#This Row],[Day High]]/Table2[[#This Row],[Close Price]])-1</f>
        <v>7.8471863706763845E-3</v>
      </c>
      <c r="AE555" s="1">
        <f>(Table2[[#This Row],[Close Price]]/Table2[[#This Row],[Current Week Low]])-1</f>
        <v>5.2589696571290201E-3</v>
      </c>
      <c r="AF555" s="1">
        <f>(Table2[[#This Row],[Current Week High]]/Table2[[#This Row],[Close Price]])-1</f>
        <v>1.7759421786267326E-2</v>
      </c>
      <c r="AG555" s="1">
        <f>(Table2[[#This Row],[Close Price]]/Table2[[#This Row],[Current Month Low]])-1</f>
        <v>3.8349917081259566E-3</v>
      </c>
      <c r="AH555" s="1">
        <f>(Table2[[#This Row],[Current Month High]]/Table2[[#This Row],[Close Price]])-1</f>
        <v>7.8471863706763845E-3</v>
      </c>
      <c r="AI555">
        <v>8.0295990363104401</v>
      </c>
      <c r="AJ555">
        <v>16.066791834778002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-0.09</v>
      </c>
      <c r="AM555" t="s">
        <v>2950</v>
      </c>
      <c r="AN555">
        <v>4.51</v>
      </c>
      <c r="AO555" t="s">
        <v>2951</v>
      </c>
      <c r="AP555">
        <v>1.0811564438152E-2</v>
      </c>
      <c r="AQ555">
        <f>(Table2[[#This Row],[Sharpe Ratio]]-AVERAGE(Table2[Sharpe Ratio]))/_xlfn.STDEV.P(Table2[Sharpe Ratio])</f>
        <v>-0.53132212144970015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573</v>
      </c>
      <c r="AT555">
        <f>_xlfn.RANK.AVG(Table2[[#This Row],[6M Return vs Nifty Z-Score]],Table2[6M Return vs Nifty Z-Score])</f>
        <v>498</v>
      </c>
      <c r="AU555">
        <f>_xlfn.RANK.AVG(Table2[[#This Row],[Sharpe Ratio Z-Score]],Table2[Sharpe Ratio Z-Score])</f>
        <v>471</v>
      </c>
      <c r="AV555">
        <f>(Table2[[#This Row],[Rank 1Y]]+Table2[[#This Row],[Rank 6M]]+Table2[[#This Row],[Rank Sharpe]])/3</f>
        <v>514</v>
      </c>
    </row>
    <row r="556" spans="1:48" x14ac:dyDescent="0.3">
      <c r="A556" t="s">
        <v>220</v>
      </c>
      <c r="B556" t="s">
        <v>221</v>
      </c>
      <c r="C556" t="s">
        <v>2907</v>
      </c>
      <c r="D556" t="s">
        <v>186</v>
      </c>
      <c r="E556">
        <v>107753.892881925</v>
      </c>
      <c r="F556">
        <v>911.75</v>
      </c>
      <c r="G556">
        <v>15.4725804873674</v>
      </c>
      <c r="H556">
        <f>(Table2[[#This Row],[1Y Return vs Nifty]]-AVERAGE(Table2[1Y Return vs Nifty]))/_xlfn.STDEV.P(Table2[1Y Return vs Nifty])</f>
        <v>-0.36627212999469422</v>
      </c>
      <c r="I556">
        <v>-5.9059747563015099</v>
      </c>
      <c r="J556">
        <f>(Table2[[#This Row],[1M Return vs Nifty]]-AVERAGE(Table2[1M Return vs Nifty]))/_xlfn.STDEV.P(Table2[1M Return vs Nifty])</f>
        <v>-0.97920969586450235</v>
      </c>
      <c r="K556">
        <v>-18.622077983405099</v>
      </c>
      <c r="L556">
        <f>(Table2[[#This Row],[6M Return vs Nifty]]-AVERAGE(Table2[6M Return vs Nifty]))/_xlfn.STDEV.P(Table2[6M Return vs Nifty])</f>
        <v>-0.98946437944793186</v>
      </c>
      <c r="M556">
        <v>-3.5169583958415198</v>
      </c>
      <c r="N556">
        <f>(Table2[[#This Row],[1W Return vs Nifty]]-AVERAGE(Table2[1W Return vs Nifty]))/_xlfn.STDEV.P(Table2[1W Return vs Nifty])</f>
        <v>-0.75336828822829349</v>
      </c>
      <c r="O556">
        <v>943.81</v>
      </c>
      <c r="P556">
        <v>946.051142136419</v>
      </c>
      <c r="Q556">
        <v>970.77791526490103</v>
      </c>
      <c r="R556">
        <v>80.063547969567196</v>
      </c>
      <c r="S556">
        <f>(Table2[[#This Row],[Close Price]]-Table2[[#This Row],[20D EMA]])/Table2[[#This Row],[20D EMA]]</f>
        <v>-3.3968701327597661E-2</v>
      </c>
      <c r="T556">
        <f>(Table2[[#This Row],[Close Price]]-Table2[[#This Row],[50D EMA]])/Table2[[#This Row],[50D EMA]]</f>
        <v>-3.6257175335107659E-2</v>
      </c>
      <c r="U556">
        <f>(Table2[[#This Row],[Close Price]]-Table2[[#This Row],[200D EMA]])/Table2[[#This Row],[200D EMA]]</f>
        <v>-6.0804757027042362E-2</v>
      </c>
      <c r="V556">
        <v>0.54551720115866498</v>
      </c>
      <c r="W556">
        <v>909.65</v>
      </c>
      <c r="X556">
        <v>923.9</v>
      </c>
      <c r="Y556">
        <v>918.4</v>
      </c>
      <c r="Z556">
        <v>930.7</v>
      </c>
      <c r="AA556">
        <v>909.65</v>
      </c>
      <c r="AB556">
        <v>923.9</v>
      </c>
      <c r="AC556" s="1">
        <f>(Table2[[#This Row],[Close Price]]/Table2[[#This Row],[Day Low]])-1</f>
        <v>2.3085802231628261E-3</v>
      </c>
      <c r="AD556" s="1">
        <f>(Table2[[#This Row],[Day High]]/Table2[[#This Row],[Close Price]])-1</f>
        <v>1.3326021387441767E-2</v>
      </c>
      <c r="AE556" s="1">
        <f>(Table2[[#This Row],[Close Price]]/Table2[[#This Row],[Current Week Low]])-1</f>
        <v>-7.2408536585365502E-3</v>
      </c>
      <c r="AF556" s="1">
        <f>(Table2[[#This Row],[Current Week High]]/Table2[[#This Row],[Close Price]])-1</f>
        <v>2.0784206196874155E-2</v>
      </c>
      <c r="AG556" s="1">
        <f>(Table2[[#This Row],[Close Price]]/Table2[[#This Row],[Current Month Low]])-1</f>
        <v>2.3085802231628261E-3</v>
      </c>
      <c r="AH556" s="1">
        <f>(Table2[[#This Row],[Current Month High]]/Table2[[#This Row],[Close Price]])-1</f>
        <v>1.3326021387441767E-2</v>
      </c>
      <c r="AI556">
        <v>38.129969838223197</v>
      </c>
      <c r="AJ556">
        <v>74.664750957854395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-0.08</v>
      </c>
      <c r="AM556" t="s">
        <v>2950</v>
      </c>
      <c r="AN556">
        <v>-2.62</v>
      </c>
      <c r="AO556" t="s">
        <v>2950</v>
      </c>
      <c r="AP556">
        <v>6.281316522242E-3</v>
      </c>
      <c r="AQ556">
        <f>(Table2[[#This Row],[Sharpe Ratio]]-AVERAGE(Table2[Sharpe Ratio]))/_xlfn.STDEV.P(Table2[Sharpe Ratio])</f>
        <v>-0.58132496725104155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417</v>
      </c>
      <c r="AT556">
        <f>_xlfn.RANK.AVG(Table2[[#This Row],[6M Return vs Nifty Z-Score]],Table2[6M Return vs Nifty Z-Score])</f>
        <v>640</v>
      </c>
      <c r="AU556">
        <f>_xlfn.RANK.AVG(Table2[[#This Row],[Sharpe Ratio Z-Score]],Table2[Sharpe Ratio Z-Score])</f>
        <v>486</v>
      </c>
      <c r="AV556">
        <f>(Table2[[#This Row],[Rank 1Y]]+Table2[[#This Row],[Rank 6M]]+Table2[[#This Row],[Rank Sharpe]])/3</f>
        <v>514.33333333333337</v>
      </c>
    </row>
    <row r="557" spans="1:48" x14ac:dyDescent="0.3">
      <c r="A557" t="s">
        <v>1035</v>
      </c>
      <c r="B557" t="s">
        <v>1036</v>
      </c>
      <c r="C557" t="s">
        <v>2921</v>
      </c>
      <c r="D557" t="s">
        <v>102</v>
      </c>
      <c r="E557">
        <v>11106.096171075</v>
      </c>
      <c r="F557">
        <v>1525.3</v>
      </c>
      <c r="G557">
        <v>-3.2242669621858102</v>
      </c>
      <c r="H557">
        <f>(Table2[[#This Row],[1Y Return vs Nifty]]-AVERAGE(Table2[1Y Return vs Nifty]))/_xlfn.STDEV.P(Table2[1Y Return vs Nifty])</f>
        <v>-0.58912082584890502</v>
      </c>
      <c r="I557">
        <v>3.56750566541763</v>
      </c>
      <c r="J557">
        <f>(Table2[[#This Row],[1M Return vs Nifty]]-AVERAGE(Table2[1M Return vs Nifty]))/_xlfn.STDEV.P(Table2[1M Return vs Nifty])</f>
        <v>-8.3139080423623793E-2</v>
      </c>
      <c r="K557">
        <v>-2.66088130340263</v>
      </c>
      <c r="L557">
        <f>(Table2[[#This Row],[6M Return vs Nifty]]-AVERAGE(Table2[6M Return vs Nifty]))/_xlfn.STDEV.P(Table2[6M Return vs Nifty])</f>
        <v>-0.49644957447928756</v>
      </c>
      <c r="M557">
        <v>-3.66963845331854</v>
      </c>
      <c r="N557">
        <f>(Table2[[#This Row],[1W Return vs Nifty]]-AVERAGE(Table2[1W Return vs Nifty]))/_xlfn.STDEV.P(Table2[1W Return vs Nifty])</f>
        <v>-0.78465092557664107</v>
      </c>
      <c r="O557">
        <v>1507.71</v>
      </c>
      <c r="P557">
        <v>1491.7292537430701</v>
      </c>
      <c r="Q557">
        <v>1414.0564475313799</v>
      </c>
      <c r="R557">
        <v>42.925098912596702</v>
      </c>
      <c r="S557">
        <f>(Table2[[#This Row],[Close Price]]-Table2[[#This Row],[20D EMA]])/Table2[[#This Row],[20D EMA]]</f>
        <v>1.1666699829542762E-2</v>
      </c>
      <c r="T557">
        <f>(Table2[[#This Row],[Close Price]]-Table2[[#This Row],[50D EMA]])/Table2[[#This Row],[50D EMA]]</f>
        <v>2.250458397372956E-2</v>
      </c>
      <c r="U557">
        <f>(Table2[[#This Row],[Close Price]]-Table2[[#This Row],[200D EMA]])/Table2[[#This Row],[200D EMA]]</f>
        <v>7.8669810291396705E-2</v>
      </c>
      <c r="V557">
        <v>1.18344864151042</v>
      </c>
      <c r="W557">
        <v>1508.1</v>
      </c>
      <c r="X557">
        <v>1546</v>
      </c>
      <c r="Y557">
        <v>1527.2</v>
      </c>
      <c r="Z557">
        <v>1582.95</v>
      </c>
      <c r="AA557">
        <v>1508.1</v>
      </c>
      <c r="AB557">
        <v>1546</v>
      </c>
      <c r="AC557" s="1">
        <f>(Table2[[#This Row],[Close Price]]/Table2[[#This Row],[Day Low]])-1</f>
        <v>1.1405079238777205E-2</v>
      </c>
      <c r="AD557" s="1">
        <f>(Table2[[#This Row],[Day High]]/Table2[[#This Row],[Close Price]])-1</f>
        <v>1.357110076706225E-2</v>
      </c>
      <c r="AE557" s="1">
        <f>(Table2[[#This Row],[Close Price]]/Table2[[#This Row],[Current Week Low]])-1</f>
        <v>-1.244106862231642E-3</v>
      </c>
      <c r="AF557" s="1">
        <f>(Table2[[#This Row],[Current Week High]]/Table2[[#This Row],[Close Price]])-1</f>
        <v>3.7795843440634691E-2</v>
      </c>
      <c r="AG557" s="1">
        <f>(Table2[[#This Row],[Close Price]]/Table2[[#This Row],[Current Month Low]])-1</f>
        <v>1.1405079238777205E-2</v>
      </c>
      <c r="AH557" s="1">
        <f>(Table2[[#This Row],[Current Month High]]/Table2[[#This Row],[Close Price]])-1</f>
        <v>1.357110076706225E-2</v>
      </c>
      <c r="AI557">
        <v>18.140693634039199</v>
      </c>
      <c r="AJ557">
        <v>43.821601998962798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-0.04</v>
      </c>
      <c r="AM557" t="s">
        <v>2950</v>
      </c>
      <c r="AN557">
        <v>7.15</v>
      </c>
      <c r="AO557" t="s">
        <v>2951</v>
      </c>
      <c r="AP557">
        <v>-4.8351951079530003E-3</v>
      </c>
      <c r="AQ557">
        <f>(Table2[[#This Row],[Sharpe Ratio]]-AVERAGE(Table2[Sharpe Ratio]))/_xlfn.STDEV.P(Table2[Sharpe Ratio])</f>
        <v>-0.70402403962218407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-2.6573844459506417</v>
      </c>
      <c r="AS557">
        <f>_xlfn.RANK.AVG(Table2[[#This Row],[1Y Return vs Nifty Z-Score]],Table2[1Y Return vs Nifty Z-Score])</f>
        <v>526</v>
      </c>
      <c r="AT557">
        <f>_xlfn.RANK.AVG(Table2[[#This Row],[6M Return vs Nifty Z-Score]],Table2[6M Return vs Nifty Z-Score])</f>
        <v>468</v>
      </c>
      <c r="AU557">
        <f>_xlfn.RANK.AVG(Table2[[#This Row],[Sharpe Ratio Z-Score]],Table2[Sharpe Ratio Z-Score])</f>
        <v>555</v>
      </c>
      <c r="AV557">
        <f>(Table2[[#This Row],[Rank 1Y]]+Table2[[#This Row],[Rank 6M]]+Table2[[#This Row],[Rank Sharpe]])/3</f>
        <v>516.33333333333337</v>
      </c>
    </row>
    <row r="558" spans="1:48" x14ac:dyDescent="0.3">
      <c r="A558" t="s">
        <v>850</v>
      </c>
      <c r="B558" t="s">
        <v>851</v>
      </c>
      <c r="C558" t="s">
        <v>2916</v>
      </c>
      <c r="D558" t="s">
        <v>66</v>
      </c>
      <c r="E558">
        <v>16092.32369354</v>
      </c>
      <c r="F558">
        <v>699.3</v>
      </c>
      <c r="G558">
        <v>17.0636549598558</v>
      </c>
      <c r="H558">
        <f>(Table2[[#This Row],[1Y Return vs Nifty]]-AVERAGE(Table2[1Y Return vs Nifty]))/_xlfn.STDEV.P(Table2[1Y Return vs Nifty])</f>
        <v>-0.34730803071765604</v>
      </c>
      <c r="I558">
        <v>10.5185792289851</v>
      </c>
      <c r="J558">
        <f>(Table2[[#This Row],[1M Return vs Nifty]]-AVERAGE(Table2[1M Return vs Nifty]))/_xlfn.STDEV.P(Table2[1M Return vs Nifty])</f>
        <v>0.57434396580727975</v>
      </c>
      <c r="K558">
        <v>-11.7160472810692</v>
      </c>
      <c r="L558">
        <f>(Table2[[#This Row],[6M Return vs Nifty]]-AVERAGE(Table2[6M Return vs Nifty]))/_xlfn.STDEV.P(Table2[6M Return vs Nifty])</f>
        <v>-0.77614858314016544</v>
      </c>
      <c r="M558">
        <v>-3.1720379357845001</v>
      </c>
      <c r="N558">
        <f>(Table2[[#This Row],[1W Return vs Nifty]]-AVERAGE(Table2[1W Return vs Nifty]))/_xlfn.STDEV.P(Table2[1W Return vs Nifty])</f>
        <v>-0.68269748914496897</v>
      </c>
      <c r="O558">
        <v>681.67</v>
      </c>
      <c r="P558">
        <v>663.54913103872195</v>
      </c>
      <c r="Q558">
        <v>628.14257894151399</v>
      </c>
      <c r="R558">
        <v>40.1921045869463</v>
      </c>
      <c r="S558">
        <f>(Table2[[#This Row],[Close Price]]-Table2[[#This Row],[20D EMA]])/Table2[[#This Row],[20D EMA]]</f>
        <v>2.5862954215382806E-2</v>
      </c>
      <c r="T558">
        <f>(Table2[[#This Row],[Close Price]]-Table2[[#This Row],[50D EMA]])/Table2[[#This Row],[50D EMA]]</f>
        <v>5.3878254508921558E-2</v>
      </c>
      <c r="U558">
        <f>(Table2[[#This Row],[Close Price]]-Table2[[#This Row],[200D EMA]])/Table2[[#This Row],[200D EMA]]</f>
        <v>0.1132822761010624</v>
      </c>
      <c r="V558">
        <v>2.0634096342333299</v>
      </c>
      <c r="W558">
        <v>696.05</v>
      </c>
      <c r="X558">
        <v>719</v>
      </c>
      <c r="Y558">
        <v>706.35</v>
      </c>
      <c r="Z558">
        <v>725.55</v>
      </c>
      <c r="AA558">
        <v>696.05</v>
      </c>
      <c r="AB558">
        <v>719</v>
      </c>
      <c r="AC558" s="1">
        <f>(Table2[[#This Row],[Close Price]]/Table2[[#This Row],[Day Low]])-1</f>
        <v>4.6692047985057439E-3</v>
      </c>
      <c r="AD558" s="1">
        <f>(Table2[[#This Row],[Day High]]/Table2[[#This Row],[Close Price]])-1</f>
        <v>2.8171028171028345E-2</v>
      </c>
      <c r="AE558" s="1">
        <f>(Table2[[#This Row],[Close Price]]/Table2[[#This Row],[Current Week Low]])-1</f>
        <v>-9.980887661924065E-3</v>
      </c>
      <c r="AF558" s="1">
        <f>(Table2[[#This Row],[Current Week High]]/Table2[[#This Row],[Close Price]])-1</f>
        <v>3.7537537537537524E-2</v>
      </c>
      <c r="AG558" s="1">
        <f>(Table2[[#This Row],[Close Price]]/Table2[[#This Row],[Current Month Low]])-1</f>
        <v>4.6692047985057439E-3</v>
      </c>
      <c r="AH558" s="1">
        <f>(Table2[[#This Row],[Current Month High]]/Table2[[#This Row],[Close Price]])-1</f>
        <v>2.8171028171028345E-2</v>
      </c>
      <c r="AI558">
        <v>9.8241098241098399</v>
      </c>
      <c r="AJ558">
        <v>46.404270909661797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0.04</v>
      </c>
      <c r="AM558" t="s">
        <v>2951</v>
      </c>
      <c r="AN558">
        <v>10.92</v>
      </c>
      <c r="AO558" t="s">
        <v>2951</v>
      </c>
      <c r="AP558">
        <v>-1.0368928446655001E-2</v>
      </c>
      <c r="AQ558">
        <f>(Table2[[#This Row],[Sharpe Ratio]]-AVERAGE(Table2[Sharpe Ratio]))/_xlfn.STDEV.P(Table2[Sharpe Ratio])</f>
        <v>-0.76510290770556044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-1.9969130449010715</v>
      </c>
      <c r="AS558">
        <f>_xlfn.RANK.AVG(Table2[[#This Row],[1Y Return vs Nifty Z-Score]],Table2[1Y Return vs Nifty Z-Score])</f>
        <v>409</v>
      </c>
      <c r="AT558">
        <f>_xlfn.RANK.AVG(Table2[[#This Row],[6M Return vs Nifty Z-Score]],Table2[6M Return vs Nifty Z-Score])</f>
        <v>569</v>
      </c>
      <c r="AU558">
        <f>_xlfn.RANK.AVG(Table2[[#This Row],[Sharpe Ratio Z-Score]],Table2[Sharpe Ratio Z-Score])</f>
        <v>572</v>
      </c>
      <c r="AV558">
        <f>(Table2[[#This Row],[Rank 1Y]]+Table2[[#This Row],[Rank 6M]]+Table2[[#This Row],[Rank Sharpe]])/3</f>
        <v>516.66666666666663</v>
      </c>
    </row>
    <row r="559" spans="1:48" x14ac:dyDescent="0.3">
      <c r="A559" t="s">
        <v>916</v>
      </c>
      <c r="B559" t="s">
        <v>917</v>
      </c>
      <c r="C559" t="s">
        <v>2908</v>
      </c>
      <c r="D559" t="s">
        <v>22</v>
      </c>
      <c r="E559">
        <v>14378.606019179901</v>
      </c>
      <c r="F559">
        <v>588.35</v>
      </c>
      <c r="G559">
        <v>-7.7053578551783497</v>
      </c>
      <c r="H559">
        <f>(Table2[[#This Row],[1Y Return vs Nifty]]-AVERAGE(Table2[1Y Return vs Nifty]))/_xlfn.STDEV.P(Table2[1Y Return vs Nifty])</f>
        <v>-0.64253118094764294</v>
      </c>
      <c r="I559">
        <v>13.1128997764194</v>
      </c>
      <c r="J559">
        <f>(Table2[[#This Row],[1M Return vs Nifty]]-AVERAGE(Table2[1M Return vs Nifty]))/_xlfn.STDEV.P(Table2[1M Return vs Nifty])</f>
        <v>0.81973365429607603</v>
      </c>
      <c r="K559">
        <v>-31.229754263848701</v>
      </c>
      <c r="L559">
        <f>(Table2[[#This Row],[6M Return vs Nifty]]-AVERAGE(Table2[6M Return vs Nifty]))/_xlfn.STDEV.P(Table2[6M Return vs Nifty])</f>
        <v>-1.3788945197517817</v>
      </c>
      <c r="M559">
        <v>5.9245463021557097</v>
      </c>
      <c r="N559">
        <f>(Table2[[#This Row],[1W Return vs Nifty]]-AVERAGE(Table2[1W Return vs Nifty]))/_xlfn.STDEV.P(Table2[1W Return vs Nifty])</f>
        <v>1.1811028691107748</v>
      </c>
      <c r="O559">
        <v>568.47</v>
      </c>
      <c r="P559">
        <v>596.78808603419702</v>
      </c>
      <c r="Q559">
        <v>628.28169113274896</v>
      </c>
      <c r="R559">
        <v>25.116032945717901</v>
      </c>
      <c r="S559">
        <f>(Table2[[#This Row],[Close Price]]-Table2[[#This Row],[20D EMA]])/Table2[[#This Row],[20D EMA]]</f>
        <v>3.4971062677010209E-2</v>
      </c>
      <c r="T559">
        <f>(Table2[[#This Row],[Close Price]]-Table2[[#This Row],[50D EMA]])/Table2[[#This Row],[50D EMA]]</f>
        <v>-1.413916636685921E-2</v>
      </c>
      <c r="U559">
        <f>(Table2[[#This Row],[Close Price]]-Table2[[#This Row],[200D EMA]])/Table2[[#This Row],[200D EMA]]</f>
        <v>-6.3556986772533242E-2</v>
      </c>
      <c r="V559">
        <v>0.87832569461260501</v>
      </c>
      <c r="W559">
        <v>578.70000000000005</v>
      </c>
      <c r="X559">
        <v>604.9</v>
      </c>
      <c r="Y559">
        <v>597.15</v>
      </c>
      <c r="Z559">
        <v>635.9</v>
      </c>
      <c r="AA559">
        <v>578.70000000000005</v>
      </c>
      <c r="AB559">
        <v>604.9</v>
      </c>
      <c r="AC559" s="1">
        <f>(Table2[[#This Row],[Close Price]]/Table2[[#This Row],[Day Low]])-1</f>
        <v>1.6675306721962935E-2</v>
      </c>
      <c r="AD559" s="1">
        <f>(Table2[[#This Row],[Day High]]/Table2[[#This Row],[Close Price]])-1</f>
        <v>2.8129514744624773E-2</v>
      </c>
      <c r="AE559" s="1">
        <f>(Table2[[#This Row],[Close Price]]/Table2[[#This Row],[Current Week Low]])-1</f>
        <v>-1.4736665829356066E-2</v>
      </c>
      <c r="AF559" s="1">
        <f>(Table2[[#This Row],[Current Week High]]/Table2[[#This Row],[Close Price]])-1</f>
        <v>8.0819240248151569E-2</v>
      </c>
      <c r="AG559" s="1">
        <f>(Table2[[#This Row],[Close Price]]/Table2[[#This Row],[Current Month Low]])-1</f>
        <v>1.6675306721962935E-2</v>
      </c>
      <c r="AH559" s="1">
        <f>(Table2[[#This Row],[Current Month High]]/Table2[[#This Row],[Close Price]])-1</f>
        <v>2.8129514744624773E-2</v>
      </c>
      <c r="AI559">
        <v>47.871165122801003</v>
      </c>
      <c r="AJ559">
        <v>25.287478705281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-0.2</v>
      </c>
      <c r="AM559" t="s">
        <v>2950</v>
      </c>
      <c r="AN559">
        <v>14.61</v>
      </c>
      <c r="AO559" t="s">
        <v>2951</v>
      </c>
      <c r="AP559">
        <v>7.4233875350738998E-2</v>
      </c>
      <c r="AQ559">
        <f>(Table2[[#This Row],[Sharpe Ratio]]-AVERAGE(Table2[Sharpe Ratio]))/_xlfn.STDEV.P(Table2[Sharpe Ratio])</f>
        <v>0.16870491720074249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553</v>
      </c>
      <c r="AT559">
        <f>_xlfn.RANK.AVG(Table2[[#This Row],[6M Return vs Nifty Z-Score]],Table2[6M Return vs Nifty Z-Score])</f>
        <v>708</v>
      </c>
      <c r="AU559">
        <f>_xlfn.RANK.AVG(Table2[[#This Row],[Sharpe Ratio Z-Score]],Table2[Sharpe Ratio Z-Score])</f>
        <v>294</v>
      </c>
      <c r="AV559">
        <f>(Table2[[#This Row],[Rank 1Y]]+Table2[[#This Row],[Rank 6M]]+Table2[[#This Row],[Rank Sharpe]])/3</f>
        <v>518.33333333333337</v>
      </c>
    </row>
    <row r="560" spans="1:48" x14ac:dyDescent="0.3">
      <c r="A560" t="s">
        <v>1598</v>
      </c>
      <c r="B560" t="s">
        <v>1599</v>
      </c>
      <c r="C560" t="s">
        <v>2909</v>
      </c>
      <c r="D560" t="s">
        <v>372</v>
      </c>
      <c r="E560">
        <v>4779.3757297049997</v>
      </c>
      <c r="F560">
        <v>317.85000000000002</v>
      </c>
      <c r="G560">
        <v>-1.9918313422507301</v>
      </c>
      <c r="H560">
        <f>(Table2[[#This Row],[1Y Return vs Nifty]]-AVERAGE(Table2[1Y Return vs Nifty]))/_xlfn.STDEV.P(Table2[1Y Return vs Nifty])</f>
        <v>-0.57443136168293563</v>
      </c>
      <c r="I560">
        <v>3.9411710589965798</v>
      </c>
      <c r="J560">
        <f>(Table2[[#This Row],[1M Return vs Nifty]]-AVERAGE(Table2[1M Return vs Nifty]))/_xlfn.STDEV.P(Table2[1M Return vs Nifty])</f>
        <v>-4.7795092333923761E-2</v>
      </c>
      <c r="K560">
        <v>0.93756026463537001</v>
      </c>
      <c r="L560">
        <f>(Table2[[#This Row],[6M Return vs Nifty]]-AVERAGE(Table2[6M Return vs Nifty]))/_xlfn.STDEV.P(Table2[6M Return vs Nifty])</f>
        <v>-0.38529970248503786</v>
      </c>
      <c r="M560">
        <v>0.46779737527296</v>
      </c>
      <c r="N560">
        <f>(Table2[[#This Row],[1W Return vs Nifty]]-AVERAGE(Table2[1W Return vs Nifty]))/_xlfn.STDEV.P(Table2[1W Return vs Nifty])</f>
        <v>6.3068853395593552E-2</v>
      </c>
      <c r="O560">
        <v>302.63</v>
      </c>
      <c r="P560">
        <v>298.672676379488</v>
      </c>
      <c r="Q560">
        <v>294.79395246406</v>
      </c>
      <c r="R560">
        <v>47.617691746943599</v>
      </c>
      <c r="S560">
        <f>(Table2[[#This Row],[Close Price]]-Table2[[#This Row],[20D EMA]])/Table2[[#This Row],[20D EMA]]</f>
        <v>5.0292436308363442E-2</v>
      </c>
      <c r="T560">
        <f>(Table2[[#This Row],[Close Price]]-Table2[[#This Row],[50D EMA]])/Table2[[#This Row],[50D EMA]]</f>
        <v>6.4208496917025223E-2</v>
      </c>
      <c r="U560">
        <f>(Table2[[#This Row],[Close Price]]-Table2[[#This Row],[200D EMA]])/Table2[[#This Row],[200D EMA]]</f>
        <v>7.821072088902814E-2</v>
      </c>
      <c r="V560">
        <v>1.4657493038323</v>
      </c>
      <c r="W560">
        <v>306.14999999999998</v>
      </c>
      <c r="X560">
        <v>322</v>
      </c>
      <c r="Y560">
        <v>310.5</v>
      </c>
      <c r="Z560">
        <v>318.7</v>
      </c>
      <c r="AA560">
        <v>306.14999999999998</v>
      </c>
      <c r="AB560">
        <v>322</v>
      </c>
      <c r="AC560" s="1">
        <f>(Table2[[#This Row],[Close Price]]/Table2[[#This Row],[Day Low]])-1</f>
        <v>3.8216560509554354E-2</v>
      </c>
      <c r="AD560" s="1">
        <f>(Table2[[#This Row],[Day High]]/Table2[[#This Row],[Close Price]])-1</f>
        <v>1.3056473179172468E-2</v>
      </c>
      <c r="AE560" s="1">
        <f>(Table2[[#This Row],[Close Price]]/Table2[[#This Row],[Current Week Low]])-1</f>
        <v>2.3671497584541124E-2</v>
      </c>
      <c r="AF560" s="1">
        <f>(Table2[[#This Row],[Current Week High]]/Table2[[#This Row],[Close Price]])-1</f>
        <v>2.6742173981437745E-3</v>
      </c>
      <c r="AG560" s="1">
        <f>(Table2[[#This Row],[Close Price]]/Table2[[#This Row],[Current Month Low]])-1</f>
        <v>3.8216560509554354E-2</v>
      </c>
      <c r="AH560" s="1">
        <f>(Table2[[#This Row],[Current Month High]]/Table2[[#This Row],[Close Price]])-1</f>
        <v>1.3056473179172468E-2</v>
      </c>
      <c r="AI560">
        <v>22.054428189397498</v>
      </c>
      <c r="AJ560">
        <v>28.858108108108102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-0.01</v>
      </c>
      <c r="AM560" t="s">
        <v>2950</v>
      </c>
      <c r="AN560">
        <v>9.58</v>
      </c>
      <c r="AO560" t="s">
        <v>2951</v>
      </c>
      <c r="AP560">
        <v>-2.9908945866885001E-2</v>
      </c>
      <c r="AQ560">
        <f>(Table2[[#This Row],[Sharpe Ratio]]-AVERAGE(Table2[Sharpe Ratio]))/_xlfn.STDEV.P(Table2[Sharpe Ratio])</f>
        <v>-0.98077686113047391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-1.9252341642367776</v>
      </c>
      <c r="AS560">
        <f>_xlfn.RANK.AVG(Table2[[#This Row],[1Y Return vs Nifty Z-Score]],Table2[1Y Return vs Nifty Z-Score])</f>
        <v>515</v>
      </c>
      <c r="AT560">
        <f>_xlfn.RANK.AVG(Table2[[#This Row],[6M Return vs Nifty Z-Score]],Table2[6M Return vs Nifty Z-Score])</f>
        <v>435</v>
      </c>
      <c r="AU560">
        <f>_xlfn.RANK.AVG(Table2[[#This Row],[Sharpe Ratio Z-Score]],Table2[Sharpe Ratio Z-Score])</f>
        <v>609</v>
      </c>
      <c r="AV560">
        <f>(Table2[[#This Row],[Rank 1Y]]+Table2[[#This Row],[Rank 6M]]+Table2[[#This Row],[Rank Sharpe]])/3</f>
        <v>519.66666666666663</v>
      </c>
    </row>
    <row r="561" spans="1:48" x14ac:dyDescent="0.3">
      <c r="A561" t="s">
        <v>42</v>
      </c>
      <c r="B561" t="s">
        <v>43</v>
      </c>
      <c r="C561" t="s">
        <v>2911</v>
      </c>
      <c r="D561" t="s">
        <v>44</v>
      </c>
      <c r="E561">
        <v>544583.55056501995</v>
      </c>
      <c r="F561">
        <v>423.3</v>
      </c>
      <c r="G561">
        <v>-31.129308578196198</v>
      </c>
      <c r="H561">
        <f>(Table2[[#This Row],[1Y Return vs Nifty]]-AVERAGE(Table2[1Y Return vs Nifty]))/_xlfn.STDEV.P(Table2[1Y Return vs Nifty])</f>
        <v>-0.92172246624117338</v>
      </c>
      <c r="I561">
        <v>-7.0901642840608501</v>
      </c>
      <c r="J561">
        <f>(Table2[[#This Row],[1M Return vs Nifty]]-AVERAGE(Table2[1M Return vs Nifty]))/_xlfn.STDEV.P(Table2[1M Return vs Nifty])</f>
        <v>-1.0912189460768331</v>
      </c>
      <c r="K561">
        <v>-17.513209194632498</v>
      </c>
      <c r="L561">
        <f>(Table2[[#This Row],[6M Return vs Nifty]]-AVERAGE(Table2[6M Return vs Nifty]))/_xlfn.STDEV.P(Table2[6M Return vs Nifty])</f>
        <v>-0.95521326779303439</v>
      </c>
      <c r="M561">
        <v>-3.2681195347202401</v>
      </c>
      <c r="N561">
        <f>(Table2[[#This Row],[1W Return vs Nifty]]-AVERAGE(Table2[1W Return vs Nifty]))/_xlfn.STDEV.P(Table2[1W Return vs Nifty])</f>
        <v>-0.70238366077094261</v>
      </c>
      <c r="O561">
        <v>428.54</v>
      </c>
      <c r="P561">
        <v>429.646232358421</v>
      </c>
      <c r="Q561">
        <v>429.71235889349202</v>
      </c>
      <c r="R561">
        <v>51.831295033746898</v>
      </c>
      <c r="S561">
        <f>(Table2[[#This Row],[Close Price]]-Table2[[#This Row],[20D EMA]])/Table2[[#This Row],[20D EMA]]</f>
        <v>-1.2227563354646028E-2</v>
      </c>
      <c r="T561">
        <f>(Table2[[#This Row],[Close Price]]-Table2[[#This Row],[50D EMA]])/Table2[[#This Row],[50D EMA]]</f>
        <v>-1.4770832095012565E-2</v>
      </c>
      <c r="U561">
        <f>(Table2[[#This Row],[Close Price]]-Table2[[#This Row],[200D EMA]])/Table2[[#This Row],[200D EMA]]</f>
        <v>-1.4922444655778149E-2</v>
      </c>
      <c r="V561">
        <v>0.80708179895100596</v>
      </c>
      <c r="W561">
        <v>420</v>
      </c>
      <c r="X561">
        <v>423.95</v>
      </c>
      <c r="Y561">
        <v>418.55</v>
      </c>
      <c r="Z561">
        <v>425.3</v>
      </c>
      <c r="AA561">
        <v>420</v>
      </c>
      <c r="AB561">
        <v>423.95</v>
      </c>
      <c r="AC561" s="1">
        <f>(Table2[[#This Row],[Close Price]]/Table2[[#This Row],[Day Low]])-1</f>
        <v>7.8571428571427848E-3</v>
      </c>
      <c r="AD561" s="1">
        <f>(Table2[[#This Row],[Day High]]/Table2[[#This Row],[Close Price]])-1</f>
        <v>1.5355539806283236E-3</v>
      </c>
      <c r="AE561" s="1">
        <f>(Table2[[#This Row],[Close Price]]/Table2[[#This Row],[Current Week Low]])-1</f>
        <v>1.134870385855935E-2</v>
      </c>
      <c r="AF561" s="1">
        <f>(Table2[[#This Row],[Current Week High]]/Table2[[#This Row],[Close Price]])-1</f>
        <v>4.7247814788566878E-3</v>
      </c>
      <c r="AG561" s="1">
        <f>(Table2[[#This Row],[Close Price]]/Table2[[#This Row],[Current Month Low]])-1</f>
        <v>7.8571428571427848E-3</v>
      </c>
      <c r="AH561" s="1">
        <f>(Table2[[#This Row],[Current Month High]]/Table2[[#This Row],[Close Price]])-1</f>
        <v>1.5355539806283236E-3</v>
      </c>
      <c r="AI561">
        <v>18.048665249232201</v>
      </c>
      <c r="AJ561">
        <v>5.9972455239764599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-0.05</v>
      </c>
      <c r="AM561" t="s">
        <v>2950</v>
      </c>
      <c r="AN561">
        <v>-1.63</v>
      </c>
      <c r="AO561" t="s">
        <v>2950</v>
      </c>
      <c r="AP561">
        <v>9.0203281457445994E-2</v>
      </c>
      <c r="AQ561">
        <f>(Table2[[#This Row],[Sharpe Ratio]]-AVERAGE(Table2[Sharpe Ratio]))/_xlfn.STDEV.P(Table2[Sharpe Ratio])</f>
        <v>0.344968063482058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669</v>
      </c>
      <c r="AT561">
        <f>_xlfn.RANK.AVG(Table2[[#This Row],[6M Return vs Nifty Z-Score]],Table2[6M Return vs Nifty Z-Score])</f>
        <v>632</v>
      </c>
      <c r="AU561">
        <f>_xlfn.RANK.AVG(Table2[[#This Row],[Sharpe Ratio Z-Score]],Table2[Sharpe Ratio Z-Score])</f>
        <v>259</v>
      </c>
      <c r="AV561">
        <f>(Table2[[#This Row],[Rank 1Y]]+Table2[[#This Row],[Rank 6M]]+Table2[[#This Row],[Rank Sharpe]])/3</f>
        <v>520</v>
      </c>
    </row>
    <row r="562" spans="1:48" x14ac:dyDescent="0.3">
      <c r="A562" t="s">
        <v>1893</v>
      </c>
      <c r="B562" t="s">
        <v>1894</v>
      </c>
      <c r="C562" t="s">
        <v>2911</v>
      </c>
      <c r="D562" t="s">
        <v>1034</v>
      </c>
      <c r="E562">
        <v>3055.8633847649999</v>
      </c>
      <c r="F562">
        <v>425.55</v>
      </c>
      <c r="G562">
        <v>-11.4618038829474</v>
      </c>
      <c r="H562">
        <f>(Table2[[#This Row],[1Y Return vs Nifty]]-AVERAGE(Table2[1Y Return vs Nifty]))/_xlfn.STDEV.P(Table2[1Y Return vs Nifty])</f>
        <v>-0.68730445626016456</v>
      </c>
      <c r="I562">
        <v>12.867191487811899</v>
      </c>
      <c r="J562">
        <f>(Table2[[#This Row],[1M Return vs Nifty]]-AVERAGE(Table2[1M Return vs Nifty]))/_xlfn.STDEV.P(Table2[1M Return vs Nifty])</f>
        <v>0.79649277896934012</v>
      </c>
      <c r="K562">
        <v>-4.5633178671353001</v>
      </c>
      <c r="L562">
        <f>(Table2[[#This Row],[6M Return vs Nifty]]-AVERAGE(Table2[6M Return vs Nifty]))/_xlfn.STDEV.P(Table2[6M Return vs Nifty])</f>
        <v>-0.55521267415395015</v>
      </c>
      <c r="M562">
        <v>1.1440931142494899</v>
      </c>
      <c r="N562">
        <f>(Table2[[#This Row],[1W Return vs Nifty]]-AVERAGE(Table2[1W Return vs Nifty]))/_xlfn.STDEV.P(Table2[1W Return vs Nifty])</f>
        <v>0.20163517759166422</v>
      </c>
      <c r="O562">
        <v>405.72</v>
      </c>
      <c r="P562">
        <v>393.35718652231998</v>
      </c>
      <c r="Q562">
        <v>392.90116904001701</v>
      </c>
      <c r="R562">
        <v>42.773711060946802</v>
      </c>
      <c r="S562">
        <f>(Table2[[#This Row],[Close Price]]-Table2[[#This Row],[20D EMA]])/Table2[[#This Row],[20D EMA]]</f>
        <v>4.8876072167997595E-2</v>
      </c>
      <c r="T562">
        <f>(Table2[[#This Row],[Close Price]]-Table2[[#This Row],[50D EMA]])/Table2[[#This Row],[50D EMA]]</f>
        <v>8.184117280860545E-2</v>
      </c>
      <c r="U562">
        <f>(Table2[[#This Row],[Close Price]]-Table2[[#This Row],[200D EMA]])/Table2[[#This Row],[200D EMA]]</f>
        <v>8.3096802790774374E-2</v>
      </c>
      <c r="V562">
        <v>3.20778200323271</v>
      </c>
      <c r="W562">
        <v>424.95</v>
      </c>
      <c r="X562">
        <v>435.05</v>
      </c>
      <c r="Y562">
        <v>425.6</v>
      </c>
      <c r="Z562">
        <v>443.5</v>
      </c>
      <c r="AA562">
        <v>424.95</v>
      </c>
      <c r="AB562">
        <v>435.05</v>
      </c>
      <c r="AC562" s="1">
        <f>(Table2[[#This Row],[Close Price]]/Table2[[#This Row],[Day Low]])-1</f>
        <v>1.41193081539015E-3</v>
      </c>
      <c r="AD562" s="1">
        <f>(Table2[[#This Row],[Day High]]/Table2[[#This Row],[Close Price]])-1</f>
        <v>2.2324051227822883E-2</v>
      </c>
      <c r="AE562" s="1">
        <f>(Table2[[#This Row],[Close Price]]/Table2[[#This Row],[Current Week Low]])-1</f>
        <v>-1.1748120300758558E-4</v>
      </c>
      <c r="AF562" s="1">
        <f>(Table2[[#This Row],[Current Week High]]/Table2[[#This Row],[Close Price]])-1</f>
        <v>4.2180707319938948E-2</v>
      </c>
      <c r="AG562" s="1">
        <f>(Table2[[#This Row],[Close Price]]/Table2[[#This Row],[Current Month Low]])-1</f>
        <v>1.41193081539015E-3</v>
      </c>
      <c r="AH562" s="1">
        <f>(Table2[[#This Row],[Current Month High]]/Table2[[#This Row],[Close Price]])-1</f>
        <v>2.2324051227822883E-2</v>
      </c>
      <c r="AI562">
        <v>15.1451063329808</v>
      </c>
      <c r="AJ562">
        <v>25.883745008134799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0.1</v>
      </c>
      <c r="AM562" t="s">
        <v>2951</v>
      </c>
      <c r="AN562">
        <v>11.37</v>
      </c>
      <c r="AO562" t="s">
        <v>2951</v>
      </c>
      <c r="AP562">
        <v>1.20736480384E-4</v>
      </c>
      <c r="AQ562">
        <f>(Table2[[#This Row],[Sharpe Ratio]]-AVERAGE(Table2[Sharpe Ratio]))/_xlfn.STDEV.P(Table2[Sharpe Ratio])</f>
        <v>-0.64932268825831874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-0.89371186211142928</v>
      </c>
      <c r="AS562">
        <f>_xlfn.RANK.AVG(Table2[[#This Row],[1Y Return vs Nifty Z-Score]],Table2[1Y Return vs Nifty Z-Score])</f>
        <v>574</v>
      </c>
      <c r="AT562">
        <f>_xlfn.RANK.AVG(Table2[[#This Row],[6M Return vs Nifty Z-Score]],Table2[6M Return vs Nifty Z-Score])</f>
        <v>487</v>
      </c>
      <c r="AU562">
        <f>_xlfn.RANK.AVG(Table2[[#This Row],[Sharpe Ratio Z-Score]],Table2[Sharpe Ratio Z-Score])</f>
        <v>499</v>
      </c>
      <c r="AV562">
        <f>(Table2[[#This Row],[Rank 1Y]]+Table2[[#This Row],[Rank 6M]]+Table2[[#This Row],[Rank Sharpe]])/3</f>
        <v>520</v>
      </c>
    </row>
    <row r="563" spans="1:48" x14ac:dyDescent="0.3">
      <c r="A563" t="s">
        <v>57</v>
      </c>
      <c r="B563" t="s">
        <v>58</v>
      </c>
      <c r="C563" t="s">
        <v>2908</v>
      </c>
      <c r="D563" t="s">
        <v>22</v>
      </c>
      <c r="E563">
        <v>364278.88434683997</v>
      </c>
      <c r="F563">
        <v>1440.85</v>
      </c>
      <c r="G563">
        <v>-2.6902302378909302</v>
      </c>
      <c r="H563">
        <f>(Table2[[#This Row],[1Y Return vs Nifty]]-AVERAGE(Table2[1Y Return vs Nifty]))/_xlfn.STDEV.P(Table2[1Y Return vs Nifty])</f>
        <v>-0.58275561439448886</v>
      </c>
      <c r="I563">
        <v>4.4292443293754404</v>
      </c>
      <c r="J563">
        <f>(Table2[[#This Row],[1M Return vs Nifty]]-AVERAGE(Table2[1M Return vs Nifty]))/_xlfn.STDEV.P(Table2[1M Return vs Nifty])</f>
        <v>-1.6295759344859449E-3</v>
      </c>
      <c r="K563">
        <v>-11.437074228327701</v>
      </c>
      <c r="L563">
        <f>(Table2[[#This Row],[6M Return vs Nifty]]-AVERAGE(Table2[6M Return vs Nifty]))/_xlfn.STDEV.P(Table2[6M Return vs Nifty])</f>
        <v>-0.76753156977041126</v>
      </c>
      <c r="M563">
        <v>0.93681420529730897</v>
      </c>
      <c r="N563">
        <f>(Table2[[#This Row],[1W Return vs Nifty]]-AVERAGE(Table2[1W Return vs Nifty]))/_xlfn.STDEV.P(Table2[1W Return vs Nifty])</f>
        <v>0.15916577427952466</v>
      </c>
      <c r="O563">
        <v>1410.09</v>
      </c>
      <c r="P563">
        <v>1418.2906619907501</v>
      </c>
      <c r="Q563">
        <v>1402.2749059031</v>
      </c>
      <c r="R563">
        <v>45.989867905403301</v>
      </c>
      <c r="S563">
        <f>(Table2[[#This Row],[Close Price]]-Table2[[#This Row],[20D EMA]])/Table2[[#This Row],[20D EMA]]</f>
        <v>2.1814210440468332E-2</v>
      </c>
      <c r="T563">
        <f>(Table2[[#This Row],[Close Price]]-Table2[[#This Row],[50D EMA]])/Table2[[#This Row],[50D EMA]]</f>
        <v>1.5906004751934932E-2</v>
      </c>
      <c r="U563">
        <f>(Table2[[#This Row],[Close Price]]-Table2[[#This Row],[200D EMA]])/Table2[[#This Row],[200D EMA]]</f>
        <v>2.7508938464570577E-2</v>
      </c>
      <c r="V563">
        <v>0.90506636922505701</v>
      </c>
      <c r="W563">
        <v>1426.6</v>
      </c>
      <c r="X563">
        <v>1443.95</v>
      </c>
      <c r="Y563">
        <v>1439.2</v>
      </c>
      <c r="Z563">
        <v>1481.95</v>
      </c>
      <c r="AA563">
        <v>1426.6</v>
      </c>
      <c r="AB563">
        <v>1443.95</v>
      </c>
      <c r="AC563" s="1">
        <f>(Table2[[#This Row],[Close Price]]/Table2[[#This Row],[Day Low]])-1</f>
        <v>9.9887845226411809E-3</v>
      </c>
      <c r="AD563" s="1">
        <f>(Table2[[#This Row],[Day High]]/Table2[[#This Row],[Close Price]])-1</f>
        <v>2.1515077905402968E-3</v>
      </c>
      <c r="AE563" s="1">
        <f>(Table2[[#This Row],[Close Price]]/Table2[[#This Row],[Current Week Low]])-1</f>
        <v>1.1464702612562494E-3</v>
      </c>
      <c r="AF563" s="1">
        <f>(Table2[[#This Row],[Current Week High]]/Table2[[#This Row],[Close Price]])-1</f>
        <v>2.852482909393772E-2</v>
      </c>
      <c r="AG563" s="1">
        <f>(Table2[[#This Row],[Close Price]]/Table2[[#This Row],[Current Month Low]])-1</f>
        <v>9.9887845226411809E-3</v>
      </c>
      <c r="AH563" s="1">
        <f>(Table2[[#This Row],[Current Month High]]/Table2[[#This Row],[Close Price]])-1</f>
        <v>2.1515077905402968E-3</v>
      </c>
      <c r="AI563">
        <v>17.8019918797931</v>
      </c>
      <c r="AJ563">
        <v>32.546800975116099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-7.0000000000000007E-2</v>
      </c>
      <c r="AM563" t="s">
        <v>2950</v>
      </c>
      <c r="AN563">
        <v>7.23</v>
      </c>
      <c r="AO563" t="s">
        <v>2951</v>
      </c>
      <c r="AP563">
        <v>8.8115513509370007E-3</v>
      </c>
      <c r="AQ563">
        <f>(Table2[[#This Row],[Sharpe Ratio]]-AVERAGE(Table2[Sharpe Ratio]))/_xlfn.STDEV.P(Table2[Sharpe Ratio])</f>
        <v>-0.55339736939572526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524</v>
      </c>
      <c r="AT563">
        <f>_xlfn.RANK.AVG(Table2[[#This Row],[6M Return vs Nifty Z-Score]],Table2[6M Return vs Nifty Z-Score])</f>
        <v>562</v>
      </c>
      <c r="AU563">
        <f>_xlfn.RANK.AVG(Table2[[#This Row],[Sharpe Ratio Z-Score]],Table2[Sharpe Ratio Z-Score])</f>
        <v>479</v>
      </c>
      <c r="AV563">
        <f>(Table2[[#This Row],[Rank 1Y]]+Table2[[#This Row],[Rank 6M]]+Table2[[#This Row],[Rank Sharpe]])/3</f>
        <v>521.66666666666663</v>
      </c>
    </row>
    <row r="564" spans="1:48" x14ac:dyDescent="0.3">
      <c r="A564" t="s">
        <v>341</v>
      </c>
      <c r="B564" t="s">
        <v>342</v>
      </c>
      <c r="C564" t="s">
        <v>2923</v>
      </c>
      <c r="D564" t="s">
        <v>166</v>
      </c>
      <c r="E564">
        <v>67854.606690750006</v>
      </c>
      <c r="F564">
        <v>2420.25</v>
      </c>
      <c r="G564">
        <v>-22.612101354983398</v>
      </c>
      <c r="H564">
        <f>(Table2[[#This Row],[1Y Return vs Nifty]]-AVERAGE(Table2[1Y Return vs Nifty]))/_xlfn.STDEV.P(Table2[1Y Return vs Nifty])</f>
        <v>-0.82020543096909093</v>
      </c>
      <c r="I564">
        <v>4.1252423974039703</v>
      </c>
      <c r="J564">
        <f>(Table2[[#This Row],[1M Return vs Nifty]]-AVERAGE(Table2[1M Return vs Nifty]))/_xlfn.STDEV.P(Table2[1M Return vs Nifty])</f>
        <v>-3.0384287629710838E-2</v>
      </c>
      <c r="K564">
        <v>-13.0928143486818</v>
      </c>
      <c r="L564">
        <f>(Table2[[#This Row],[6M Return vs Nifty]]-AVERAGE(Table2[6M Return vs Nifty]))/_xlfn.STDEV.P(Table2[6M Return vs Nifty])</f>
        <v>-0.81867462682814873</v>
      </c>
      <c r="M564">
        <v>2.0662181706534302</v>
      </c>
      <c r="N564">
        <f>(Table2[[#This Row],[1W Return vs Nifty]]-AVERAGE(Table2[1W Return vs Nifty]))/_xlfn.STDEV.P(Table2[1W Return vs Nifty])</f>
        <v>0.39056950343608982</v>
      </c>
      <c r="O564">
        <v>2375.06</v>
      </c>
      <c r="P564">
        <v>2385.4376297732802</v>
      </c>
      <c r="Q564">
        <v>2386.065926533</v>
      </c>
      <c r="R564">
        <v>35.895947941857102</v>
      </c>
      <c r="S564">
        <f>(Table2[[#This Row],[Close Price]]-Table2[[#This Row],[20D EMA]])/Table2[[#This Row],[20D EMA]]</f>
        <v>1.9026887741783387E-2</v>
      </c>
      <c r="T564">
        <f>(Table2[[#This Row],[Close Price]]-Table2[[#This Row],[50D EMA]])/Table2[[#This Row],[50D EMA]]</f>
        <v>1.4593703810243209E-2</v>
      </c>
      <c r="U564">
        <f>(Table2[[#This Row],[Close Price]]-Table2[[#This Row],[200D EMA]])/Table2[[#This Row],[200D EMA]]</f>
        <v>1.4326541897637372E-2</v>
      </c>
      <c r="V564">
        <v>0.96829488129646202</v>
      </c>
      <c r="W564">
        <v>2412.1</v>
      </c>
      <c r="X564">
        <v>2460</v>
      </c>
      <c r="Y564">
        <v>2450.0500000000002</v>
      </c>
      <c r="Z564">
        <v>2520.1999999999998</v>
      </c>
      <c r="AA564">
        <v>2412.1</v>
      </c>
      <c r="AB564">
        <v>2460</v>
      </c>
      <c r="AC564" s="1">
        <f>(Table2[[#This Row],[Close Price]]/Table2[[#This Row],[Day Low]])-1</f>
        <v>3.3787985572737433E-3</v>
      </c>
      <c r="AD564" s="1">
        <f>(Table2[[#This Row],[Day High]]/Table2[[#This Row],[Close Price]])-1</f>
        <v>1.6423923148435104E-2</v>
      </c>
      <c r="AE564" s="1">
        <f>(Table2[[#This Row],[Close Price]]/Table2[[#This Row],[Current Week Low]])-1</f>
        <v>-1.2163017081284089E-2</v>
      </c>
      <c r="AF564" s="1">
        <f>(Table2[[#This Row],[Current Week High]]/Table2[[#This Row],[Close Price]])-1</f>
        <v>4.1297386633612154E-2</v>
      </c>
      <c r="AG564" s="1">
        <f>(Table2[[#This Row],[Close Price]]/Table2[[#This Row],[Current Month Low]])-1</f>
        <v>3.3787985572737433E-3</v>
      </c>
      <c r="AH564" s="1">
        <f>(Table2[[#This Row],[Current Month High]]/Table2[[#This Row],[Close Price]])-1</f>
        <v>1.6423923148435104E-2</v>
      </c>
      <c r="AI564">
        <v>11.3087490961677</v>
      </c>
      <c r="AJ564">
        <v>18.639705882352899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-0.13</v>
      </c>
      <c r="AM564" t="s">
        <v>2950</v>
      </c>
      <c r="AN564">
        <v>5.46</v>
      </c>
      <c r="AO564" t="s">
        <v>2951</v>
      </c>
      <c r="AP564">
        <v>5.2618479150688999E-2</v>
      </c>
      <c r="AQ564">
        <f>(Table2[[#This Row],[Sharpe Ratio]]-AVERAGE(Table2[Sharpe Ratio]))/_xlfn.STDEV.P(Table2[Sharpe Ratio])</f>
        <v>-6.9876136902317879E-2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631</v>
      </c>
      <c r="AT564">
        <f>_xlfn.RANK.AVG(Table2[[#This Row],[6M Return vs Nifty Z-Score]],Table2[6M Return vs Nifty Z-Score])</f>
        <v>580</v>
      </c>
      <c r="AU564">
        <f>_xlfn.RANK.AVG(Table2[[#This Row],[Sharpe Ratio Z-Score]],Table2[Sharpe Ratio Z-Score])</f>
        <v>356</v>
      </c>
      <c r="AV564">
        <f>(Table2[[#This Row],[Rank 1Y]]+Table2[[#This Row],[Rank 6M]]+Table2[[#This Row],[Rank Sharpe]])/3</f>
        <v>522.33333333333337</v>
      </c>
    </row>
    <row r="565" spans="1:48" x14ac:dyDescent="0.3">
      <c r="A565" t="s">
        <v>404</v>
      </c>
      <c r="B565" t="s">
        <v>405</v>
      </c>
      <c r="C565" t="s">
        <v>2923</v>
      </c>
      <c r="D565" t="s">
        <v>166</v>
      </c>
      <c r="E565">
        <v>55078.01312286</v>
      </c>
      <c r="F565">
        <v>3803.1</v>
      </c>
      <c r="G565">
        <v>-27.3422101151499</v>
      </c>
      <c r="H565">
        <f>(Table2[[#This Row],[1Y Return vs Nifty]]-AVERAGE(Table2[1Y Return vs Nifty]))/_xlfn.STDEV.P(Table2[1Y Return vs Nifty])</f>
        <v>-0.87658384296051317</v>
      </c>
      <c r="I565">
        <v>1.41921675259852</v>
      </c>
      <c r="J565">
        <f>(Table2[[#This Row],[1M Return vs Nifty]]-AVERAGE(Table2[1M Return vs Nifty]))/_xlfn.STDEV.P(Table2[1M Return vs Nifty])</f>
        <v>-0.28633985591066546</v>
      </c>
      <c r="K565">
        <v>-7.4936478269531606E-2</v>
      </c>
      <c r="L565">
        <f>(Table2[[#This Row],[6M Return vs Nifty]]-AVERAGE(Table2[6M Return vs Nifty]))/_xlfn.STDEV.P(Table2[6M Return vs Nifty])</f>
        <v>-0.416574042012478</v>
      </c>
      <c r="M565">
        <v>2.1738104648948302</v>
      </c>
      <c r="N565">
        <f>(Table2[[#This Row],[1W Return vs Nifty]]-AVERAGE(Table2[1W Return vs Nifty]))/_xlfn.STDEV.P(Table2[1W Return vs Nifty])</f>
        <v>0.41261410295909567</v>
      </c>
      <c r="O565">
        <v>3670.96</v>
      </c>
      <c r="P565">
        <v>3658.41639065765</v>
      </c>
      <c r="Q565">
        <v>3592.9527806267001</v>
      </c>
      <c r="R565">
        <v>49.877837849026001</v>
      </c>
      <c r="S565">
        <f>(Table2[[#This Row],[Close Price]]-Table2[[#This Row],[20D EMA]])/Table2[[#This Row],[20D EMA]]</f>
        <v>3.5996033735044751E-2</v>
      </c>
      <c r="T565">
        <f>(Table2[[#This Row],[Close Price]]-Table2[[#This Row],[50D EMA]])/Table2[[#This Row],[50D EMA]]</f>
        <v>3.9548152504406707E-2</v>
      </c>
      <c r="U565">
        <f>(Table2[[#This Row],[Close Price]]-Table2[[#This Row],[200D EMA]])/Table2[[#This Row],[200D EMA]]</f>
        <v>5.8488722842788068E-2</v>
      </c>
      <c r="V565">
        <v>1.0773850938448899</v>
      </c>
      <c r="W565">
        <v>3684.95</v>
      </c>
      <c r="X565">
        <v>3825</v>
      </c>
      <c r="Y565">
        <v>3725</v>
      </c>
      <c r="Z565">
        <v>3805.9</v>
      </c>
      <c r="AA565">
        <v>3684.95</v>
      </c>
      <c r="AB565">
        <v>3825</v>
      </c>
      <c r="AC565" s="1">
        <f>(Table2[[#This Row],[Close Price]]/Table2[[#This Row],[Day Low]])-1</f>
        <v>3.2062850242201346E-2</v>
      </c>
      <c r="AD565" s="1">
        <f>(Table2[[#This Row],[Day High]]/Table2[[#This Row],[Close Price]])-1</f>
        <v>5.7584602035181121E-3</v>
      </c>
      <c r="AE565" s="1">
        <f>(Table2[[#This Row],[Close Price]]/Table2[[#This Row],[Current Week Low]])-1</f>
        <v>2.0966442953020081E-2</v>
      </c>
      <c r="AF565" s="1">
        <f>(Table2[[#This Row],[Current Week High]]/Table2[[#This Row],[Close Price]])-1</f>
        <v>7.3624148720785598E-4</v>
      </c>
      <c r="AG565" s="1">
        <f>(Table2[[#This Row],[Close Price]]/Table2[[#This Row],[Current Month Low]])-1</f>
        <v>3.2062850242201346E-2</v>
      </c>
      <c r="AH565" s="1">
        <f>(Table2[[#This Row],[Current Month High]]/Table2[[#This Row],[Close Price]])-1</f>
        <v>5.7584602035181121E-3</v>
      </c>
      <c r="AI565">
        <v>6.2291288685546</v>
      </c>
      <c r="AJ565">
        <v>18.1086956521739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-7.0000000000000007E-2</v>
      </c>
      <c r="AM565" t="s">
        <v>2950</v>
      </c>
      <c r="AN565">
        <v>3.74</v>
      </c>
      <c r="AO565" t="s">
        <v>2951</v>
      </c>
      <c r="AP565">
        <v>7.377752307808E-3</v>
      </c>
      <c r="AQ565">
        <f>(Table2[[#This Row],[Sharpe Ratio]]-AVERAGE(Table2[Sharpe Ratio]))/_xlfn.STDEV.P(Table2[Sharpe Ratio])</f>
        <v>-0.56922300052992969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-1.7361066384544908</v>
      </c>
      <c r="AS565">
        <f>_xlfn.RANK.AVG(Table2[[#This Row],[1Y Return vs Nifty Z-Score]],Table2[1Y Return vs Nifty Z-Score])</f>
        <v>647</v>
      </c>
      <c r="AT565">
        <f>_xlfn.RANK.AVG(Table2[[#This Row],[6M Return vs Nifty Z-Score]],Table2[6M Return vs Nifty Z-Score])</f>
        <v>442</v>
      </c>
      <c r="AU565">
        <f>_xlfn.RANK.AVG(Table2[[#This Row],[Sharpe Ratio Z-Score]],Table2[Sharpe Ratio Z-Score])</f>
        <v>484</v>
      </c>
      <c r="AV565">
        <f>(Table2[[#This Row],[Rank 1Y]]+Table2[[#This Row],[Rank 6M]]+Table2[[#This Row],[Rank Sharpe]])/3</f>
        <v>524.33333333333337</v>
      </c>
    </row>
    <row r="566" spans="1:48" x14ac:dyDescent="0.3">
      <c r="A566" t="s">
        <v>544</v>
      </c>
      <c r="B566" t="s">
        <v>545</v>
      </c>
      <c r="C566" t="s">
        <v>2909</v>
      </c>
      <c r="D566" t="s">
        <v>36</v>
      </c>
      <c r="E566">
        <v>33256.984907414997</v>
      </c>
      <c r="F566">
        <v>988</v>
      </c>
      <c r="G566">
        <v>6.3716879529427599</v>
      </c>
      <c r="H566">
        <f>(Table2[[#This Row],[1Y Return vs Nifty]]-AVERAGE(Table2[1Y Return vs Nifty]))/_xlfn.STDEV.P(Table2[1Y Return vs Nifty])</f>
        <v>-0.47474614080737382</v>
      </c>
      <c r="I566">
        <v>1.16525007856464</v>
      </c>
      <c r="J566">
        <f>(Table2[[#This Row],[1M Return vs Nifty]]-AVERAGE(Table2[1M Return vs Nifty]))/_xlfn.STDEV.P(Table2[1M Return vs Nifty])</f>
        <v>-0.31036186933893778</v>
      </c>
      <c r="K566">
        <v>-4.03121238808634</v>
      </c>
      <c r="L566">
        <f>(Table2[[#This Row],[6M Return vs Nifty]]-AVERAGE(Table2[6M Return vs Nifty]))/_xlfn.STDEV.P(Table2[6M Return vs Nifty])</f>
        <v>-0.53877682136449445</v>
      </c>
      <c r="M566">
        <v>-1.0852295140569601</v>
      </c>
      <c r="N566">
        <f>(Table2[[#This Row],[1W Return vs Nifty]]-AVERAGE(Table2[1W Return vs Nifty]))/_xlfn.STDEV.P(Table2[1W Return vs Nifty])</f>
        <v>-0.25513103317736185</v>
      </c>
      <c r="O566">
        <v>972.7</v>
      </c>
      <c r="P566">
        <v>975.38662188732098</v>
      </c>
      <c r="Q566">
        <v>939.16257693337798</v>
      </c>
      <c r="R566">
        <v>36.859909850402197</v>
      </c>
      <c r="S566">
        <f>(Table2[[#This Row],[Close Price]]-Table2[[#This Row],[20D EMA]])/Table2[[#This Row],[20D EMA]]</f>
        <v>1.572941297419549E-2</v>
      </c>
      <c r="T566">
        <f>(Table2[[#This Row],[Close Price]]-Table2[[#This Row],[50D EMA]])/Table2[[#This Row],[50D EMA]]</f>
        <v>1.2931670200963802E-2</v>
      </c>
      <c r="U566">
        <f>(Table2[[#This Row],[Close Price]]-Table2[[#This Row],[200D EMA]])/Table2[[#This Row],[200D EMA]]</f>
        <v>5.2001031840610105E-2</v>
      </c>
      <c r="V566">
        <v>0.85314543661321496</v>
      </c>
      <c r="W566">
        <v>975.55</v>
      </c>
      <c r="X566">
        <v>992.9</v>
      </c>
      <c r="Y566">
        <v>983.7</v>
      </c>
      <c r="Z566">
        <v>1000.8</v>
      </c>
      <c r="AA566">
        <v>975.55</v>
      </c>
      <c r="AB566">
        <v>992.9</v>
      </c>
      <c r="AC566" s="1">
        <f>(Table2[[#This Row],[Close Price]]/Table2[[#This Row],[Day Low]])-1</f>
        <v>1.2762031674440122E-2</v>
      </c>
      <c r="AD566" s="1">
        <f>(Table2[[#This Row],[Day High]]/Table2[[#This Row],[Close Price]])-1</f>
        <v>4.9595141700404799E-3</v>
      </c>
      <c r="AE566" s="1">
        <f>(Table2[[#This Row],[Close Price]]/Table2[[#This Row],[Current Week Low]])-1</f>
        <v>4.3712513977838263E-3</v>
      </c>
      <c r="AF566" s="1">
        <f>(Table2[[#This Row],[Current Week High]]/Table2[[#This Row],[Close Price]])-1</f>
        <v>1.2955465587044523E-2</v>
      </c>
      <c r="AG566" s="1">
        <f>(Table2[[#This Row],[Close Price]]/Table2[[#This Row],[Current Month Low]])-1</f>
        <v>1.2762031674440122E-2</v>
      </c>
      <c r="AH566" s="1">
        <f>(Table2[[#This Row],[Current Month High]]/Table2[[#This Row],[Close Price]])-1</f>
        <v>4.9595141700404799E-3</v>
      </c>
      <c r="AI566">
        <v>10.5263157894736</v>
      </c>
      <c r="AJ566">
        <v>34.972677595628397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-0.11</v>
      </c>
      <c r="AM566" t="s">
        <v>2950</v>
      </c>
      <c r="AN566">
        <v>6.67</v>
      </c>
      <c r="AO566" t="s">
        <v>2951</v>
      </c>
      <c r="AP566">
        <v>-4.3753353384966998E-2</v>
      </c>
      <c r="AQ566">
        <f>(Table2[[#This Row],[Sharpe Ratio]]-AVERAGE(Table2[Sharpe Ratio]))/_xlfn.STDEV.P(Table2[Sharpe Ratio])</f>
        <v>-1.1335852255262511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463</v>
      </c>
      <c r="AT566">
        <f>_xlfn.RANK.AVG(Table2[[#This Row],[6M Return vs Nifty Z-Score]],Table2[6M Return vs Nifty Z-Score])</f>
        <v>486</v>
      </c>
      <c r="AU566">
        <f>_xlfn.RANK.AVG(Table2[[#This Row],[Sharpe Ratio Z-Score]],Table2[Sharpe Ratio Z-Score])</f>
        <v>626</v>
      </c>
      <c r="AV566">
        <f>(Table2[[#This Row],[Rank 1Y]]+Table2[[#This Row],[Rank 6M]]+Table2[[#This Row],[Rank Sharpe]])/3</f>
        <v>525</v>
      </c>
    </row>
    <row r="567" spans="1:48" x14ac:dyDescent="0.3">
      <c r="A567" t="s">
        <v>1044</v>
      </c>
      <c r="B567" t="s">
        <v>1045</v>
      </c>
      <c r="C567" t="s">
        <v>2911</v>
      </c>
      <c r="D567" t="s">
        <v>125</v>
      </c>
      <c r="E567">
        <v>10909.412928080001</v>
      </c>
      <c r="F567">
        <v>1887.75</v>
      </c>
      <c r="G567">
        <v>0.58687304831154896</v>
      </c>
      <c r="H567">
        <f>(Table2[[#This Row],[1Y Return vs Nifty]]-AVERAGE(Table2[1Y Return vs Nifty]))/_xlfn.STDEV.P(Table2[1Y Return vs Nifty])</f>
        <v>-0.54369565011547227</v>
      </c>
      <c r="I567">
        <v>4.8442730233270899</v>
      </c>
      <c r="J567">
        <f>(Table2[[#This Row],[1M Return vs Nifty]]-AVERAGE(Table2[1M Return vs Nifty]))/_xlfn.STDEV.P(Table2[1M Return vs Nifty])</f>
        <v>3.7626853662630515E-2</v>
      </c>
      <c r="K567">
        <v>7.4321734299896303</v>
      </c>
      <c r="L567">
        <f>(Table2[[#This Row],[6M Return vs Nifty]]-AVERAGE(Table2[6M Return vs Nifty]))/_xlfn.STDEV.P(Table2[6M Return vs Nifty])</f>
        <v>-0.18469190926890763</v>
      </c>
      <c r="M567">
        <v>-0.61130209330260199</v>
      </c>
      <c r="N567">
        <f>(Table2[[#This Row],[1W Return vs Nifty]]-AVERAGE(Table2[1W Return vs Nifty]))/_xlfn.STDEV.P(Table2[1W Return vs Nifty])</f>
        <v>-0.15802798070354609</v>
      </c>
      <c r="O567">
        <v>1830.1</v>
      </c>
      <c r="P567">
        <v>1741.62993597532</v>
      </c>
      <c r="Q567">
        <v>1630.30899332186</v>
      </c>
      <c r="R567">
        <v>49.949216167032802</v>
      </c>
      <c r="S567">
        <f>(Table2[[#This Row],[Close Price]]-Table2[[#This Row],[20D EMA]])/Table2[[#This Row],[20D EMA]]</f>
        <v>3.1501010873722798E-2</v>
      </c>
      <c r="T567">
        <f>(Table2[[#This Row],[Close Price]]-Table2[[#This Row],[50D EMA]])/Table2[[#This Row],[50D EMA]]</f>
        <v>8.3898456845743277E-2</v>
      </c>
      <c r="U567">
        <f>(Table2[[#This Row],[Close Price]]-Table2[[#This Row],[200D EMA]])/Table2[[#This Row],[200D EMA]]</f>
        <v>0.1579093335880993</v>
      </c>
      <c r="V567">
        <v>1.08043250207849</v>
      </c>
      <c r="W567">
        <v>1840</v>
      </c>
      <c r="X567">
        <v>1900.45</v>
      </c>
      <c r="Y567">
        <v>1850</v>
      </c>
      <c r="Z567">
        <v>1899</v>
      </c>
      <c r="AA567">
        <v>1840</v>
      </c>
      <c r="AB567">
        <v>1900.45</v>
      </c>
      <c r="AC567" s="1">
        <f>(Table2[[#This Row],[Close Price]]/Table2[[#This Row],[Day Low]])-1</f>
        <v>2.5951086956521818E-2</v>
      </c>
      <c r="AD567" s="1">
        <f>(Table2[[#This Row],[Day High]]/Table2[[#This Row],[Close Price]])-1</f>
        <v>6.7275857502318015E-3</v>
      </c>
      <c r="AE567" s="1">
        <f>(Table2[[#This Row],[Close Price]]/Table2[[#This Row],[Current Week Low]])-1</f>
        <v>2.0405405405405475E-2</v>
      </c>
      <c r="AF567" s="1">
        <f>(Table2[[#This Row],[Current Week High]]/Table2[[#This Row],[Close Price]])-1</f>
        <v>5.9594755661502852E-3</v>
      </c>
      <c r="AG567" s="1">
        <f>(Table2[[#This Row],[Close Price]]/Table2[[#This Row],[Current Month Low]])-1</f>
        <v>2.5951086956521818E-2</v>
      </c>
      <c r="AH567" s="1">
        <f>(Table2[[#This Row],[Current Month High]]/Table2[[#This Row],[Close Price]])-1</f>
        <v>6.7275857502318015E-3</v>
      </c>
      <c r="AI567">
        <v>4.5053635280095401</v>
      </c>
      <c r="AJ567">
        <v>32.469036174169297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0.19</v>
      </c>
      <c r="AM567" t="s">
        <v>2951</v>
      </c>
      <c r="AN567">
        <v>-1.56</v>
      </c>
      <c r="AO567" t="s">
        <v>2950</v>
      </c>
      <c r="AP567">
        <v>-0.116612842668928</v>
      </c>
      <c r="AQ567">
        <f>(Table2[[#This Row],[Sharpe Ratio]]-AVERAGE(Table2[Sharpe Ratio]))/_xlfn.STDEV.P(Table2[Sharpe Ratio])</f>
        <v>-1.9377756088021236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-2.7865642952274192</v>
      </c>
      <c r="AS567">
        <f>_xlfn.RANK.AVG(Table2[[#This Row],[1Y Return vs Nifty Z-Score]],Table2[1Y Return vs Nifty Z-Score])</f>
        <v>500</v>
      </c>
      <c r="AT567">
        <f>_xlfn.RANK.AVG(Table2[[#This Row],[6M Return vs Nifty Z-Score]],Table2[6M Return vs Nifty Z-Score])</f>
        <v>364</v>
      </c>
      <c r="AU567">
        <f>_xlfn.RANK.AVG(Table2[[#This Row],[Sharpe Ratio Z-Score]],Table2[Sharpe Ratio Z-Score])</f>
        <v>711</v>
      </c>
      <c r="AV567">
        <f>(Table2[[#This Row],[Rank 1Y]]+Table2[[#This Row],[Rank 6M]]+Table2[[#This Row],[Rank Sharpe]])/3</f>
        <v>525</v>
      </c>
    </row>
    <row r="568" spans="1:48" x14ac:dyDescent="0.3">
      <c r="A568" t="s">
        <v>1062</v>
      </c>
      <c r="B568" t="s">
        <v>1063</v>
      </c>
      <c r="C568" t="s">
        <v>2909</v>
      </c>
      <c r="D568" t="s">
        <v>25</v>
      </c>
      <c r="E568">
        <v>10728.632529439999</v>
      </c>
      <c r="F568">
        <v>162.26</v>
      </c>
      <c r="G568">
        <v>6.7331697486107096</v>
      </c>
      <c r="H568">
        <f>(Table2[[#This Row],[1Y Return vs Nifty]]-AVERAGE(Table2[1Y Return vs Nifty]))/_xlfn.STDEV.P(Table2[1Y Return vs Nifty])</f>
        <v>-0.47043762050966098</v>
      </c>
      <c r="I568">
        <v>11.119636701125</v>
      </c>
      <c r="J568">
        <f>(Table2[[#This Row],[1M Return vs Nifty]]-AVERAGE(Table2[1M Return vs Nifty]))/_xlfn.STDEV.P(Table2[1M Return vs Nifty])</f>
        <v>0.63119634898642829</v>
      </c>
      <c r="K568">
        <v>-1.31475483722191</v>
      </c>
      <c r="L568">
        <f>(Table2[[#This Row],[6M Return vs Nifty]]-AVERAGE(Table2[6M Return vs Nifty]))/_xlfn.STDEV.P(Table2[6M Return vs Nifty])</f>
        <v>-0.45486996798156754</v>
      </c>
      <c r="M568">
        <v>6.2476580374865502</v>
      </c>
      <c r="N568">
        <f>(Table2[[#This Row],[1W Return vs Nifty]]-AVERAGE(Table2[1W Return vs Nifty]))/_xlfn.STDEV.P(Table2[1W Return vs Nifty])</f>
        <v>1.2473052756750456</v>
      </c>
      <c r="O568">
        <v>152.97999999999999</v>
      </c>
      <c r="P568">
        <v>150.04846035972</v>
      </c>
      <c r="Q568">
        <v>144.94661795150799</v>
      </c>
      <c r="R568">
        <v>33.443403807448703</v>
      </c>
      <c r="S568">
        <f>(Table2[[#This Row],[Close Price]]-Table2[[#This Row],[20D EMA]])/Table2[[#This Row],[20D EMA]]</f>
        <v>6.0661524382272201E-2</v>
      </c>
      <c r="T568">
        <f>(Table2[[#This Row],[Close Price]]-Table2[[#This Row],[50D EMA]])/Table2[[#This Row],[50D EMA]]</f>
        <v>8.1383971624930718E-2</v>
      </c>
      <c r="U568">
        <f>(Table2[[#This Row],[Close Price]]-Table2[[#This Row],[200D EMA]])/Table2[[#This Row],[200D EMA]]</f>
        <v>0.11944660933230059</v>
      </c>
      <c r="V568">
        <v>1.6204811017912899</v>
      </c>
      <c r="W568">
        <v>158.80000000000001</v>
      </c>
      <c r="X568">
        <v>162.9</v>
      </c>
      <c r="Y568">
        <v>162.04</v>
      </c>
      <c r="Z568">
        <v>167.75</v>
      </c>
      <c r="AA568">
        <v>158.80000000000001</v>
      </c>
      <c r="AB568">
        <v>162.9</v>
      </c>
      <c r="AC568" s="1">
        <f>(Table2[[#This Row],[Close Price]]/Table2[[#This Row],[Day Low]])-1</f>
        <v>2.1788413098236648E-2</v>
      </c>
      <c r="AD568" s="1">
        <f>(Table2[[#This Row],[Day High]]/Table2[[#This Row],[Close Price]])-1</f>
        <v>3.9442869468755415E-3</v>
      </c>
      <c r="AE568" s="1">
        <f>(Table2[[#This Row],[Close Price]]/Table2[[#This Row],[Current Week Low]])-1</f>
        <v>1.3576894593927413E-3</v>
      </c>
      <c r="AF568" s="1">
        <f>(Table2[[#This Row],[Current Week High]]/Table2[[#This Row],[Close Price]])-1</f>
        <v>3.383458646616555E-2</v>
      </c>
      <c r="AG568" s="1">
        <f>(Table2[[#This Row],[Close Price]]/Table2[[#This Row],[Current Month Low]])-1</f>
        <v>2.1788413098236648E-2</v>
      </c>
      <c r="AH568" s="1">
        <f>(Table2[[#This Row],[Current Month High]]/Table2[[#This Row],[Close Price]])-1</f>
        <v>3.9442869468755415E-3</v>
      </c>
      <c r="AI568">
        <v>3.4142733883890202</v>
      </c>
      <c r="AJ568">
        <v>35.612202256581597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0.03</v>
      </c>
      <c r="AM568" t="s">
        <v>2951</v>
      </c>
      <c r="AN568">
        <v>12.33</v>
      </c>
      <c r="AO568" t="s">
        <v>2951</v>
      </c>
      <c r="AP568">
        <v>-6.9474755046704001E-2</v>
      </c>
      <c r="AQ568">
        <f>(Table2[[#This Row],[Sharpe Ratio]]-AVERAGE(Table2[Sharpe Ratio]))/_xlfn.STDEV.P(Table2[Sharpe Ratio])</f>
        <v>-1.417486527388635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-0.46429249121838967</v>
      </c>
      <c r="AS568">
        <f>_xlfn.RANK.AVG(Table2[[#This Row],[1Y Return vs Nifty Z-Score]],Table2[1Y Return vs Nifty Z-Score])</f>
        <v>461</v>
      </c>
      <c r="AT568">
        <f>_xlfn.RANK.AVG(Table2[[#This Row],[6M Return vs Nifty Z-Score]],Table2[6M Return vs Nifty Z-Score])</f>
        <v>456</v>
      </c>
      <c r="AU568">
        <f>_xlfn.RANK.AVG(Table2[[#This Row],[Sharpe Ratio Z-Score]],Table2[Sharpe Ratio Z-Score])</f>
        <v>666</v>
      </c>
      <c r="AV568">
        <f>(Table2[[#This Row],[Rank 1Y]]+Table2[[#This Row],[Rank 6M]]+Table2[[#This Row],[Rank Sharpe]])/3</f>
        <v>527.66666666666663</v>
      </c>
    </row>
    <row r="569" spans="1:48" x14ac:dyDescent="0.3">
      <c r="A569" t="s">
        <v>866</v>
      </c>
      <c r="B569" t="s">
        <v>867</v>
      </c>
      <c r="C569" t="s">
        <v>2909</v>
      </c>
      <c r="D569" t="s">
        <v>517</v>
      </c>
      <c r="E569">
        <v>15453.224810969999</v>
      </c>
      <c r="F569">
        <v>340</v>
      </c>
      <c r="G569">
        <v>12.5588100071915</v>
      </c>
      <c r="H569">
        <f>(Table2[[#This Row],[1Y Return vs Nifty]]-AVERAGE(Table2[1Y Return vs Nifty]))/_xlfn.STDEV.P(Table2[1Y Return vs Nifty])</f>
        <v>-0.40100151168739318</v>
      </c>
      <c r="I569">
        <v>8.1050982790322195</v>
      </c>
      <c r="J569">
        <f>(Table2[[#This Row],[1M Return vs Nifty]]-AVERAGE(Table2[1M Return vs Nifty]))/_xlfn.STDEV.P(Table2[1M Return vs Nifty])</f>
        <v>0.34605940048311756</v>
      </c>
      <c r="K569">
        <v>-7.4695027237780698</v>
      </c>
      <c r="L569">
        <f>(Table2[[#This Row],[6M Return vs Nifty]]-AVERAGE(Table2[6M Return vs Nifty]))/_xlfn.STDEV.P(Table2[6M Return vs Nifty])</f>
        <v>-0.64497988829370734</v>
      </c>
      <c r="M569">
        <v>-3.47272638818212</v>
      </c>
      <c r="N569">
        <f>(Table2[[#This Row],[1W Return vs Nifty]]-AVERAGE(Table2[1W Return vs Nifty]))/_xlfn.STDEV.P(Table2[1W Return vs Nifty])</f>
        <v>-0.74430558627714583</v>
      </c>
      <c r="O569">
        <v>329.29</v>
      </c>
      <c r="P569">
        <v>324.66856937113698</v>
      </c>
      <c r="Q569">
        <v>316.68370210811202</v>
      </c>
      <c r="R569">
        <v>43.934046611129702</v>
      </c>
      <c r="S569">
        <f>(Table2[[#This Row],[Close Price]]-Table2[[#This Row],[20D EMA]])/Table2[[#This Row],[20D EMA]]</f>
        <v>3.2524522457408299E-2</v>
      </c>
      <c r="T569">
        <f>(Table2[[#This Row],[Close Price]]-Table2[[#This Row],[50D EMA]])/Table2[[#This Row],[50D EMA]]</f>
        <v>4.7221788849345823E-2</v>
      </c>
      <c r="U569">
        <f>(Table2[[#This Row],[Close Price]]-Table2[[#This Row],[200D EMA]])/Table2[[#This Row],[200D EMA]]</f>
        <v>7.3626453577102874E-2</v>
      </c>
      <c r="V569">
        <v>0.89389044351431701</v>
      </c>
      <c r="W569">
        <v>332.3</v>
      </c>
      <c r="X569">
        <v>341</v>
      </c>
      <c r="Y569">
        <v>337</v>
      </c>
      <c r="Z569">
        <v>348.1</v>
      </c>
      <c r="AA569">
        <v>332.3</v>
      </c>
      <c r="AB569">
        <v>341</v>
      </c>
      <c r="AC569" s="1">
        <f>(Table2[[#This Row],[Close Price]]/Table2[[#This Row],[Day Low]])-1</f>
        <v>2.3171832681311955E-2</v>
      </c>
      <c r="AD569" s="1">
        <f>(Table2[[#This Row],[Day High]]/Table2[[#This Row],[Close Price]])-1</f>
        <v>2.9411764705882248E-3</v>
      </c>
      <c r="AE569" s="1">
        <f>(Table2[[#This Row],[Close Price]]/Table2[[#This Row],[Current Week Low]])-1</f>
        <v>8.9020771513352859E-3</v>
      </c>
      <c r="AF569" s="1">
        <f>(Table2[[#This Row],[Current Week High]]/Table2[[#This Row],[Close Price]])-1</f>
        <v>2.3823529411764799E-2</v>
      </c>
      <c r="AG569" s="1">
        <f>(Table2[[#This Row],[Close Price]]/Table2[[#This Row],[Current Month Low]])-1</f>
        <v>2.3171832681311955E-2</v>
      </c>
      <c r="AH569" s="1">
        <f>(Table2[[#This Row],[Current Month High]]/Table2[[#This Row],[Close Price]])-1</f>
        <v>2.9411764705882248E-3</v>
      </c>
      <c r="AI569">
        <v>15.294117647058799</v>
      </c>
      <c r="AJ569">
        <v>40.786749482401603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-7.0000000000000007E-2</v>
      </c>
      <c r="AM569" t="s">
        <v>2950</v>
      </c>
      <c r="AN569">
        <v>12.4</v>
      </c>
      <c r="AO569" t="s">
        <v>2951</v>
      </c>
      <c r="AP569">
        <v>-4.7158739639622999E-2</v>
      </c>
      <c r="AQ569">
        <f>(Table2[[#This Row],[Sharpe Ratio]]-AVERAGE(Table2[Sharpe Ratio]))/_xlfn.STDEV.P(Table2[Sharpe Ratio])</f>
        <v>-1.1711723525326032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-2.6153999383077315</v>
      </c>
      <c r="AS569">
        <f>_xlfn.RANK.AVG(Table2[[#This Row],[1Y Return vs Nifty Z-Score]],Table2[1Y Return vs Nifty Z-Score])</f>
        <v>433</v>
      </c>
      <c r="AT569">
        <f>_xlfn.RANK.AVG(Table2[[#This Row],[6M Return vs Nifty Z-Score]],Table2[6M Return vs Nifty Z-Score])</f>
        <v>516</v>
      </c>
      <c r="AU569">
        <f>_xlfn.RANK.AVG(Table2[[#This Row],[Sharpe Ratio Z-Score]],Table2[Sharpe Ratio Z-Score])</f>
        <v>635</v>
      </c>
      <c r="AV569">
        <f>(Table2[[#This Row],[Rank 1Y]]+Table2[[#This Row],[Rank 6M]]+Table2[[#This Row],[Rank Sharpe]])/3</f>
        <v>528</v>
      </c>
    </row>
    <row r="570" spans="1:48" x14ac:dyDescent="0.3">
      <c r="A570" t="s">
        <v>947</v>
      </c>
      <c r="B570" t="s">
        <v>948</v>
      </c>
      <c r="C570" t="s">
        <v>2919</v>
      </c>
      <c r="D570" t="s">
        <v>583</v>
      </c>
      <c r="E570">
        <v>13427.432208</v>
      </c>
      <c r="F570">
        <v>819.95</v>
      </c>
      <c r="G570">
        <v>-29.7408316542524</v>
      </c>
      <c r="H570">
        <f>(Table2[[#This Row],[1Y Return vs Nifty]]-AVERAGE(Table2[1Y Return vs Nifty]))/_xlfn.STDEV.P(Table2[1Y Return vs Nifty])</f>
        <v>-0.90517313766803276</v>
      </c>
      <c r="I570">
        <v>-7.3518620366654899</v>
      </c>
      <c r="J570">
        <f>(Table2[[#This Row],[1M Return vs Nifty]]-AVERAGE(Table2[1M Return vs Nifty]))/_xlfn.STDEV.P(Table2[1M Return vs Nifty])</f>
        <v>-1.1159722210926672</v>
      </c>
      <c r="K570">
        <v>-10.5121647241084</v>
      </c>
      <c r="L570">
        <f>(Table2[[#This Row],[6M Return vs Nifty]]-AVERAGE(Table2[6M Return vs Nifty]))/_xlfn.STDEV.P(Table2[6M Return vs Nifty])</f>
        <v>-0.7389626542950678</v>
      </c>
      <c r="M570">
        <v>1.45410769349571</v>
      </c>
      <c r="N570">
        <f>(Table2[[#This Row],[1W Return vs Nifty]]-AVERAGE(Table2[1W Return vs Nifty]))/_xlfn.STDEV.P(Table2[1W Return vs Nifty])</f>
        <v>0.26515410609822243</v>
      </c>
      <c r="O570">
        <v>823.02</v>
      </c>
      <c r="P570">
        <v>824.27298856216805</v>
      </c>
      <c r="Q570">
        <v>822.89274784737302</v>
      </c>
      <c r="R570">
        <v>63.438199319984101</v>
      </c>
      <c r="S570">
        <f>(Table2[[#This Row],[Close Price]]-Table2[[#This Row],[20D EMA]])/Table2[[#This Row],[20D EMA]]</f>
        <v>-3.7301645160505654E-3</v>
      </c>
      <c r="T570">
        <f>(Table2[[#This Row],[Close Price]]-Table2[[#This Row],[50D EMA]])/Table2[[#This Row],[50D EMA]]</f>
        <v>-5.2446078206552314E-3</v>
      </c>
      <c r="U570">
        <f>(Table2[[#This Row],[Close Price]]-Table2[[#This Row],[200D EMA]])/Table2[[#This Row],[200D EMA]]</f>
        <v>-3.5761013267779826E-3</v>
      </c>
      <c r="V570">
        <v>0.783932481339219</v>
      </c>
      <c r="W570">
        <v>815.55</v>
      </c>
      <c r="X570">
        <v>844</v>
      </c>
      <c r="Y570">
        <v>811.2</v>
      </c>
      <c r="Z570">
        <v>825</v>
      </c>
      <c r="AA570">
        <v>815.55</v>
      </c>
      <c r="AB570">
        <v>844</v>
      </c>
      <c r="AC570" s="1">
        <f>(Table2[[#This Row],[Close Price]]/Table2[[#This Row],[Day Low]])-1</f>
        <v>5.3951321194287694E-3</v>
      </c>
      <c r="AD570" s="1">
        <f>(Table2[[#This Row],[Day High]]/Table2[[#This Row],[Close Price]])-1</f>
        <v>2.9331056771754405E-2</v>
      </c>
      <c r="AE570" s="1">
        <f>(Table2[[#This Row],[Close Price]]/Table2[[#This Row],[Current Week Low]])-1</f>
        <v>1.0786489151873857E-2</v>
      </c>
      <c r="AF570" s="1">
        <f>(Table2[[#This Row],[Current Week High]]/Table2[[#This Row],[Close Price]])-1</f>
        <v>6.1589121287883852E-3</v>
      </c>
      <c r="AG570" s="1">
        <f>(Table2[[#This Row],[Close Price]]/Table2[[#This Row],[Current Month Low]])-1</f>
        <v>5.3951321194287694E-3</v>
      </c>
      <c r="AH570" s="1">
        <f>(Table2[[#This Row],[Current Month High]]/Table2[[#This Row],[Close Price]])-1</f>
        <v>2.9331056771754405E-2</v>
      </c>
      <c r="AI570">
        <v>25.0015244832001</v>
      </c>
      <c r="AJ570">
        <v>15.656957472318201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-0.03</v>
      </c>
      <c r="AM570" t="s">
        <v>2950</v>
      </c>
      <c r="AN570">
        <v>6.09</v>
      </c>
      <c r="AO570" t="s">
        <v>2951</v>
      </c>
      <c r="AP570">
        <v>4.9450627865372E-2</v>
      </c>
      <c r="AQ570">
        <f>(Table2[[#This Row],[Sharpe Ratio]]-AVERAGE(Table2[Sharpe Ratio]))/_xlfn.STDEV.P(Table2[Sharpe Ratio])</f>
        <v>-0.10484145939272477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664</v>
      </c>
      <c r="AT570">
        <f>_xlfn.RANK.AVG(Table2[[#This Row],[6M Return vs Nifty Z-Score]],Table2[6M Return vs Nifty Z-Score])</f>
        <v>551</v>
      </c>
      <c r="AU570">
        <f>_xlfn.RANK.AVG(Table2[[#This Row],[Sharpe Ratio Z-Score]],Table2[Sharpe Ratio Z-Score])</f>
        <v>369</v>
      </c>
      <c r="AV570">
        <f>(Table2[[#This Row],[Rank 1Y]]+Table2[[#This Row],[Rank 6M]]+Table2[[#This Row],[Rank Sharpe]])/3</f>
        <v>528</v>
      </c>
    </row>
    <row r="571" spans="1:48" x14ac:dyDescent="0.3">
      <c r="A571" t="s">
        <v>1254</v>
      </c>
      <c r="B571" t="s">
        <v>1255</v>
      </c>
      <c r="C571" t="s">
        <v>2923</v>
      </c>
      <c r="D571" t="s">
        <v>524</v>
      </c>
      <c r="E571">
        <v>8034.7318790899899</v>
      </c>
      <c r="F571">
        <v>525.75</v>
      </c>
      <c r="G571">
        <v>-0.56625718548669801</v>
      </c>
      <c r="H571">
        <f>(Table2[[#This Row],[1Y Return vs Nifty]]-AVERAGE(Table2[1Y Return vs Nifty]))/_xlfn.STDEV.P(Table2[1Y Return vs Nifty])</f>
        <v>-0.55743986926500277</v>
      </c>
      <c r="I571">
        <v>2.5703207561765198</v>
      </c>
      <c r="J571">
        <f>(Table2[[#This Row],[1M Return vs Nifty]]-AVERAGE(Table2[1M Return vs Nifty]))/_xlfn.STDEV.P(Table2[1M Return vs Nifty])</f>
        <v>-0.1774600749847639</v>
      </c>
      <c r="K571">
        <v>-5.6965974014069998</v>
      </c>
      <c r="L571">
        <f>(Table2[[#This Row],[6M Return vs Nifty]]-AVERAGE(Table2[6M Return vs Nifty]))/_xlfn.STDEV.P(Table2[6M Return vs Nifty])</f>
        <v>-0.59021779311623535</v>
      </c>
      <c r="M571">
        <v>4.5043090547009399</v>
      </c>
      <c r="N571">
        <f>(Table2[[#This Row],[1W Return vs Nifty]]-AVERAGE(Table2[1W Return vs Nifty]))/_xlfn.STDEV.P(Table2[1W Return vs Nifty])</f>
        <v>0.89011026997955023</v>
      </c>
      <c r="O571">
        <v>520.28</v>
      </c>
      <c r="P571">
        <v>513.17011840820498</v>
      </c>
      <c r="Q571">
        <v>485.52371095479299</v>
      </c>
      <c r="R571">
        <v>37.9188167881711</v>
      </c>
      <c r="S571">
        <f>(Table2[[#This Row],[Close Price]]-Table2[[#This Row],[20D EMA]])/Table2[[#This Row],[20D EMA]]</f>
        <v>1.0513569616360473E-2</v>
      </c>
      <c r="T571">
        <f>(Table2[[#This Row],[Close Price]]-Table2[[#This Row],[50D EMA]])/Table2[[#This Row],[50D EMA]]</f>
        <v>2.4514057113879446E-2</v>
      </c>
      <c r="U571">
        <f>(Table2[[#This Row],[Close Price]]-Table2[[#This Row],[200D EMA]])/Table2[[#This Row],[200D EMA]]</f>
        <v>8.2851337921480986E-2</v>
      </c>
      <c r="V571">
        <v>0.56323080417405802</v>
      </c>
      <c r="W571">
        <v>524.04999999999995</v>
      </c>
      <c r="X571">
        <v>535.75</v>
      </c>
      <c r="Y571">
        <v>532.29999999999995</v>
      </c>
      <c r="Z571">
        <v>548.20000000000005</v>
      </c>
      <c r="AA571">
        <v>524.04999999999995</v>
      </c>
      <c r="AB571">
        <v>535.75</v>
      </c>
      <c r="AC571" s="1">
        <f>(Table2[[#This Row],[Close Price]]/Table2[[#This Row],[Day Low]])-1</f>
        <v>3.243965270489646E-3</v>
      </c>
      <c r="AD571" s="1">
        <f>(Table2[[#This Row],[Day High]]/Table2[[#This Row],[Close Price]])-1</f>
        <v>1.902044698050398E-2</v>
      </c>
      <c r="AE571" s="1">
        <f>(Table2[[#This Row],[Close Price]]/Table2[[#This Row],[Current Week Low]])-1</f>
        <v>-1.2305091114033329E-2</v>
      </c>
      <c r="AF571" s="1">
        <f>(Table2[[#This Row],[Current Week High]]/Table2[[#This Row],[Close Price]])-1</f>
        <v>4.2700903471231566E-2</v>
      </c>
      <c r="AG571" s="1">
        <f>(Table2[[#This Row],[Close Price]]/Table2[[#This Row],[Current Month Low]])-1</f>
        <v>3.243965270489646E-3</v>
      </c>
      <c r="AH571" s="1">
        <f>(Table2[[#This Row],[Current Month High]]/Table2[[#This Row],[Close Price]])-1</f>
        <v>1.902044698050398E-2</v>
      </c>
      <c r="AI571">
        <v>10.641940085591999</v>
      </c>
      <c r="AJ571">
        <v>31.766917293233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0.08</v>
      </c>
      <c r="AM571" t="s">
        <v>2951</v>
      </c>
      <c r="AN571">
        <v>8.4600000000000009</v>
      </c>
      <c r="AO571" t="s">
        <v>2951</v>
      </c>
      <c r="AP571">
        <v>-1.8320154946088001E-2</v>
      </c>
      <c r="AQ571">
        <f>(Table2[[#This Row],[Sharpe Ratio]]-AVERAGE(Table2[Sharpe Ratio]))/_xlfn.STDEV.P(Table2[Sharpe Ratio])</f>
        <v>-0.85286498164998925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-1.287872449036441</v>
      </c>
      <c r="AS571">
        <f>_xlfn.RANK.AVG(Table2[[#This Row],[1Y Return vs Nifty Z-Score]],Table2[1Y Return vs Nifty Z-Score])</f>
        <v>508</v>
      </c>
      <c r="AT571">
        <f>_xlfn.RANK.AVG(Table2[[#This Row],[6M Return vs Nifty Z-Score]],Table2[6M Return vs Nifty Z-Score])</f>
        <v>493</v>
      </c>
      <c r="AU571">
        <f>_xlfn.RANK.AVG(Table2[[#This Row],[Sharpe Ratio Z-Score]],Table2[Sharpe Ratio Z-Score])</f>
        <v>583</v>
      </c>
      <c r="AV571">
        <f>(Table2[[#This Row],[Rank 1Y]]+Table2[[#This Row],[Rank 6M]]+Table2[[#This Row],[Rank Sharpe]])/3</f>
        <v>528</v>
      </c>
    </row>
    <row r="572" spans="1:48" x14ac:dyDescent="0.3">
      <c r="A572" t="s">
        <v>1926</v>
      </c>
      <c r="B572" t="s">
        <v>1927</v>
      </c>
      <c r="C572" t="s">
        <v>2916</v>
      </c>
      <c r="D572" t="s">
        <v>217</v>
      </c>
      <c r="E572">
        <v>2955.3613407500002</v>
      </c>
      <c r="F572">
        <v>173.4</v>
      </c>
      <c r="G572">
        <v>-6.1035064691543104</v>
      </c>
      <c r="H572">
        <f>(Table2[[#This Row],[1Y Return vs Nifty]]-AVERAGE(Table2[1Y Return vs Nifty]))/_xlfn.STDEV.P(Table2[1Y Return vs Nifty])</f>
        <v>-0.62343863107842701</v>
      </c>
      <c r="I572">
        <v>-10.9203434748944</v>
      </c>
      <c r="J572">
        <f>(Table2[[#This Row],[1M Return vs Nifty]]-AVERAGE(Table2[1M Return vs Nifty]))/_xlfn.STDEV.P(Table2[1M Return vs Nifty])</f>
        <v>-1.4535051251784992</v>
      </c>
      <c r="K572">
        <v>-1.0222929055373799</v>
      </c>
      <c r="L572">
        <f>(Table2[[#This Row],[6M Return vs Nifty]]-AVERAGE(Table2[6M Return vs Nifty]))/_xlfn.STDEV.P(Table2[6M Return vs Nifty])</f>
        <v>-0.44583630558764109</v>
      </c>
      <c r="M572">
        <v>-0.82260340042195801</v>
      </c>
      <c r="N572">
        <f>(Table2[[#This Row],[1W Return vs Nifty]]-AVERAGE(Table2[1W Return vs Nifty]))/_xlfn.STDEV.P(Table2[1W Return vs Nifty])</f>
        <v>-0.20132153371286096</v>
      </c>
      <c r="O572">
        <v>174.59</v>
      </c>
      <c r="P572">
        <v>189.425210635995</v>
      </c>
      <c r="Q572">
        <v>187.41532254532601</v>
      </c>
      <c r="R572">
        <v>25.9370618325649</v>
      </c>
      <c r="S572">
        <f>(Table2[[#This Row],[Close Price]]-Table2[[#This Row],[20D EMA]])/Table2[[#This Row],[20D EMA]]</f>
        <v>-6.815968841285284E-3</v>
      </c>
      <c r="T572">
        <f>(Table2[[#This Row],[Close Price]]-Table2[[#This Row],[50D EMA]])/Table2[[#This Row],[50D EMA]]</f>
        <v>-8.4599143810849473E-2</v>
      </c>
      <c r="U572">
        <f>(Table2[[#This Row],[Close Price]]-Table2[[#This Row],[200D EMA]])/Table2[[#This Row],[200D EMA]]</f>
        <v>-7.4782159510658072E-2</v>
      </c>
      <c r="V572">
        <v>0.87799401033693902</v>
      </c>
      <c r="W572">
        <v>171.12</v>
      </c>
      <c r="X572">
        <v>175.48</v>
      </c>
      <c r="Y572">
        <v>175</v>
      </c>
      <c r="Z572">
        <v>179.99</v>
      </c>
      <c r="AA572">
        <v>171.12</v>
      </c>
      <c r="AB572">
        <v>175.48</v>
      </c>
      <c r="AC572" s="1">
        <f>(Table2[[#This Row],[Close Price]]/Table2[[#This Row],[Day Low]])-1</f>
        <v>1.33239831697054E-2</v>
      </c>
      <c r="AD572" s="1">
        <f>(Table2[[#This Row],[Day High]]/Table2[[#This Row],[Close Price]])-1</f>
        <v>1.1995386389849871E-2</v>
      </c>
      <c r="AE572" s="1">
        <f>(Table2[[#This Row],[Close Price]]/Table2[[#This Row],[Current Week Low]])-1</f>
        <v>-9.1428571428571193E-3</v>
      </c>
      <c r="AF572" s="1">
        <f>(Table2[[#This Row],[Current Week High]]/Table2[[#This Row],[Close Price]])-1</f>
        <v>3.8004613610149951E-2</v>
      </c>
      <c r="AG572" s="1">
        <f>(Table2[[#This Row],[Close Price]]/Table2[[#This Row],[Current Month Low]])-1</f>
        <v>1.33239831697054E-2</v>
      </c>
      <c r="AH572" s="1">
        <f>(Table2[[#This Row],[Current Month High]]/Table2[[#This Row],[Close Price]])-1</f>
        <v>1.1995386389849871E-2</v>
      </c>
      <c r="AI572">
        <v>63.206459054209901</v>
      </c>
      <c r="AJ572">
        <v>30.375939849624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-0.28999999999999998</v>
      </c>
      <c r="AM572" t="s">
        <v>2950</v>
      </c>
      <c r="AN572">
        <v>15.91</v>
      </c>
      <c r="AO572" t="s">
        <v>2951</v>
      </c>
      <c r="AP572">
        <v>-1.9977260126276E-2</v>
      </c>
      <c r="AQ572">
        <f>(Table2[[#This Row],[Sharpe Ratio]]-AVERAGE(Table2[Sharpe Ratio]))/_xlfn.STDEV.P(Table2[Sharpe Ratio])</f>
        <v>-0.8711553658275405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545</v>
      </c>
      <c r="AT572">
        <f>_xlfn.RANK.AVG(Table2[[#This Row],[6M Return vs Nifty Z-Score]],Table2[6M Return vs Nifty Z-Score])</f>
        <v>454</v>
      </c>
      <c r="AU572">
        <f>_xlfn.RANK.AVG(Table2[[#This Row],[Sharpe Ratio Z-Score]],Table2[Sharpe Ratio Z-Score])</f>
        <v>587</v>
      </c>
      <c r="AV572">
        <f>(Table2[[#This Row],[Rank 1Y]]+Table2[[#This Row],[Rank 6M]]+Table2[[#This Row],[Rank Sharpe]])/3</f>
        <v>528.66666666666663</v>
      </c>
    </row>
    <row r="573" spans="1:48" x14ac:dyDescent="0.3">
      <c r="A573" t="s">
        <v>818</v>
      </c>
      <c r="B573" t="s">
        <v>819</v>
      </c>
      <c r="C573" t="s">
        <v>2908</v>
      </c>
      <c r="D573" t="s">
        <v>820</v>
      </c>
      <c r="E573">
        <v>17202.020933160002</v>
      </c>
      <c r="F573">
        <v>1316.8</v>
      </c>
      <c r="G573">
        <v>-5.9246253885665698</v>
      </c>
      <c r="H573">
        <f>(Table2[[#This Row],[1Y Return vs Nifty]]-AVERAGE(Table2[1Y Return vs Nifty]))/_xlfn.STDEV.P(Table2[1Y Return vs Nifty])</f>
        <v>-0.62130653818792625</v>
      </c>
      <c r="I573">
        <v>3.0235156885686698</v>
      </c>
      <c r="J573">
        <f>(Table2[[#This Row],[1M Return vs Nifty]]-AVERAGE(Table2[1M Return vs Nifty]))/_xlfn.STDEV.P(Table2[1M Return vs Nifty])</f>
        <v>-0.13459360522859082</v>
      </c>
      <c r="K573">
        <v>-2.7655361053533101</v>
      </c>
      <c r="L573">
        <f>(Table2[[#This Row],[6M Return vs Nifty]]-AVERAGE(Table2[6M Return vs Nifty]))/_xlfn.STDEV.P(Table2[6M Return vs Nifty])</f>
        <v>-0.4996821871590994</v>
      </c>
      <c r="M573">
        <v>-6.5834026005514704E-2</v>
      </c>
      <c r="N573">
        <f>(Table2[[#This Row],[1W Return vs Nifty]]-AVERAGE(Table2[1W Return vs Nifty]))/_xlfn.STDEV.P(Table2[1W Return vs Nifty])</f>
        <v>-4.6266955614024823E-2</v>
      </c>
      <c r="O573">
        <v>1218.53</v>
      </c>
      <c r="P573">
        <v>1172.2727621857</v>
      </c>
      <c r="Q573">
        <v>1131.10441040153</v>
      </c>
      <c r="R573">
        <v>72.951559327309198</v>
      </c>
      <c r="S573">
        <f>(Table2[[#This Row],[Close Price]]-Table2[[#This Row],[20D EMA]])/Table2[[#This Row],[20D EMA]]</f>
        <v>8.0646352572361774E-2</v>
      </c>
      <c r="T573">
        <f>(Table2[[#This Row],[Close Price]]-Table2[[#This Row],[50D EMA]])/Table2[[#This Row],[50D EMA]]</f>
        <v>0.12328806270720581</v>
      </c>
      <c r="U573">
        <f>(Table2[[#This Row],[Close Price]]-Table2[[#This Row],[200D EMA]])/Table2[[#This Row],[200D EMA]]</f>
        <v>0.16417192603161188</v>
      </c>
      <c r="V573">
        <v>1.4139187454103099</v>
      </c>
      <c r="W573">
        <v>1233</v>
      </c>
      <c r="X573">
        <v>1325</v>
      </c>
      <c r="Y573">
        <v>1240.95</v>
      </c>
      <c r="Z573">
        <v>1304</v>
      </c>
      <c r="AA573">
        <v>1233</v>
      </c>
      <c r="AB573">
        <v>1325</v>
      </c>
      <c r="AC573" s="1">
        <f>(Table2[[#This Row],[Close Price]]/Table2[[#This Row],[Day Low]])-1</f>
        <v>6.7964314679643145E-2</v>
      </c>
      <c r="AD573" s="1">
        <f>(Table2[[#This Row],[Day High]]/Table2[[#This Row],[Close Price]])-1</f>
        <v>6.2272174969624228E-3</v>
      </c>
      <c r="AE573" s="1">
        <f>(Table2[[#This Row],[Close Price]]/Table2[[#This Row],[Current Week Low]])-1</f>
        <v>6.112252709617616E-2</v>
      </c>
      <c r="AF573" s="1">
        <f>(Table2[[#This Row],[Current Week High]]/Table2[[#This Row],[Close Price]])-1</f>
        <v>-9.7205346294045869E-3</v>
      </c>
      <c r="AG573" s="1">
        <f>(Table2[[#This Row],[Close Price]]/Table2[[#This Row],[Current Month Low]])-1</f>
        <v>6.7964314679643145E-2</v>
      </c>
      <c r="AH573" s="1">
        <f>(Table2[[#This Row],[Current Month High]]/Table2[[#This Row],[Close Price]])-1</f>
        <v>6.2272174969624228E-3</v>
      </c>
      <c r="AI573">
        <v>1.5264277035237099</v>
      </c>
      <c r="AJ573">
        <v>33.259120578859402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0.19</v>
      </c>
      <c r="AM573" t="s">
        <v>2951</v>
      </c>
      <c r="AN573">
        <v>19.04</v>
      </c>
      <c r="AO573" t="s">
        <v>2951</v>
      </c>
      <c r="AP573">
        <v>-1.0950596682548001E-2</v>
      </c>
      <c r="AQ573">
        <f>(Table2[[#This Row],[Sharpe Ratio]]-AVERAGE(Table2[Sharpe Ratio]))/_xlfn.STDEV.P(Table2[Sharpe Ratio])</f>
        <v>-0.77152310095916832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-2.0733723871488099</v>
      </c>
      <c r="AS573">
        <f>_xlfn.RANK.AVG(Table2[[#This Row],[1Y Return vs Nifty Z-Score]],Table2[1Y Return vs Nifty Z-Score])</f>
        <v>542</v>
      </c>
      <c r="AT573">
        <f>_xlfn.RANK.AVG(Table2[[#This Row],[6M Return vs Nifty Z-Score]],Table2[6M Return vs Nifty Z-Score])</f>
        <v>471</v>
      </c>
      <c r="AU573">
        <f>_xlfn.RANK.AVG(Table2[[#This Row],[Sharpe Ratio Z-Score]],Table2[Sharpe Ratio Z-Score])</f>
        <v>574</v>
      </c>
      <c r="AV573">
        <f>(Table2[[#This Row],[Rank 1Y]]+Table2[[#This Row],[Rank 6M]]+Table2[[#This Row],[Rank Sharpe]])/3</f>
        <v>529</v>
      </c>
    </row>
    <row r="574" spans="1:48" x14ac:dyDescent="0.3">
      <c r="A574" t="s">
        <v>678</v>
      </c>
      <c r="B574" t="s">
        <v>679</v>
      </c>
      <c r="C574" t="s">
        <v>2909</v>
      </c>
      <c r="D574" t="s">
        <v>50</v>
      </c>
      <c r="E574">
        <v>22229.98493065</v>
      </c>
      <c r="F574">
        <v>1407.7</v>
      </c>
      <c r="G574">
        <v>-20.030113356351901</v>
      </c>
      <c r="H574">
        <f>(Table2[[#This Row],[1Y Return vs Nifty]]-AVERAGE(Table2[1Y Return vs Nifty]))/_xlfn.STDEV.P(Table2[1Y Return vs Nifty])</f>
        <v>-0.78943058190650195</v>
      </c>
      <c r="I574">
        <v>2.4947082982752802</v>
      </c>
      <c r="J574">
        <f>(Table2[[#This Row],[1M Return vs Nifty]]-AVERAGE(Table2[1M Return vs Nifty]))/_xlfn.STDEV.P(Table2[1M Return vs Nifty])</f>
        <v>-0.18461205067589709</v>
      </c>
      <c r="K574">
        <v>-22.991999969699599</v>
      </c>
      <c r="L574">
        <f>(Table2[[#This Row],[6M Return vs Nifty]]-AVERAGE(Table2[6M Return vs Nifty]))/_xlfn.STDEV.P(Table2[6M Return vs Nifty])</f>
        <v>-1.1244439977681817</v>
      </c>
      <c r="M574">
        <v>-1.87206864106366</v>
      </c>
      <c r="N574">
        <f>(Table2[[#This Row],[1W Return vs Nifty]]-AVERAGE(Table2[1W Return vs Nifty]))/_xlfn.STDEV.P(Table2[1W Return vs Nifty])</f>
        <v>-0.41634660689657954</v>
      </c>
      <c r="O574">
        <v>1444.09</v>
      </c>
      <c r="P574">
        <v>1439.1242416298801</v>
      </c>
      <c r="Q574">
        <v>1441.32269486059</v>
      </c>
      <c r="R574">
        <v>35.808260859504699</v>
      </c>
      <c r="S574">
        <f>(Table2[[#This Row],[Close Price]]-Table2[[#This Row],[20D EMA]])/Table2[[#This Row],[20D EMA]]</f>
        <v>-2.5199260433906388E-2</v>
      </c>
      <c r="T574">
        <f>(Table2[[#This Row],[Close Price]]-Table2[[#This Row],[50D EMA]])/Table2[[#This Row],[50D EMA]]</f>
        <v>-2.1835669722504652E-2</v>
      </c>
      <c r="U574">
        <f>(Table2[[#This Row],[Close Price]]-Table2[[#This Row],[200D EMA]])/Table2[[#This Row],[200D EMA]]</f>
        <v>-2.3327666302959349E-2</v>
      </c>
      <c r="V574">
        <v>0.71147571111771801</v>
      </c>
      <c r="W574">
        <v>1401</v>
      </c>
      <c r="X574">
        <v>1479.5</v>
      </c>
      <c r="Y574">
        <v>1460.55</v>
      </c>
      <c r="Z574">
        <v>1482.6</v>
      </c>
      <c r="AA574">
        <v>1401</v>
      </c>
      <c r="AB574">
        <v>1479.5</v>
      </c>
      <c r="AC574" s="1">
        <f>(Table2[[#This Row],[Close Price]]/Table2[[#This Row],[Day Low]])-1</f>
        <v>4.782298358315451E-3</v>
      </c>
      <c r="AD574" s="1">
        <f>(Table2[[#This Row],[Day High]]/Table2[[#This Row],[Close Price]])-1</f>
        <v>5.100518576401214E-2</v>
      </c>
      <c r="AE574" s="1">
        <f>(Table2[[#This Row],[Close Price]]/Table2[[#This Row],[Current Week Low]])-1</f>
        <v>-3.6184998801821133E-2</v>
      </c>
      <c r="AF574" s="1">
        <f>(Table2[[#This Row],[Current Week High]]/Table2[[#This Row],[Close Price]])-1</f>
        <v>5.3207359522625453E-2</v>
      </c>
      <c r="AG574" s="1">
        <f>(Table2[[#This Row],[Close Price]]/Table2[[#This Row],[Current Month Low]])-1</f>
        <v>4.782298358315451E-3</v>
      </c>
      <c r="AH574" s="1">
        <f>(Table2[[#This Row],[Current Month High]]/Table2[[#This Row],[Close Price]])-1</f>
        <v>5.100518576401214E-2</v>
      </c>
      <c r="AI574">
        <v>27.584002273211599</v>
      </c>
      <c r="AJ574">
        <v>18.2841778001848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2950</v>
      </c>
      <c r="AN574">
        <v>0.24</v>
      </c>
      <c r="AO574" t="s">
        <v>2951</v>
      </c>
      <c r="AP574">
        <v>7.0072724643670994E-2</v>
      </c>
      <c r="AQ574">
        <f>(Table2[[#This Row],[Sharpe Ratio]]-AVERAGE(Table2[Sharpe Ratio]))/_xlfn.STDEV.P(Table2[Sharpe Ratio])</f>
        <v>0.12277600094189163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621</v>
      </c>
      <c r="AT574">
        <f>_xlfn.RANK.AVG(Table2[[#This Row],[6M Return vs Nifty Z-Score]],Table2[6M Return vs Nifty Z-Score])</f>
        <v>667</v>
      </c>
      <c r="AU574">
        <f>_xlfn.RANK.AVG(Table2[[#This Row],[Sharpe Ratio Z-Score]],Table2[Sharpe Ratio Z-Score])</f>
        <v>304</v>
      </c>
      <c r="AV574">
        <f>(Table2[[#This Row],[Rank 1Y]]+Table2[[#This Row],[Rank 6M]]+Table2[[#This Row],[Rank Sharpe]])/3</f>
        <v>530.66666666666663</v>
      </c>
    </row>
    <row r="575" spans="1:48" x14ac:dyDescent="0.3">
      <c r="A575" t="s">
        <v>1146</v>
      </c>
      <c r="B575" t="s">
        <v>1147</v>
      </c>
      <c r="C575" t="s">
        <v>2921</v>
      </c>
      <c r="D575" t="s">
        <v>102</v>
      </c>
      <c r="E575">
        <v>9478.3238163000005</v>
      </c>
      <c r="F575">
        <v>845.2</v>
      </c>
      <c r="G575">
        <v>-10.5126968411455</v>
      </c>
      <c r="H575">
        <f>(Table2[[#This Row],[1Y Return vs Nifty]]-AVERAGE(Table2[1Y Return vs Nifty]))/_xlfn.STDEV.P(Table2[1Y Return vs Nifty])</f>
        <v>-0.67599200013288008</v>
      </c>
      <c r="I575">
        <v>-1.2614257919676499</v>
      </c>
      <c r="J575">
        <f>(Table2[[#This Row],[1M Return vs Nifty]]-AVERAGE(Table2[1M Return vs Nifty]))/_xlfn.STDEV.P(Table2[1M Return vs Nifty])</f>
        <v>-0.53989450612975731</v>
      </c>
      <c r="K575">
        <v>-14.8071296789825</v>
      </c>
      <c r="L575">
        <f>(Table2[[#This Row],[6M Return vs Nifty]]-AVERAGE(Table2[6M Return vs Nifty]))/_xlfn.STDEV.P(Table2[6M Return vs Nifty])</f>
        <v>-0.87162697464815098</v>
      </c>
      <c r="M575">
        <v>-1.8042445605237802E-2</v>
      </c>
      <c r="N575">
        <f>(Table2[[#This Row],[1W Return vs Nifty]]-AVERAGE(Table2[1W Return vs Nifty]))/_xlfn.STDEV.P(Table2[1W Return vs Nifty])</f>
        <v>-3.6474932329050129E-2</v>
      </c>
      <c r="O575">
        <v>816.32</v>
      </c>
      <c r="P575">
        <v>814.16550869475395</v>
      </c>
      <c r="Q575">
        <v>805.46239975245999</v>
      </c>
      <c r="R575">
        <v>67.811566067454507</v>
      </c>
      <c r="S575">
        <f>(Table2[[#This Row],[Close Price]]-Table2[[#This Row],[20D EMA]])/Table2[[#This Row],[20D EMA]]</f>
        <v>3.5378283026264203E-2</v>
      </c>
      <c r="T575">
        <f>(Table2[[#This Row],[Close Price]]-Table2[[#This Row],[50D EMA]])/Table2[[#This Row],[50D EMA]]</f>
        <v>3.8118160219044003E-2</v>
      </c>
      <c r="U575">
        <f>(Table2[[#This Row],[Close Price]]-Table2[[#This Row],[200D EMA]])/Table2[[#This Row],[200D EMA]]</f>
        <v>4.9335139988846755E-2</v>
      </c>
      <c r="V575">
        <v>1.68681325574832</v>
      </c>
      <c r="W575">
        <v>828</v>
      </c>
      <c r="X575">
        <v>856.3</v>
      </c>
      <c r="Y575">
        <v>825</v>
      </c>
      <c r="Z575">
        <v>850</v>
      </c>
      <c r="AA575">
        <v>828</v>
      </c>
      <c r="AB575">
        <v>856.3</v>
      </c>
      <c r="AC575" s="1">
        <f>(Table2[[#This Row],[Close Price]]/Table2[[#This Row],[Day Low]])-1</f>
        <v>2.0772946859903385E-2</v>
      </c>
      <c r="AD575" s="1">
        <f>(Table2[[#This Row],[Day High]]/Table2[[#This Row],[Close Price]])-1</f>
        <v>1.3132986275437686E-2</v>
      </c>
      <c r="AE575" s="1">
        <f>(Table2[[#This Row],[Close Price]]/Table2[[#This Row],[Current Week Low]])-1</f>
        <v>2.4484848484848554E-2</v>
      </c>
      <c r="AF575" s="1">
        <f>(Table2[[#This Row],[Current Week High]]/Table2[[#This Row],[Close Price]])-1</f>
        <v>5.6791292001892035E-3</v>
      </c>
      <c r="AG575" s="1">
        <f>(Table2[[#This Row],[Close Price]]/Table2[[#This Row],[Current Month Low]])-1</f>
        <v>2.0772946859903385E-2</v>
      </c>
      <c r="AH575" s="1">
        <f>(Table2[[#This Row],[Current Month High]]/Table2[[#This Row],[Close Price]])-1</f>
        <v>1.3132986275437686E-2</v>
      </c>
      <c r="AI575">
        <v>18.3033601514434</v>
      </c>
      <c r="AJ575">
        <v>39.196310935441304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</v>
      </c>
      <c r="AM575" t="s">
        <v>2950</v>
      </c>
      <c r="AN575">
        <v>7.04</v>
      </c>
      <c r="AO575" t="s">
        <v>2951</v>
      </c>
      <c r="AP575">
        <v>2.7176554008821002E-2</v>
      </c>
      <c r="AQ575">
        <f>(Table2[[#This Row],[Sharpe Ratio]]-AVERAGE(Table2[Sharpe Ratio]))/_xlfn.STDEV.P(Table2[Sharpe Ratio])</f>
        <v>-0.35069270221440685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-2.4746811154542452</v>
      </c>
      <c r="AS575">
        <f>_xlfn.RANK.AVG(Table2[[#This Row],[1Y Return vs Nifty Z-Score]],Table2[1Y Return vs Nifty Z-Score])</f>
        <v>567</v>
      </c>
      <c r="AT575">
        <f>_xlfn.RANK.AVG(Table2[[#This Row],[6M Return vs Nifty Z-Score]],Table2[6M Return vs Nifty Z-Score])</f>
        <v>599</v>
      </c>
      <c r="AU575">
        <f>_xlfn.RANK.AVG(Table2[[#This Row],[Sharpe Ratio Z-Score]],Table2[Sharpe Ratio Z-Score])</f>
        <v>426</v>
      </c>
      <c r="AV575">
        <f>(Table2[[#This Row],[Rank 1Y]]+Table2[[#This Row],[Rank 6M]]+Table2[[#This Row],[Rank Sharpe]])/3</f>
        <v>530.66666666666663</v>
      </c>
    </row>
    <row r="576" spans="1:48" x14ac:dyDescent="0.3">
      <c r="A576" t="s">
        <v>201</v>
      </c>
      <c r="B576" t="s">
        <v>202</v>
      </c>
      <c r="C576" t="s">
        <v>2915</v>
      </c>
      <c r="D576" t="s">
        <v>203</v>
      </c>
      <c r="E576">
        <v>123451.57522761</v>
      </c>
      <c r="F576">
        <v>1017.25</v>
      </c>
      <c r="G576">
        <v>5.8783294049942398</v>
      </c>
      <c r="H576">
        <f>(Table2[[#This Row],[1Y Return vs Nifty]]-AVERAGE(Table2[1Y Return vs Nifty]))/_xlfn.STDEV.P(Table2[1Y Return vs Nifty])</f>
        <v>-0.48062650696511777</v>
      </c>
      <c r="I576">
        <v>-11.324844828685</v>
      </c>
      <c r="J576">
        <f>(Table2[[#This Row],[1M Return vs Nifty]]-AVERAGE(Table2[1M Return vs Nifty]))/_xlfn.STDEV.P(Table2[1M Return vs Nifty])</f>
        <v>-1.4917658024483673</v>
      </c>
      <c r="K576">
        <v>-12.5883889782057</v>
      </c>
      <c r="L576">
        <f>(Table2[[#This Row],[6M Return vs Nifty]]-AVERAGE(Table2[6M Return vs Nifty]))/_xlfn.STDEV.P(Table2[6M Return vs Nifty])</f>
        <v>-0.80309376653099518</v>
      </c>
      <c r="M576">
        <v>-1.8761047941611599</v>
      </c>
      <c r="N576">
        <f>(Table2[[#This Row],[1W Return vs Nifty]]-AVERAGE(Table2[1W Return vs Nifty]))/_xlfn.STDEV.P(Table2[1W Return vs Nifty])</f>
        <v>-0.41717357484326445</v>
      </c>
      <c r="O576">
        <v>1030.81</v>
      </c>
      <c r="P576">
        <v>1041.81977667858</v>
      </c>
      <c r="Q576">
        <v>1058.3177818340901</v>
      </c>
      <c r="R576">
        <v>80.593445835548806</v>
      </c>
      <c r="S576">
        <f>(Table2[[#This Row],[Close Price]]-Table2[[#This Row],[20D EMA]])/Table2[[#This Row],[20D EMA]]</f>
        <v>-1.3154703582619441E-2</v>
      </c>
      <c r="T576">
        <f>(Table2[[#This Row],[Close Price]]-Table2[[#This Row],[50D EMA]])/Table2[[#This Row],[50D EMA]]</f>
        <v>-2.3583519173451216E-2</v>
      </c>
      <c r="U576">
        <f>(Table2[[#This Row],[Close Price]]-Table2[[#This Row],[200D EMA]])/Table2[[#This Row],[200D EMA]]</f>
        <v>-3.8804773517949032E-2</v>
      </c>
      <c r="V576">
        <v>0.40467609194209297</v>
      </c>
      <c r="W576">
        <v>1000</v>
      </c>
      <c r="X576">
        <v>1027.8499999999999</v>
      </c>
      <c r="Y576">
        <v>1002</v>
      </c>
      <c r="Z576">
        <v>1023</v>
      </c>
      <c r="AA576">
        <v>1000</v>
      </c>
      <c r="AB576">
        <v>1027.8499999999999</v>
      </c>
      <c r="AC576" s="1">
        <f>(Table2[[#This Row],[Close Price]]/Table2[[#This Row],[Day Low]])-1</f>
        <v>1.7249999999999988E-2</v>
      </c>
      <c r="AD576" s="1">
        <f>(Table2[[#This Row],[Day High]]/Table2[[#This Row],[Close Price]])-1</f>
        <v>1.0420250675841736E-2</v>
      </c>
      <c r="AE576" s="1">
        <f>(Table2[[#This Row],[Close Price]]/Table2[[#This Row],[Current Week Low]])-1</f>
        <v>1.5219560878243499E-2</v>
      </c>
      <c r="AF576" s="1">
        <f>(Table2[[#This Row],[Current Week High]]/Table2[[#This Row],[Close Price]])-1</f>
        <v>5.6524944703857383E-3</v>
      </c>
      <c r="AG576" s="1">
        <f>(Table2[[#This Row],[Close Price]]/Table2[[#This Row],[Current Month Low]])-1</f>
        <v>1.7249999999999988E-2</v>
      </c>
      <c r="AH576" s="1">
        <f>(Table2[[#This Row],[Current Month High]]/Table2[[#This Row],[Close Price]])-1</f>
        <v>1.0420250675841736E-2</v>
      </c>
      <c r="AI576">
        <v>22.8803145736053</v>
      </c>
      <c r="AJ576">
        <v>48.287172011661802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-0.09</v>
      </c>
      <c r="AM576" t="s">
        <v>2950</v>
      </c>
      <c r="AN576">
        <v>6.89</v>
      </c>
      <c r="AO576" t="s">
        <v>2951</v>
      </c>
      <c r="AP576">
        <v>-3.0103733399949998E-3</v>
      </c>
      <c r="AQ576">
        <f>(Table2[[#This Row],[Sharpe Ratio]]-AVERAGE(Table2[Sharpe Ratio]))/_xlfn.STDEV.P(Table2[Sharpe Ratio])</f>
        <v>-0.68388247492818954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469</v>
      </c>
      <c r="AT576">
        <f>_xlfn.RANK.AVG(Table2[[#This Row],[6M Return vs Nifty Z-Score]],Table2[6M Return vs Nifty Z-Score])</f>
        <v>575</v>
      </c>
      <c r="AU576">
        <f>_xlfn.RANK.AVG(Table2[[#This Row],[Sharpe Ratio Z-Score]],Table2[Sharpe Ratio Z-Score])</f>
        <v>550</v>
      </c>
      <c r="AV576">
        <f>(Table2[[#This Row],[Rank 1Y]]+Table2[[#This Row],[Rank 6M]]+Table2[[#This Row],[Rank Sharpe]])/3</f>
        <v>531.33333333333337</v>
      </c>
    </row>
    <row r="577" spans="1:48" x14ac:dyDescent="0.3">
      <c r="A577" t="s">
        <v>550</v>
      </c>
      <c r="B577" t="s">
        <v>551</v>
      </c>
      <c r="C577" t="s">
        <v>2923</v>
      </c>
      <c r="D577" t="s">
        <v>269</v>
      </c>
      <c r="E577">
        <v>32259.682057319998</v>
      </c>
      <c r="F577">
        <v>2509</v>
      </c>
      <c r="G577">
        <v>-13.725838675277</v>
      </c>
      <c r="H577">
        <f>(Table2[[#This Row],[1Y Return vs Nifty]]-AVERAGE(Table2[1Y Return vs Nifty]))/_xlfn.STDEV.P(Table2[1Y Return vs Nifty])</f>
        <v>-0.71428960454254342</v>
      </c>
      <c r="I577">
        <v>6.95467130750853</v>
      </c>
      <c r="J577">
        <f>(Table2[[#This Row],[1M Return vs Nifty]]-AVERAGE(Table2[1M Return vs Nifty]))/_xlfn.STDEV.P(Table2[1M Return vs Nifty])</f>
        <v>0.23724365816843096</v>
      </c>
      <c r="K577">
        <v>-8.7702963756585497</v>
      </c>
      <c r="L577">
        <f>(Table2[[#This Row],[6M Return vs Nifty]]-AVERAGE(Table2[6M Return vs Nifty]))/_xlfn.STDEV.P(Table2[6M Return vs Nifty])</f>
        <v>-0.6851592395944649</v>
      </c>
      <c r="M577">
        <v>5.3331813201052602</v>
      </c>
      <c r="N577">
        <f>(Table2[[#This Row],[1W Return vs Nifty]]-AVERAGE(Table2[1W Return vs Nifty]))/_xlfn.STDEV.P(Table2[1W Return vs Nifty])</f>
        <v>1.0599380190334777</v>
      </c>
      <c r="O577">
        <v>2405.71</v>
      </c>
      <c r="P577">
        <v>2365.1357224701701</v>
      </c>
      <c r="Q577">
        <v>2259.4785827180899</v>
      </c>
      <c r="R577">
        <v>37.864289863254598</v>
      </c>
      <c r="S577">
        <f>(Table2[[#This Row],[Close Price]]-Table2[[#This Row],[20D EMA]])/Table2[[#This Row],[20D EMA]]</f>
        <v>4.2935349647297456E-2</v>
      </c>
      <c r="T577">
        <f>(Table2[[#This Row],[Close Price]]-Table2[[#This Row],[50D EMA]])/Table2[[#This Row],[50D EMA]]</f>
        <v>6.0827070583322256E-2</v>
      </c>
      <c r="U577">
        <f>(Table2[[#This Row],[Close Price]]-Table2[[#This Row],[200D EMA]])/Table2[[#This Row],[200D EMA]]</f>
        <v>0.1104331854218077</v>
      </c>
      <c r="V577">
        <v>1.24726981622467</v>
      </c>
      <c r="W577">
        <v>2485</v>
      </c>
      <c r="X577">
        <v>2544</v>
      </c>
      <c r="Y577">
        <v>2531.4</v>
      </c>
      <c r="Z577">
        <v>2646</v>
      </c>
      <c r="AA577">
        <v>2485</v>
      </c>
      <c r="AB577">
        <v>2544</v>
      </c>
      <c r="AC577" s="1">
        <f>(Table2[[#This Row],[Close Price]]/Table2[[#This Row],[Day Low]])-1</f>
        <v>9.6579476861167191E-3</v>
      </c>
      <c r="AD577" s="1">
        <f>(Table2[[#This Row],[Day High]]/Table2[[#This Row],[Close Price]])-1</f>
        <v>1.3949780789159094E-2</v>
      </c>
      <c r="AE577" s="1">
        <f>(Table2[[#This Row],[Close Price]]/Table2[[#This Row],[Current Week Low]])-1</f>
        <v>-8.8488583392589693E-3</v>
      </c>
      <c r="AF577" s="1">
        <f>(Table2[[#This Row],[Current Week High]]/Table2[[#This Row],[Close Price]])-1</f>
        <v>5.4603427660422588E-2</v>
      </c>
      <c r="AG577" s="1">
        <f>(Table2[[#This Row],[Close Price]]/Table2[[#This Row],[Current Month Low]])-1</f>
        <v>9.6579476861167191E-3</v>
      </c>
      <c r="AH577" s="1">
        <f>(Table2[[#This Row],[Current Month High]]/Table2[[#This Row],[Close Price]])-1</f>
        <v>1.3949780789159094E-2</v>
      </c>
      <c r="AI577">
        <v>5.4603427660422499</v>
      </c>
      <c r="AJ577">
        <v>32.038732764972103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0.08</v>
      </c>
      <c r="AM577" t="s">
        <v>2951</v>
      </c>
      <c r="AN577">
        <v>12.6</v>
      </c>
      <c r="AO577" t="s">
        <v>2951</v>
      </c>
      <c r="AP577">
        <v>5.836528096737E-3</v>
      </c>
      <c r="AQ577">
        <f>(Table2[[#This Row],[Sharpe Ratio]]-AVERAGE(Table2[Sharpe Ratio]))/_xlfn.STDEV.P(Table2[Sharpe Ratio])</f>
        <v>-0.5862343425142893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-0.68850150944938893</v>
      </c>
      <c r="AS577">
        <f>_xlfn.RANK.AVG(Table2[[#This Row],[1Y Return vs Nifty Z-Score]],Table2[1Y Return vs Nifty Z-Score])</f>
        <v>585</v>
      </c>
      <c r="AT577">
        <f>_xlfn.RANK.AVG(Table2[[#This Row],[6M Return vs Nifty Z-Score]],Table2[6M Return vs Nifty Z-Score])</f>
        <v>524</v>
      </c>
      <c r="AU577">
        <f>_xlfn.RANK.AVG(Table2[[#This Row],[Sharpe Ratio Z-Score]],Table2[Sharpe Ratio Z-Score])</f>
        <v>488</v>
      </c>
      <c r="AV577">
        <f>(Table2[[#This Row],[Rank 1Y]]+Table2[[#This Row],[Rank 6M]]+Table2[[#This Row],[Rank Sharpe]])/3</f>
        <v>532.33333333333337</v>
      </c>
    </row>
    <row r="578" spans="1:48" x14ac:dyDescent="0.3">
      <c r="A578" t="s">
        <v>199</v>
      </c>
      <c r="B578" t="s">
        <v>200</v>
      </c>
      <c r="C578" t="s">
        <v>2911</v>
      </c>
      <c r="D578" t="s">
        <v>125</v>
      </c>
      <c r="E578">
        <v>126231.84788472</v>
      </c>
      <c r="F578">
        <v>5297.75</v>
      </c>
      <c r="G578">
        <v>-20.343105606741101</v>
      </c>
      <c r="H578">
        <f>(Table2[[#This Row],[1Y Return vs Nifty]]-AVERAGE(Table2[1Y Return vs Nifty]))/_xlfn.STDEV.P(Table2[1Y Return vs Nifty])</f>
        <v>-0.79316115279551969</v>
      </c>
      <c r="I578">
        <v>-0.74524880324071896</v>
      </c>
      <c r="J578">
        <f>(Table2[[#This Row],[1M Return vs Nifty]]-AVERAGE(Table2[1M Return vs Nifty]))/_xlfn.STDEV.P(Table2[1M Return vs Nifty])</f>
        <v>-0.49107073583889876</v>
      </c>
      <c r="K578">
        <v>-9.0703377932695499</v>
      </c>
      <c r="L578">
        <f>(Table2[[#This Row],[6M Return vs Nifty]]-AVERAGE(Table2[6M Return vs Nifty]))/_xlfn.STDEV.P(Table2[6M Return vs Nifty])</f>
        <v>-0.69442701969589904</v>
      </c>
      <c r="M578">
        <v>-1.85843545037726</v>
      </c>
      <c r="N578">
        <f>(Table2[[#This Row],[1W Return vs Nifty]]-AVERAGE(Table2[1W Return vs Nifty]))/_xlfn.STDEV.P(Table2[1W Return vs Nifty])</f>
        <v>-0.413553300637786</v>
      </c>
      <c r="O578">
        <v>5327.81</v>
      </c>
      <c r="P578">
        <v>5191.0731241102703</v>
      </c>
      <c r="Q578">
        <v>4939.0947675862999</v>
      </c>
      <c r="R578">
        <v>65.538573858888796</v>
      </c>
      <c r="S578">
        <f>(Table2[[#This Row],[Close Price]]-Table2[[#This Row],[20D EMA]])/Table2[[#This Row],[20D EMA]]</f>
        <v>-5.6420930926591598E-3</v>
      </c>
      <c r="T578">
        <f>(Table2[[#This Row],[Close Price]]-Table2[[#This Row],[50D EMA]])/Table2[[#This Row],[50D EMA]]</f>
        <v>2.055006225866134E-2</v>
      </c>
      <c r="U578">
        <f>(Table2[[#This Row],[Close Price]]-Table2[[#This Row],[200D EMA]])/Table2[[#This Row],[200D EMA]]</f>
        <v>7.2615580241027114E-2</v>
      </c>
      <c r="V578">
        <v>0.70695034284844704</v>
      </c>
      <c r="W578">
        <v>5250</v>
      </c>
      <c r="X578">
        <v>5330</v>
      </c>
      <c r="Y578">
        <v>5317.5</v>
      </c>
      <c r="Z578">
        <v>5389.85</v>
      </c>
      <c r="AA578">
        <v>5250</v>
      </c>
      <c r="AB578">
        <v>5330</v>
      </c>
      <c r="AC578" s="1">
        <f>(Table2[[#This Row],[Close Price]]/Table2[[#This Row],[Day Low]])-1</f>
        <v>9.0952380952380452E-3</v>
      </c>
      <c r="AD578" s="1">
        <f>(Table2[[#This Row],[Day High]]/Table2[[#This Row],[Close Price]])-1</f>
        <v>6.0874899721579112E-3</v>
      </c>
      <c r="AE578" s="1">
        <f>(Table2[[#This Row],[Close Price]]/Table2[[#This Row],[Current Week Low]])-1</f>
        <v>-3.7141513869299869E-3</v>
      </c>
      <c r="AF578" s="1">
        <f>(Table2[[#This Row],[Current Week High]]/Table2[[#This Row],[Close Price]])-1</f>
        <v>1.7384738804209432E-2</v>
      </c>
      <c r="AG578" s="1">
        <f>(Table2[[#This Row],[Close Price]]/Table2[[#This Row],[Current Month Low]])-1</f>
        <v>9.0952380952380452E-3</v>
      </c>
      <c r="AH578" s="1">
        <f>(Table2[[#This Row],[Current Month High]]/Table2[[#This Row],[Close Price]])-1</f>
        <v>6.0874899721579112E-3</v>
      </c>
      <c r="AI578">
        <v>8.0647444669906996</v>
      </c>
      <c r="AJ578">
        <v>21.8517837017273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0.04</v>
      </c>
      <c r="AM578" t="s">
        <v>2951</v>
      </c>
      <c r="AN578">
        <v>-3.44</v>
      </c>
      <c r="AO578" t="s">
        <v>2950</v>
      </c>
      <c r="AP578">
        <v>1.7843762569003E-2</v>
      </c>
      <c r="AQ578">
        <f>(Table2[[#This Row],[Sharpe Ratio]]-AVERAGE(Table2[Sharpe Ratio]))/_xlfn.STDEV.P(Table2[Sharpe Ratio])</f>
        <v>-0.45370387068101331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-2.845916079649117</v>
      </c>
      <c r="AS578">
        <f>_xlfn.RANK.AVG(Table2[[#This Row],[1Y Return vs Nifty Z-Score]],Table2[1Y Return vs Nifty Z-Score])</f>
        <v>622</v>
      </c>
      <c r="AT578">
        <f>_xlfn.RANK.AVG(Table2[[#This Row],[6M Return vs Nifty Z-Score]],Table2[6M Return vs Nifty Z-Score])</f>
        <v>529</v>
      </c>
      <c r="AU578">
        <f>_xlfn.RANK.AVG(Table2[[#This Row],[Sharpe Ratio Z-Score]],Table2[Sharpe Ratio Z-Score])</f>
        <v>451</v>
      </c>
      <c r="AV578">
        <f>(Table2[[#This Row],[Rank 1Y]]+Table2[[#This Row],[Rank 6M]]+Table2[[#This Row],[Rank Sharpe]])/3</f>
        <v>534</v>
      </c>
    </row>
    <row r="579" spans="1:48" x14ac:dyDescent="0.3">
      <c r="A579" t="s">
        <v>1081</v>
      </c>
      <c r="B579" t="s">
        <v>1082</v>
      </c>
      <c r="C579" t="s">
        <v>2909</v>
      </c>
      <c r="D579" t="s">
        <v>25</v>
      </c>
      <c r="E579">
        <v>10238.514120100001</v>
      </c>
      <c r="F579">
        <v>45.83</v>
      </c>
      <c r="G579">
        <v>-4.53851973175379</v>
      </c>
      <c r="H579">
        <f>(Table2[[#This Row],[1Y Return vs Nifty]]-AVERAGE(Table2[1Y Return vs Nifty]))/_xlfn.STDEV.P(Table2[1Y Return vs Nifty])</f>
        <v>-0.60478547287088247</v>
      </c>
      <c r="I579">
        <v>-11.111949098713</v>
      </c>
      <c r="J579">
        <f>(Table2[[#This Row],[1M Return vs Nifty]]-AVERAGE(Table2[1M Return vs Nifty]))/_xlfn.STDEV.P(Table2[1M Return vs Nifty])</f>
        <v>-1.4716285773432853</v>
      </c>
      <c r="K579">
        <v>-29.987942339463199</v>
      </c>
      <c r="L579">
        <f>(Table2[[#This Row],[6M Return vs Nifty]]-AVERAGE(Table2[6M Return vs Nifty]))/_xlfn.STDEV.P(Table2[6M Return vs Nifty])</f>
        <v>-1.3405370158638865</v>
      </c>
      <c r="M579">
        <v>-3.6072376500426002</v>
      </c>
      <c r="N579">
        <f>(Table2[[#This Row],[1W Return vs Nifty]]-AVERAGE(Table2[1W Return vs Nifty]))/_xlfn.STDEV.P(Table2[1W Return vs Nifty])</f>
        <v>-0.77186561666738418</v>
      </c>
      <c r="O579">
        <v>49.56</v>
      </c>
      <c r="P579">
        <v>50.975718017155401</v>
      </c>
      <c r="Q579">
        <v>50.436374838440301</v>
      </c>
      <c r="R579">
        <v>50.208808106992997</v>
      </c>
      <c r="S579">
        <f>(Table2[[#This Row],[Close Price]]-Table2[[#This Row],[20D EMA]])/Table2[[#This Row],[20D EMA]]</f>
        <v>-7.5262308313155848E-2</v>
      </c>
      <c r="T579">
        <f>(Table2[[#This Row],[Close Price]]-Table2[[#This Row],[50D EMA]])/Table2[[#This Row],[50D EMA]]</f>
        <v>-0.10094449312952609</v>
      </c>
      <c r="U579">
        <f>(Table2[[#This Row],[Close Price]]-Table2[[#This Row],[200D EMA]])/Table2[[#This Row],[200D EMA]]</f>
        <v>-9.1330410902758508E-2</v>
      </c>
      <c r="V579">
        <v>1.8811520669745101</v>
      </c>
      <c r="W579">
        <v>44.7</v>
      </c>
      <c r="X579">
        <v>47</v>
      </c>
      <c r="Y579">
        <v>48.1</v>
      </c>
      <c r="Z579">
        <v>50.3</v>
      </c>
      <c r="AA579">
        <v>44.7</v>
      </c>
      <c r="AB579">
        <v>47</v>
      </c>
      <c r="AC579" s="1">
        <f>(Table2[[#This Row],[Close Price]]/Table2[[#This Row],[Day Low]])-1</f>
        <v>2.5279642058165352E-2</v>
      </c>
      <c r="AD579" s="1">
        <f>(Table2[[#This Row],[Day High]]/Table2[[#This Row],[Close Price]])-1</f>
        <v>2.5529129391228533E-2</v>
      </c>
      <c r="AE579" s="1">
        <f>(Table2[[#This Row],[Close Price]]/Table2[[#This Row],[Current Week Low]])-1</f>
        <v>-4.7193347193347224E-2</v>
      </c>
      <c r="AF579" s="1">
        <f>(Table2[[#This Row],[Current Week High]]/Table2[[#This Row],[Close Price]])-1</f>
        <v>9.7534366135718864E-2</v>
      </c>
      <c r="AG579" s="1">
        <f>(Table2[[#This Row],[Close Price]]/Table2[[#This Row],[Current Month Low]])-1</f>
        <v>2.5279642058165352E-2</v>
      </c>
      <c r="AH579" s="1">
        <f>(Table2[[#This Row],[Current Month High]]/Table2[[#This Row],[Close Price]])-1</f>
        <v>2.5529129391228533E-2</v>
      </c>
      <c r="AI579">
        <v>37.464542875845503</v>
      </c>
      <c r="AJ579">
        <v>23.530997304582101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-0.17</v>
      </c>
      <c r="AM579" t="s">
        <v>2950</v>
      </c>
      <c r="AN579">
        <v>-3.31</v>
      </c>
      <c r="AO579" t="s">
        <v>2950</v>
      </c>
      <c r="AP579">
        <v>4.9470893113235999E-2</v>
      </c>
      <c r="AQ579">
        <f>(Table2[[#This Row],[Sharpe Ratio]]-AVERAGE(Table2[Sharpe Ratio]))/_xlfn.STDEV.P(Table2[Sharpe Ratio])</f>
        <v>-0.10461778067074783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534</v>
      </c>
      <c r="AT579">
        <f>_xlfn.RANK.AVG(Table2[[#This Row],[6M Return vs Nifty Z-Score]],Table2[6M Return vs Nifty Z-Score])</f>
        <v>702</v>
      </c>
      <c r="AU579">
        <f>_xlfn.RANK.AVG(Table2[[#This Row],[Sharpe Ratio Z-Score]],Table2[Sharpe Ratio Z-Score])</f>
        <v>368</v>
      </c>
      <c r="AV579">
        <f>(Table2[[#This Row],[Rank 1Y]]+Table2[[#This Row],[Rank 6M]]+Table2[[#This Row],[Rank Sharpe]])/3</f>
        <v>534.66666666666663</v>
      </c>
    </row>
    <row r="580" spans="1:48" x14ac:dyDescent="0.3">
      <c r="A580" t="s">
        <v>714</v>
      </c>
      <c r="B580" t="s">
        <v>715</v>
      </c>
      <c r="C580" t="s">
        <v>2920</v>
      </c>
      <c r="D580" t="s">
        <v>716</v>
      </c>
      <c r="E580">
        <v>20290.303711500001</v>
      </c>
      <c r="F580">
        <v>1399.75</v>
      </c>
      <c r="G580">
        <v>-16.138073206525601</v>
      </c>
      <c r="H580">
        <f>(Table2[[#This Row],[1Y Return vs Nifty]]-AVERAGE(Table2[1Y Return vs Nifty]))/_xlfn.STDEV.P(Table2[1Y Return vs Nifty])</f>
        <v>-0.74304115321050301</v>
      </c>
      <c r="I580">
        <v>4.1143279229592302</v>
      </c>
      <c r="J580">
        <f>(Table2[[#This Row],[1M Return vs Nifty]]-AVERAGE(Table2[1M Return vs Nifty]))/_xlfn.STDEV.P(Table2[1M Return vs Nifty])</f>
        <v>-3.1416657930544496E-2</v>
      </c>
      <c r="K580">
        <v>-7.7348930607801796</v>
      </c>
      <c r="L580">
        <f>(Table2[[#This Row],[6M Return vs Nifty]]-AVERAGE(Table2[6M Return vs Nifty]))/_xlfn.STDEV.P(Table2[6M Return vs Nifty])</f>
        <v>-0.65317735417680034</v>
      </c>
      <c r="M580">
        <v>4.3905569886513804</v>
      </c>
      <c r="N580">
        <f>(Table2[[#This Row],[1W Return vs Nifty]]-AVERAGE(Table2[1W Return vs Nifty]))/_xlfn.STDEV.P(Table2[1W Return vs Nifty])</f>
        <v>0.86680359398888107</v>
      </c>
      <c r="O580">
        <v>1294.5899999999999</v>
      </c>
      <c r="P580">
        <v>1262.2421054791801</v>
      </c>
      <c r="Q580">
        <v>1265.96682270776</v>
      </c>
      <c r="R580">
        <v>62.445709560534297</v>
      </c>
      <c r="S580">
        <f>(Table2[[#This Row],[Close Price]]-Table2[[#This Row],[20D EMA]])/Table2[[#This Row],[20D EMA]]</f>
        <v>8.1230350921913566E-2</v>
      </c>
      <c r="T580">
        <f>(Table2[[#This Row],[Close Price]]-Table2[[#This Row],[50D EMA]])/Table2[[#This Row],[50D EMA]]</f>
        <v>0.10893939754023525</v>
      </c>
      <c r="U580">
        <f>(Table2[[#This Row],[Close Price]]-Table2[[#This Row],[200D EMA]])/Table2[[#This Row],[200D EMA]]</f>
        <v>0.1056766851173026</v>
      </c>
      <c r="V580">
        <v>1.3832297995230101</v>
      </c>
      <c r="W580">
        <v>1361.7</v>
      </c>
      <c r="X580">
        <v>1412</v>
      </c>
      <c r="Y580">
        <v>1341.25</v>
      </c>
      <c r="Z580">
        <v>1371.5</v>
      </c>
      <c r="AA580">
        <v>1361.7</v>
      </c>
      <c r="AB580">
        <v>1412</v>
      </c>
      <c r="AC580" s="1">
        <f>(Table2[[#This Row],[Close Price]]/Table2[[#This Row],[Day Low]])-1</f>
        <v>2.7943012410956758E-2</v>
      </c>
      <c r="AD580" s="1">
        <f>(Table2[[#This Row],[Day High]]/Table2[[#This Row],[Close Price]])-1</f>
        <v>8.7515627790677453E-3</v>
      </c>
      <c r="AE580" s="1">
        <f>(Table2[[#This Row],[Close Price]]/Table2[[#This Row],[Current Week Low]])-1</f>
        <v>4.361602982292645E-2</v>
      </c>
      <c r="AF580" s="1">
        <f>(Table2[[#This Row],[Current Week High]]/Table2[[#This Row],[Close Price]])-1</f>
        <v>-2.0182175388462231E-2</v>
      </c>
      <c r="AG580" s="1">
        <f>(Table2[[#This Row],[Close Price]]/Table2[[#This Row],[Current Month Low]])-1</f>
        <v>2.7943012410956758E-2</v>
      </c>
      <c r="AH580" s="1">
        <f>(Table2[[#This Row],[Current Month High]]/Table2[[#This Row],[Close Price]])-1</f>
        <v>8.7515627790677453E-3</v>
      </c>
      <c r="AI580">
        <v>8.8622968387211891</v>
      </c>
      <c r="AJ580">
        <v>26.063853739811702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0.05</v>
      </c>
      <c r="AM580" t="s">
        <v>2951</v>
      </c>
      <c r="AN580">
        <v>18.43</v>
      </c>
      <c r="AO580" t="s">
        <v>2951</v>
      </c>
      <c r="AP580">
        <v>2.7764313523019999E-3</v>
      </c>
      <c r="AQ580">
        <f>(Table2[[#This Row],[Sharpe Ratio]]-AVERAGE(Table2[Sharpe Ratio]))/_xlfn.STDEV.P(Table2[Sharpe Ratio])</f>
        <v>-0.62001031868367151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597</v>
      </c>
      <c r="AT580">
        <f>_xlfn.RANK.AVG(Table2[[#This Row],[6M Return vs Nifty Z-Score]],Table2[6M Return vs Nifty Z-Score])</f>
        <v>520</v>
      </c>
      <c r="AU580">
        <f>_xlfn.RANK.AVG(Table2[[#This Row],[Sharpe Ratio Z-Score]],Table2[Sharpe Ratio Z-Score])</f>
        <v>495</v>
      </c>
      <c r="AV580">
        <f>(Table2[[#This Row],[Rank 1Y]]+Table2[[#This Row],[Rank 6M]]+Table2[[#This Row],[Rank Sharpe]])/3</f>
        <v>537.33333333333337</v>
      </c>
    </row>
    <row r="581" spans="1:48" x14ac:dyDescent="0.3">
      <c r="A581" t="s">
        <v>1643</v>
      </c>
      <c r="B581" t="s">
        <v>1644</v>
      </c>
      <c r="C581" t="s">
        <v>2916</v>
      </c>
      <c r="D581" t="s">
        <v>66</v>
      </c>
      <c r="E581">
        <v>4402.6170887500002</v>
      </c>
      <c r="F581">
        <v>1332.25</v>
      </c>
      <c r="G581">
        <v>-21.177145911542201</v>
      </c>
      <c r="H581">
        <f>(Table2[[#This Row],[1Y Return vs Nifty]]-AVERAGE(Table2[1Y Return vs Nifty]))/_xlfn.STDEV.P(Table2[1Y Return vs Nifty])</f>
        <v>-0.80310212250799451</v>
      </c>
      <c r="I581">
        <v>9.38289488042291</v>
      </c>
      <c r="J581">
        <f>(Table2[[#This Row],[1M Return vs Nifty]]-AVERAGE(Table2[1M Return vs Nifty]))/_xlfn.STDEV.P(Table2[1M Return vs Nifty])</f>
        <v>0.466922687896619</v>
      </c>
      <c r="K581">
        <v>3.1468156320242802</v>
      </c>
      <c r="L581">
        <f>(Table2[[#This Row],[6M Return vs Nifty]]-AVERAGE(Table2[6M Return vs Nifty]))/_xlfn.STDEV.P(Table2[6M Return vs Nifty])</f>
        <v>-0.31705948053201788</v>
      </c>
      <c r="M581">
        <v>4.3042860445248996</v>
      </c>
      <c r="N581">
        <f>(Table2[[#This Row],[1W Return vs Nifty]]-AVERAGE(Table2[1W Return vs Nifty]))/_xlfn.STDEV.P(Table2[1W Return vs Nifty])</f>
        <v>0.84912752873579822</v>
      </c>
      <c r="O581">
        <v>1281.93</v>
      </c>
      <c r="P581">
        <v>1234.3081136990199</v>
      </c>
      <c r="Q581">
        <v>1172.496465085</v>
      </c>
      <c r="R581">
        <v>39.099743975392798</v>
      </c>
      <c r="S581">
        <f>(Table2[[#This Row],[Close Price]]-Table2[[#This Row],[20D EMA]])/Table2[[#This Row],[20D EMA]]</f>
        <v>3.9253313363444127E-2</v>
      </c>
      <c r="T581">
        <f>(Table2[[#This Row],[Close Price]]-Table2[[#This Row],[50D EMA]])/Table2[[#This Row],[50D EMA]]</f>
        <v>7.934962527910816E-2</v>
      </c>
      <c r="U581">
        <f>(Table2[[#This Row],[Close Price]]-Table2[[#This Row],[200D EMA]])/Table2[[#This Row],[200D EMA]]</f>
        <v>0.13625076038367309</v>
      </c>
      <c r="V581">
        <v>1.9084151370109701</v>
      </c>
      <c r="W581">
        <v>1301.25</v>
      </c>
      <c r="X581">
        <v>1359.85</v>
      </c>
      <c r="Y581">
        <v>1350</v>
      </c>
      <c r="Z581">
        <v>1410.45</v>
      </c>
      <c r="AA581">
        <v>1301.25</v>
      </c>
      <c r="AB581">
        <v>1359.85</v>
      </c>
      <c r="AC581" s="1">
        <f>(Table2[[#This Row],[Close Price]]/Table2[[#This Row],[Day Low]])-1</f>
        <v>2.3823246878001969E-2</v>
      </c>
      <c r="AD581" s="1">
        <f>(Table2[[#This Row],[Day High]]/Table2[[#This Row],[Close Price]])-1</f>
        <v>2.0716832426346254E-2</v>
      </c>
      <c r="AE581" s="1">
        <f>(Table2[[#This Row],[Close Price]]/Table2[[#This Row],[Current Week Low]])-1</f>
        <v>-1.3148148148148131E-2</v>
      </c>
      <c r="AF581" s="1">
        <f>(Table2[[#This Row],[Current Week High]]/Table2[[#This Row],[Close Price]])-1</f>
        <v>5.8697691874648239E-2</v>
      </c>
      <c r="AG581" s="1">
        <f>(Table2[[#This Row],[Close Price]]/Table2[[#This Row],[Current Month Low]])-1</f>
        <v>2.3823246878001969E-2</v>
      </c>
      <c r="AH581" s="1">
        <f>(Table2[[#This Row],[Current Month High]]/Table2[[#This Row],[Close Price]])-1</f>
        <v>2.0716832426346254E-2</v>
      </c>
      <c r="AI581">
        <v>10.264589979358201</v>
      </c>
      <c r="AJ581">
        <v>32.634775250136897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0.15</v>
      </c>
      <c r="AM581" t="s">
        <v>2951</v>
      </c>
      <c r="AN581">
        <v>20.53</v>
      </c>
      <c r="AO581" t="s">
        <v>2951</v>
      </c>
      <c r="AP581">
        <v>-1.5440194034804001E-2</v>
      </c>
      <c r="AQ581">
        <f>(Table2[[#This Row],[Sharpe Ratio]]-AVERAGE(Table2[Sharpe Ratio]))/_xlfn.STDEV.P(Table2[Sharpe Ratio])</f>
        <v>-0.82107726406060932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-0.62518865046820449</v>
      </c>
      <c r="AS581">
        <f>_xlfn.RANK.AVG(Table2[[#This Row],[1Y Return vs Nifty Z-Score]],Table2[1Y Return vs Nifty Z-Score])</f>
        <v>627</v>
      </c>
      <c r="AT581">
        <f>_xlfn.RANK.AVG(Table2[[#This Row],[6M Return vs Nifty Z-Score]],Table2[6M Return vs Nifty Z-Score])</f>
        <v>406</v>
      </c>
      <c r="AU581">
        <f>_xlfn.RANK.AVG(Table2[[#This Row],[Sharpe Ratio Z-Score]],Table2[Sharpe Ratio Z-Score])</f>
        <v>580</v>
      </c>
      <c r="AV581">
        <f>(Table2[[#This Row],[Rank 1Y]]+Table2[[#This Row],[Rank 6M]]+Table2[[#This Row],[Rank Sharpe]])/3</f>
        <v>537.66666666666663</v>
      </c>
    </row>
    <row r="582" spans="1:48" x14ac:dyDescent="0.3">
      <c r="A582" t="s">
        <v>1388</v>
      </c>
      <c r="B582" t="s">
        <v>1389</v>
      </c>
      <c r="C582" t="s">
        <v>2917</v>
      </c>
      <c r="D582" t="s">
        <v>239</v>
      </c>
      <c r="E582">
        <v>6608.5443283949999</v>
      </c>
      <c r="F582">
        <v>1886.55</v>
      </c>
      <c r="G582">
        <v>-28.9237815425587</v>
      </c>
      <c r="H582">
        <f>(Table2[[#This Row],[1Y Return vs Nifty]]-AVERAGE(Table2[1Y Return vs Nifty]))/_xlfn.STDEV.P(Table2[1Y Return vs Nifty])</f>
        <v>-0.89543467494966522</v>
      </c>
      <c r="I582">
        <v>-12.5013709678075</v>
      </c>
      <c r="J582">
        <f>(Table2[[#This Row],[1M Return vs Nifty]]-AVERAGE(Table2[1M Return vs Nifty]))/_xlfn.STDEV.P(Table2[1M Return vs Nifty])</f>
        <v>-1.6030501936789414</v>
      </c>
      <c r="K582">
        <v>-23.496753590134201</v>
      </c>
      <c r="L582">
        <f>(Table2[[#This Row],[6M Return vs Nifty]]-AVERAGE(Table2[6M Return vs Nifty]))/_xlfn.STDEV.P(Table2[6M Return vs Nifty])</f>
        <v>-1.1400349971603239</v>
      </c>
      <c r="M582">
        <v>-0.32112573120197302</v>
      </c>
      <c r="N582">
        <f>(Table2[[#This Row],[1W Return vs Nifty]]-AVERAGE(Table2[1W Return vs Nifty]))/_xlfn.STDEV.P(Table2[1W Return vs Nifty])</f>
        <v>-9.8573707154932855E-2</v>
      </c>
      <c r="O582">
        <v>1851.52</v>
      </c>
      <c r="P582">
        <v>1866.9097461020999</v>
      </c>
      <c r="Q582">
        <v>1978.7579967023801</v>
      </c>
      <c r="R582">
        <v>82.887476290705393</v>
      </c>
      <c r="S582">
        <f>(Table2[[#This Row],[Close Price]]-Table2[[#This Row],[20D EMA]])/Table2[[#This Row],[20D EMA]]</f>
        <v>1.8919590390597981E-2</v>
      </c>
      <c r="T582">
        <f>(Table2[[#This Row],[Close Price]]-Table2[[#This Row],[50D EMA]])/Table2[[#This Row],[50D EMA]]</f>
        <v>1.0520194636568107E-2</v>
      </c>
      <c r="U582">
        <f>(Table2[[#This Row],[Close Price]]-Table2[[#This Row],[200D EMA]])/Table2[[#This Row],[200D EMA]]</f>
        <v>-4.6598925617000998E-2</v>
      </c>
      <c r="V582">
        <v>1.22824809647195</v>
      </c>
      <c r="W582">
        <v>1855.7</v>
      </c>
      <c r="X582">
        <v>1918</v>
      </c>
      <c r="Y582">
        <v>1869.05</v>
      </c>
      <c r="Z582">
        <v>1934.9</v>
      </c>
      <c r="AA582">
        <v>1855.7</v>
      </c>
      <c r="AB582">
        <v>1918</v>
      </c>
      <c r="AC582" s="1">
        <f>(Table2[[#This Row],[Close Price]]/Table2[[#This Row],[Day Low]])-1</f>
        <v>1.6624454383790344E-2</v>
      </c>
      <c r="AD582" s="1">
        <f>(Table2[[#This Row],[Day High]]/Table2[[#This Row],[Close Price]])-1</f>
        <v>1.667064217751979E-2</v>
      </c>
      <c r="AE582" s="1">
        <f>(Table2[[#This Row],[Close Price]]/Table2[[#This Row],[Current Week Low]])-1</f>
        <v>9.3630453973942984E-3</v>
      </c>
      <c r="AF582" s="1">
        <f>(Table2[[#This Row],[Current Week High]]/Table2[[#This Row],[Close Price]])-1</f>
        <v>2.5628793299939057E-2</v>
      </c>
      <c r="AG582" s="1">
        <f>(Table2[[#This Row],[Close Price]]/Table2[[#This Row],[Current Month Low]])-1</f>
        <v>1.6624454383790344E-2</v>
      </c>
      <c r="AH582" s="1">
        <f>(Table2[[#This Row],[Current Month High]]/Table2[[#This Row],[Close Price]])-1</f>
        <v>1.667064217751979E-2</v>
      </c>
      <c r="AI582">
        <v>54.798441599745502</v>
      </c>
      <c r="AJ582">
        <v>17.909375000000001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-0.05</v>
      </c>
      <c r="AM582" t="s">
        <v>2950</v>
      </c>
      <c r="AN582">
        <v>13.64</v>
      </c>
      <c r="AO582" t="s">
        <v>2951</v>
      </c>
      <c r="AP582">
        <v>7.4302464594733997E-2</v>
      </c>
      <c r="AQ582">
        <f>(Table2[[#This Row],[Sharpe Ratio]]-AVERAGE(Table2[Sharpe Ratio]))/_xlfn.STDEV.P(Table2[Sharpe Ratio])</f>
        <v>0.16946197453066644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658</v>
      </c>
      <c r="AT582">
        <f>_xlfn.RANK.AVG(Table2[[#This Row],[6M Return vs Nifty Z-Score]],Table2[6M Return vs Nifty Z-Score])</f>
        <v>669</v>
      </c>
      <c r="AU582">
        <f>_xlfn.RANK.AVG(Table2[[#This Row],[Sharpe Ratio Z-Score]],Table2[Sharpe Ratio Z-Score])</f>
        <v>293</v>
      </c>
      <c r="AV582">
        <f>(Table2[[#This Row],[Rank 1Y]]+Table2[[#This Row],[Rank 6M]]+Table2[[#This Row],[Rank Sharpe]])/3</f>
        <v>540</v>
      </c>
    </row>
    <row r="583" spans="1:48" x14ac:dyDescent="0.3">
      <c r="A583" t="s">
        <v>285</v>
      </c>
      <c r="B583" t="s">
        <v>286</v>
      </c>
      <c r="C583" t="s">
        <v>2909</v>
      </c>
      <c r="D583" t="s">
        <v>36</v>
      </c>
      <c r="E583">
        <v>83524.1055032</v>
      </c>
      <c r="F583">
        <v>605.4</v>
      </c>
      <c r="G583">
        <v>-18.772596088868799</v>
      </c>
      <c r="H583">
        <f>(Table2[[#This Row],[1Y Return vs Nifty]]-AVERAGE(Table2[1Y Return vs Nifty]))/_xlfn.STDEV.P(Table2[1Y Return vs Nifty])</f>
        <v>-0.77444216828068191</v>
      </c>
      <c r="I583">
        <v>1.39050160763646</v>
      </c>
      <c r="J583">
        <f>(Table2[[#This Row],[1M Return vs Nifty]]-AVERAGE(Table2[1M Return vs Nifty]))/_xlfn.STDEV.P(Table2[1M Return vs Nifty])</f>
        <v>-0.2890559429740468</v>
      </c>
      <c r="K583">
        <v>5.3057645316425699</v>
      </c>
      <c r="L583">
        <f>(Table2[[#This Row],[6M Return vs Nifty]]-AVERAGE(Table2[6M Return vs Nifty]))/_xlfn.STDEV.P(Table2[6M Return vs Nifty])</f>
        <v>-0.25037314165517527</v>
      </c>
      <c r="M583">
        <v>-2.3420980205408499</v>
      </c>
      <c r="N583">
        <f>(Table2[[#This Row],[1W Return vs Nifty]]-AVERAGE(Table2[1W Return vs Nifty]))/_xlfn.STDEV.P(Table2[1W Return vs Nifty])</f>
        <v>-0.51265098917300622</v>
      </c>
      <c r="O583">
        <v>588.54</v>
      </c>
      <c r="P583">
        <v>581.55457343344801</v>
      </c>
      <c r="Q583">
        <v>555.88491951359401</v>
      </c>
      <c r="R583">
        <v>44.6276806986737</v>
      </c>
      <c r="S583">
        <f>(Table2[[#This Row],[Close Price]]-Table2[[#This Row],[20D EMA]])/Table2[[#This Row],[20D EMA]]</f>
        <v>2.8647160770720791E-2</v>
      </c>
      <c r="T583">
        <f>(Table2[[#This Row],[Close Price]]-Table2[[#This Row],[50D EMA]])/Table2[[#This Row],[50D EMA]]</f>
        <v>4.1002904380530662E-2</v>
      </c>
      <c r="U583">
        <f>(Table2[[#This Row],[Close Price]]-Table2[[#This Row],[200D EMA]])/Table2[[#This Row],[200D EMA]]</f>
        <v>8.9074336698560297E-2</v>
      </c>
      <c r="V583">
        <v>0.98849888118456997</v>
      </c>
      <c r="W583">
        <v>594.79999999999995</v>
      </c>
      <c r="X583">
        <v>610</v>
      </c>
      <c r="Y583">
        <v>601</v>
      </c>
      <c r="Z583">
        <v>610.54999999999995</v>
      </c>
      <c r="AA583">
        <v>594.79999999999995</v>
      </c>
      <c r="AB583">
        <v>610</v>
      </c>
      <c r="AC583" s="1">
        <f>(Table2[[#This Row],[Close Price]]/Table2[[#This Row],[Day Low]])-1</f>
        <v>1.782111634162753E-2</v>
      </c>
      <c r="AD583" s="1">
        <f>(Table2[[#This Row],[Day High]]/Table2[[#This Row],[Close Price]])-1</f>
        <v>7.5982821275191181E-3</v>
      </c>
      <c r="AE583" s="1">
        <f>(Table2[[#This Row],[Close Price]]/Table2[[#This Row],[Current Week Low]])-1</f>
        <v>7.3211314475873923E-3</v>
      </c>
      <c r="AF583" s="1">
        <f>(Table2[[#This Row],[Current Week High]]/Table2[[#This Row],[Close Price]])-1</f>
        <v>8.5067723818961216E-3</v>
      </c>
      <c r="AG583" s="1">
        <f>(Table2[[#This Row],[Close Price]]/Table2[[#This Row],[Current Month Low]])-1</f>
        <v>1.782111634162753E-2</v>
      </c>
      <c r="AH583" s="1">
        <f>(Table2[[#This Row],[Current Month High]]/Table2[[#This Row],[Close Price]])-1</f>
        <v>7.5982821275191181E-3</v>
      </c>
      <c r="AI583">
        <v>5.8556326395771503</v>
      </c>
      <c r="AJ583">
        <v>30.628978314812802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-0.11</v>
      </c>
      <c r="AM583" t="s">
        <v>2950</v>
      </c>
      <c r="AN583">
        <v>7.61</v>
      </c>
      <c r="AO583" t="s">
        <v>2951</v>
      </c>
      <c r="AP583">
        <v>-4.6577466130054999E-2</v>
      </c>
      <c r="AQ583">
        <f>(Table2[[#This Row],[Sharpe Ratio]]-AVERAGE(Table2[Sharpe Ratio]))/_xlfn.STDEV.P(Table2[Sharpe Ratio])</f>
        <v>-1.1647565160912339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-2.9912787581741442</v>
      </c>
      <c r="AS583">
        <f>_xlfn.RANK.AVG(Table2[[#This Row],[1Y Return vs Nifty Z-Score]],Table2[1Y Return vs Nifty Z-Score])</f>
        <v>610</v>
      </c>
      <c r="AT583">
        <f>_xlfn.RANK.AVG(Table2[[#This Row],[6M Return vs Nifty Z-Score]],Table2[6M Return vs Nifty Z-Score])</f>
        <v>384</v>
      </c>
      <c r="AU583">
        <f>_xlfn.RANK.AVG(Table2[[#This Row],[Sharpe Ratio Z-Score]],Table2[Sharpe Ratio Z-Score])</f>
        <v>633</v>
      </c>
      <c r="AV583">
        <f>(Table2[[#This Row],[Rank 1Y]]+Table2[[#This Row],[Rank 6M]]+Table2[[#This Row],[Rank Sharpe]])/3</f>
        <v>542.33333333333337</v>
      </c>
    </row>
    <row r="584" spans="1:48" x14ac:dyDescent="0.3">
      <c r="A584" t="s">
        <v>659</v>
      </c>
      <c r="B584" t="s">
        <v>660</v>
      </c>
      <c r="C584" t="s">
        <v>2909</v>
      </c>
      <c r="D584" t="s">
        <v>598</v>
      </c>
      <c r="E584">
        <v>23516.122749079899</v>
      </c>
      <c r="F584">
        <v>746.7</v>
      </c>
      <c r="G584">
        <v>-6.0359714956858896</v>
      </c>
      <c r="H584">
        <f>(Table2[[#This Row],[1Y Return vs Nifty]]-AVERAGE(Table2[1Y Return vs Nifty]))/_xlfn.STDEV.P(Table2[1Y Return vs Nifty])</f>
        <v>-0.62263367822193116</v>
      </c>
      <c r="I584">
        <v>-0.69655678591404102</v>
      </c>
      <c r="J584">
        <f>(Table2[[#This Row],[1M Return vs Nifty]]-AVERAGE(Table2[1M Return vs Nifty]))/_xlfn.STDEV.P(Table2[1M Return vs Nifty])</f>
        <v>-0.48646509102931607</v>
      </c>
      <c r="K584">
        <v>-6.7148656517477701</v>
      </c>
      <c r="L584">
        <f>(Table2[[#This Row],[6M Return vs Nifty]]-AVERAGE(Table2[6M Return vs Nifty]))/_xlfn.STDEV.P(Table2[6M Return vs Nifty])</f>
        <v>-0.62167040490420311</v>
      </c>
      <c r="M584">
        <v>3.2819893376370999</v>
      </c>
      <c r="N584">
        <f>(Table2[[#This Row],[1W Return vs Nifty]]-AVERAGE(Table2[1W Return vs Nifty]))/_xlfn.STDEV.P(Table2[1W Return vs Nifty])</f>
        <v>0.63966902005797521</v>
      </c>
      <c r="O584">
        <v>727.59</v>
      </c>
      <c r="P584">
        <v>730.60408701230801</v>
      </c>
      <c r="Q584">
        <v>706.23202514937998</v>
      </c>
      <c r="R584">
        <v>46.676653320350702</v>
      </c>
      <c r="S584">
        <f>(Table2[[#This Row],[Close Price]]-Table2[[#This Row],[20D EMA]])/Table2[[#This Row],[20D EMA]]</f>
        <v>2.6264791984496782E-2</v>
      </c>
      <c r="T584">
        <f>(Table2[[#This Row],[Close Price]]-Table2[[#This Row],[50D EMA]])/Table2[[#This Row],[50D EMA]]</f>
        <v>2.2030964887581959E-2</v>
      </c>
      <c r="U584">
        <f>(Table2[[#This Row],[Close Price]]-Table2[[#This Row],[200D EMA]])/Table2[[#This Row],[200D EMA]]</f>
        <v>5.7301245779756885E-2</v>
      </c>
      <c r="V584">
        <v>0.72546169142863504</v>
      </c>
      <c r="W584">
        <v>738.95</v>
      </c>
      <c r="X584">
        <v>752.9</v>
      </c>
      <c r="Y584">
        <v>737.2</v>
      </c>
      <c r="Z584">
        <v>749</v>
      </c>
      <c r="AA584">
        <v>738.95</v>
      </c>
      <c r="AB584">
        <v>752.9</v>
      </c>
      <c r="AC584" s="1">
        <f>(Table2[[#This Row],[Close Price]]/Table2[[#This Row],[Day Low]])-1</f>
        <v>1.0487854387982942E-2</v>
      </c>
      <c r="AD584" s="1">
        <f>(Table2[[#This Row],[Day High]]/Table2[[#This Row],[Close Price]])-1</f>
        <v>8.3032007499663774E-3</v>
      </c>
      <c r="AE584" s="1">
        <f>(Table2[[#This Row],[Close Price]]/Table2[[#This Row],[Current Week Low]])-1</f>
        <v>1.2886597938144284E-2</v>
      </c>
      <c r="AF584" s="1">
        <f>(Table2[[#This Row],[Current Week High]]/Table2[[#This Row],[Close Price]])-1</f>
        <v>3.0802196330519394E-3</v>
      </c>
      <c r="AG584" s="1">
        <f>(Table2[[#This Row],[Close Price]]/Table2[[#This Row],[Current Month Low]])-1</f>
        <v>1.0487854387982942E-2</v>
      </c>
      <c r="AH584" s="1">
        <f>(Table2[[#This Row],[Current Month High]]/Table2[[#This Row],[Close Price]])-1</f>
        <v>8.3032007499663774E-3</v>
      </c>
      <c r="AI584">
        <v>16.0372304807821</v>
      </c>
      <c r="AJ584">
        <v>25.834175935288101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-0.05</v>
      </c>
      <c r="AM584" t="s">
        <v>2950</v>
      </c>
      <c r="AN584">
        <v>5.31</v>
      </c>
      <c r="AO584" t="s">
        <v>2951</v>
      </c>
      <c r="AP584">
        <v>-1.2371391269199001E-2</v>
      </c>
      <c r="AQ584">
        <f>(Table2[[#This Row],[Sharpe Ratio]]-AVERAGE(Table2[Sharpe Ratio]))/_xlfn.STDEV.P(Table2[Sharpe Ratio])</f>
        <v>-0.78720519473204731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544</v>
      </c>
      <c r="AT584">
        <f>_xlfn.RANK.AVG(Table2[[#This Row],[6M Return vs Nifty Z-Score]],Table2[6M Return vs Nifty Z-Score])</f>
        <v>506</v>
      </c>
      <c r="AU584">
        <f>_xlfn.RANK.AVG(Table2[[#This Row],[Sharpe Ratio Z-Score]],Table2[Sharpe Ratio Z-Score])</f>
        <v>577</v>
      </c>
      <c r="AV584">
        <f>(Table2[[#This Row],[Rank 1Y]]+Table2[[#This Row],[Rank 6M]]+Table2[[#This Row],[Rank Sharpe]])/3</f>
        <v>542.33333333333337</v>
      </c>
    </row>
    <row r="585" spans="1:48" x14ac:dyDescent="0.3">
      <c r="A585" t="s">
        <v>1673</v>
      </c>
      <c r="B585" t="s">
        <v>1674</v>
      </c>
      <c r="C585" t="s">
        <v>2911</v>
      </c>
      <c r="D585" t="s">
        <v>281</v>
      </c>
      <c r="E585">
        <v>4219.9814500000002</v>
      </c>
      <c r="F585">
        <v>499.1</v>
      </c>
      <c r="G585">
        <v>-18.294887827832301</v>
      </c>
      <c r="H585">
        <f>(Table2[[#This Row],[1Y Return vs Nifty]]-AVERAGE(Table2[1Y Return vs Nifty]))/_xlfn.STDEV.P(Table2[1Y Return vs Nifty])</f>
        <v>-0.76874833870550874</v>
      </c>
      <c r="I585">
        <v>-2.6589174413027501</v>
      </c>
      <c r="J585">
        <f>(Table2[[#This Row],[1M Return vs Nifty]]-AVERAGE(Table2[1M Return vs Nifty]))/_xlfn.STDEV.P(Table2[1M Return vs Nifty])</f>
        <v>-0.67207942091801698</v>
      </c>
      <c r="K585">
        <v>-6.22812998332242</v>
      </c>
      <c r="L585">
        <f>(Table2[[#This Row],[6M Return vs Nifty]]-AVERAGE(Table2[6M Return vs Nifty]))/_xlfn.STDEV.P(Table2[6M Return vs Nifty])</f>
        <v>-0.60663595006657445</v>
      </c>
      <c r="M585">
        <v>-3.3098280199994998</v>
      </c>
      <c r="N585">
        <f>(Table2[[#This Row],[1W Return vs Nifty]]-AVERAGE(Table2[1W Return vs Nifty]))/_xlfn.STDEV.P(Table2[1W Return vs Nifty])</f>
        <v>-0.71092931788491343</v>
      </c>
      <c r="O585">
        <v>509.02</v>
      </c>
      <c r="P585">
        <v>518.814739449581</v>
      </c>
      <c r="Q585">
        <v>512.918179855311</v>
      </c>
      <c r="R585">
        <v>38.495382254170899</v>
      </c>
      <c r="S585">
        <f>(Table2[[#This Row],[Close Price]]-Table2[[#This Row],[20D EMA]])/Table2[[#This Row],[20D EMA]]</f>
        <v>-1.9488428745432319E-2</v>
      </c>
      <c r="T585">
        <f>(Table2[[#This Row],[Close Price]]-Table2[[#This Row],[50D EMA]])/Table2[[#This Row],[50D EMA]]</f>
        <v>-3.7999574704636691E-2</v>
      </c>
      <c r="U585">
        <f>(Table2[[#This Row],[Close Price]]-Table2[[#This Row],[200D EMA]])/Table2[[#This Row],[200D EMA]]</f>
        <v>-2.6940319914589381E-2</v>
      </c>
      <c r="V585">
        <v>0.58484902228116298</v>
      </c>
      <c r="W585">
        <v>498</v>
      </c>
      <c r="X585">
        <v>507.45</v>
      </c>
      <c r="Y585">
        <v>501.05</v>
      </c>
      <c r="Z585">
        <v>513.95000000000005</v>
      </c>
      <c r="AA585">
        <v>498</v>
      </c>
      <c r="AB585">
        <v>507.45</v>
      </c>
      <c r="AC585" s="1">
        <f>(Table2[[#This Row],[Close Price]]/Table2[[#This Row],[Day Low]])-1</f>
        <v>2.2088353413654005E-3</v>
      </c>
      <c r="AD585" s="1">
        <f>(Table2[[#This Row],[Day High]]/Table2[[#This Row],[Close Price]])-1</f>
        <v>1.6730114205570024E-2</v>
      </c>
      <c r="AE585" s="1">
        <f>(Table2[[#This Row],[Close Price]]/Table2[[#This Row],[Current Week Low]])-1</f>
        <v>-3.8918271629577728E-3</v>
      </c>
      <c r="AF585" s="1">
        <f>(Table2[[#This Row],[Current Week High]]/Table2[[#This Row],[Close Price]])-1</f>
        <v>2.9753556401522774E-2</v>
      </c>
      <c r="AG585" s="1">
        <f>(Table2[[#This Row],[Close Price]]/Table2[[#This Row],[Current Month Low]])-1</f>
        <v>2.2088353413654005E-3</v>
      </c>
      <c r="AH585" s="1">
        <f>(Table2[[#This Row],[Current Month High]]/Table2[[#This Row],[Close Price]])-1</f>
        <v>1.6730114205570024E-2</v>
      </c>
      <c r="AI585">
        <v>40.052093768783799</v>
      </c>
      <c r="AJ585">
        <v>14.5907473309608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-0.19</v>
      </c>
      <c r="AM585" t="s">
        <v>2950</v>
      </c>
      <c r="AN585">
        <v>-2.4500000000000002</v>
      </c>
      <c r="AO585" t="s">
        <v>2950</v>
      </c>
      <c r="AQ585">
        <f>(Table2[[#This Row],[Sharpe Ratio]]-AVERAGE(Table2[Sharpe Ratio]))/_xlfn.STDEV.P(Table2[Sharpe Ratio])</f>
        <v>-0.65065532340838095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607</v>
      </c>
      <c r="AT585">
        <f>_xlfn.RANK.AVG(Table2[[#This Row],[6M Return vs Nifty Z-Score]],Table2[6M Return vs Nifty Z-Score])</f>
        <v>501</v>
      </c>
      <c r="AU585">
        <f>_xlfn.RANK.AVG(Table2[[#This Row],[Sharpe Ratio Z-Score]],Table2[Sharpe Ratio Z-Score])</f>
        <v>520</v>
      </c>
      <c r="AV585">
        <f>(Table2[[#This Row],[Rank 1Y]]+Table2[[#This Row],[Rank 6M]]+Table2[[#This Row],[Rank Sharpe]])/3</f>
        <v>542.66666666666663</v>
      </c>
    </row>
    <row r="586" spans="1:48" x14ac:dyDescent="0.3">
      <c r="A586" t="s">
        <v>416</v>
      </c>
      <c r="B586" t="s">
        <v>417</v>
      </c>
      <c r="C586" t="s">
        <v>2911</v>
      </c>
      <c r="D586" t="s">
        <v>418</v>
      </c>
      <c r="E586">
        <v>51779.687234639998</v>
      </c>
      <c r="F586">
        <v>1459.9</v>
      </c>
      <c r="G586">
        <v>-3.5258406421182</v>
      </c>
      <c r="H586">
        <f>(Table2[[#This Row],[1Y Return vs Nifty]]-AVERAGE(Table2[1Y Return vs Nifty]))/_xlfn.STDEV.P(Table2[1Y Return vs Nifty])</f>
        <v>-0.59271529820357438</v>
      </c>
      <c r="I586">
        <v>1.6812193027253599</v>
      </c>
      <c r="J586">
        <f>(Table2[[#This Row],[1M Return vs Nifty]]-AVERAGE(Table2[1M Return vs Nifty]))/_xlfn.STDEV.P(Table2[1M Return vs Nifty])</f>
        <v>-0.26155775093043127</v>
      </c>
      <c r="K586">
        <v>-20.0163850819904</v>
      </c>
      <c r="L586">
        <f>(Table2[[#This Row],[6M Return vs Nifty]]-AVERAGE(Table2[6M Return vs Nifty]))/_xlfn.STDEV.P(Table2[6M Return vs Nifty])</f>
        <v>-1.0325322055049015</v>
      </c>
      <c r="M586">
        <v>-1.53057258290783</v>
      </c>
      <c r="N586">
        <f>(Table2[[#This Row],[1W Return vs Nifty]]-AVERAGE(Table2[1W Return vs Nifty]))/_xlfn.STDEV.P(Table2[1W Return vs Nifty])</f>
        <v>-0.34637743397570286</v>
      </c>
      <c r="O586">
        <v>1444.78</v>
      </c>
      <c r="P586">
        <v>1438.7948876207599</v>
      </c>
      <c r="Q586">
        <v>1413.5649919016</v>
      </c>
      <c r="R586">
        <v>58.313705591837703</v>
      </c>
      <c r="S586">
        <f>(Table2[[#This Row],[Close Price]]-Table2[[#This Row],[20D EMA]])/Table2[[#This Row],[20D EMA]]</f>
        <v>1.0465261147025926E-2</v>
      </c>
      <c r="T586">
        <f>(Table2[[#This Row],[Close Price]]-Table2[[#This Row],[50D EMA]])/Table2[[#This Row],[50D EMA]]</f>
        <v>1.466860395517549E-2</v>
      </c>
      <c r="U586">
        <f>(Table2[[#This Row],[Close Price]]-Table2[[#This Row],[200D EMA]])/Table2[[#This Row],[200D EMA]]</f>
        <v>3.2778831085840517E-2</v>
      </c>
      <c r="V586">
        <v>0.84265935636624101</v>
      </c>
      <c r="W586">
        <v>1450</v>
      </c>
      <c r="X586">
        <v>1469</v>
      </c>
      <c r="Y586">
        <v>1458.05</v>
      </c>
      <c r="Z586">
        <v>1472</v>
      </c>
      <c r="AA586">
        <v>1450</v>
      </c>
      <c r="AB586">
        <v>1469</v>
      </c>
      <c r="AC586" s="1">
        <f>(Table2[[#This Row],[Close Price]]/Table2[[#This Row],[Day Low]])-1</f>
        <v>6.8275862068967186E-3</v>
      </c>
      <c r="AD586" s="1">
        <f>(Table2[[#This Row],[Day High]]/Table2[[#This Row],[Close Price]])-1</f>
        <v>6.2333036509349959E-3</v>
      </c>
      <c r="AE586" s="1">
        <f>(Table2[[#This Row],[Close Price]]/Table2[[#This Row],[Current Week Low]])-1</f>
        <v>1.2688179417716938E-3</v>
      </c>
      <c r="AF586" s="1">
        <f>(Table2[[#This Row],[Current Week High]]/Table2[[#This Row],[Close Price]])-1</f>
        <v>8.2882389204739226E-3</v>
      </c>
      <c r="AG586" s="1">
        <f>(Table2[[#This Row],[Close Price]]/Table2[[#This Row],[Current Month Low]])-1</f>
        <v>6.8275862068967186E-3</v>
      </c>
      <c r="AH586" s="1">
        <f>(Table2[[#This Row],[Current Month High]]/Table2[[#This Row],[Close Price]])-1</f>
        <v>6.2333036509349959E-3</v>
      </c>
      <c r="AI586">
        <v>17.3916021645318</v>
      </c>
      <c r="AJ586">
        <v>26.936788105382099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</v>
      </c>
      <c r="AM586" t="s">
        <v>2952</v>
      </c>
      <c r="AN586">
        <v>8.67</v>
      </c>
      <c r="AO586" t="s">
        <v>2951</v>
      </c>
      <c r="AP586">
        <v>1.6822784802866E-2</v>
      </c>
      <c r="AQ586">
        <f>(Table2[[#This Row],[Sharpe Ratio]]-AVERAGE(Table2[Sharpe Ratio]))/_xlfn.STDEV.P(Table2[Sharpe Ratio])</f>
        <v>-0.4649729656079058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-2.698155654222516</v>
      </c>
      <c r="AS586">
        <f>_xlfn.RANK.AVG(Table2[[#This Row],[1Y Return vs Nifty Z-Score]],Table2[1Y Return vs Nifty Z-Score])</f>
        <v>530</v>
      </c>
      <c r="AT586">
        <f>_xlfn.RANK.AVG(Table2[[#This Row],[6M Return vs Nifty Z-Score]],Table2[6M Return vs Nifty Z-Score])</f>
        <v>648</v>
      </c>
      <c r="AU586">
        <f>_xlfn.RANK.AVG(Table2[[#This Row],[Sharpe Ratio Z-Score]],Table2[Sharpe Ratio Z-Score])</f>
        <v>455</v>
      </c>
      <c r="AV586">
        <f>(Table2[[#This Row],[Rank 1Y]]+Table2[[#This Row],[Rank 6M]]+Table2[[#This Row],[Rank Sharpe]])/3</f>
        <v>544.33333333333337</v>
      </c>
    </row>
    <row r="587" spans="1:48" x14ac:dyDescent="0.3">
      <c r="A587" t="s">
        <v>252</v>
      </c>
      <c r="B587" t="s">
        <v>253</v>
      </c>
      <c r="C587" t="s">
        <v>2916</v>
      </c>
      <c r="D587" t="s">
        <v>66</v>
      </c>
      <c r="E587">
        <v>97681.440223124999</v>
      </c>
      <c r="F587">
        <v>6054.95</v>
      </c>
      <c r="G587">
        <v>-6.0037365548414101</v>
      </c>
      <c r="H587">
        <f>(Table2[[#This Row],[1Y Return vs Nifty]]-AVERAGE(Table2[1Y Return vs Nifty]))/_xlfn.STDEV.P(Table2[1Y Return vs Nifty])</f>
        <v>-0.6222494682877423</v>
      </c>
      <c r="I587">
        <v>-0.71580161698463995</v>
      </c>
      <c r="J587">
        <f>(Table2[[#This Row],[1M Return vs Nifty]]-AVERAGE(Table2[1M Return vs Nifty]))/_xlfn.STDEV.P(Table2[1M Return vs Nifty])</f>
        <v>-0.48828540699069728</v>
      </c>
      <c r="K587">
        <v>-2.7437370247570398</v>
      </c>
      <c r="L587">
        <f>(Table2[[#This Row],[6M Return vs Nifty]]-AVERAGE(Table2[6M Return vs Nifty]))/_xlfn.STDEV.P(Table2[6M Return vs Nifty])</f>
        <v>-0.49900884983457838</v>
      </c>
      <c r="M587">
        <v>-0.117064184735672</v>
      </c>
      <c r="N587">
        <f>(Table2[[#This Row],[1W Return vs Nifty]]-AVERAGE(Table2[1W Return vs Nifty]))/_xlfn.STDEV.P(Table2[1W Return vs Nifty])</f>
        <v>-5.6763509671813275E-2</v>
      </c>
      <c r="O587">
        <v>5984.81</v>
      </c>
      <c r="P587">
        <v>6002.2669003025003</v>
      </c>
      <c r="Q587">
        <v>5818.7130153282696</v>
      </c>
      <c r="R587">
        <v>42.233028661303898</v>
      </c>
      <c r="S587">
        <f>(Table2[[#This Row],[Close Price]]-Table2[[#This Row],[20D EMA]])/Table2[[#This Row],[20D EMA]]</f>
        <v>1.171967029863929E-2</v>
      </c>
      <c r="T587">
        <f>(Table2[[#This Row],[Close Price]]-Table2[[#This Row],[50D EMA]])/Table2[[#This Row],[50D EMA]]</f>
        <v>8.7772004431932917E-3</v>
      </c>
      <c r="U587">
        <f>(Table2[[#This Row],[Close Price]]-Table2[[#This Row],[200D EMA]])/Table2[[#This Row],[200D EMA]]</f>
        <v>4.0599525023731139E-2</v>
      </c>
      <c r="V587">
        <v>1.0612860936010899</v>
      </c>
      <c r="W587">
        <v>5973</v>
      </c>
      <c r="X587">
        <v>6100</v>
      </c>
      <c r="Y587">
        <v>5955.15</v>
      </c>
      <c r="Z587">
        <v>6055</v>
      </c>
      <c r="AA587">
        <v>5973</v>
      </c>
      <c r="AB587">
        <v>6100</v>
      </c>
      <c r="AC587" s="1">
        <f>(Table2[[#This Row],[Close Price]]/Table2[[#This Row],[Day Low]])-1</f>
        <v>1.3720073664825083E-2</v>
      </c>
      <c r="AD587" s="1">
        <f>(Table2[[#This Row],[Day High]]/Table2[[#This Row],[Close Price]])-1</f>
        <v>7.4401935606405178E-3</v>
      </c>
      <c r="AE587" s="1">
        <f>(Table2[[#This Row],[Close Price]]/Table2[[#This Row],[Current Week Low]])-1</f>
        <v>1.6758603897466973E-2</v>
      </c>
      <c r="AF587" s="1">
        <f>(Table2[[#This Row],[Current Week High]]/Table2[[#This Row],[Close Price]])-1</f>
        <v>8.2577065045885689E-6</v>
      </c>
      <c r="AG587" s="1">
        <f>(Table2[[#This Row],[Close Price]]/Table2[[#This Row],[Current Month Low]])-1</f>
        <v>1.3720073664825083E-2</v>
      </c>
      <c r="AH587" s="1">
        <f>(Table2[[#This Row],[Current Month High]]/Table2[[#This Row],[Close Price]])-1</f>
        <v>7.4401935606405178E-3</v>
      </c>
      <c r="AI587">
        <v>7.4476254964945996</v>
      </c>
      <c r="AJ587">
        <v>22.2728190630048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-0.05</v>
      </c>
      <c r="AM587" t="s">
        <v>2950</v>
      </c>
      <c r="AN587">
        <v>3.96</v>
      </c>
      <c r="AO587" t="s">
        <v>2951</v>
      </c>
      <c r="AP587">
        <v>-4.2409779950485997E-2</v>
      </c>
      <c r="AQ587">
        <f>(Table2[[#This Row],[Sharpe Ratio]]-AVERAGE(Table2[Sharpe Ratio]))/_xlfn.STDEV.P(Table2[Sharpe Ratio])</f>
        <v>-1.1187554642164581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543</v>
      </c>
      <c r="AT587">
        <f>_xlfn.RANK.AVG(Table2[[#This Row],[6M Return vs Nifty Z-Score]],Table2[6M Return vs Nifty Z-Score])</f>
        <v>470</v>
      </c>
      <c r="AU587">
        <f>_xlfn.RANK.AVG(Table2[[#This Row],[Sharpe Ratio Z-Score]],Table2[Sharpe Ratio Z-Score])</f>
        <v>623</v>
      </c>
      <c r="AV587">
        <f>(Table2[[#This Row],[Rank 1Y]]+Table2[[#This Row],[Rank 6M]]+Table2[[#This Row],[Rank Sharpe]])/3</f>
        <v>545.33333333333337</v>
      </c>
    </row>
    <row r="588" spans="1:48" x14ac:dyDescent="0.3">
      <c r="A588" t="s">
        <v>688</v>
      </c>
      <c r="B588" t="s">
        <v>689</v>
      </c>
      <c r="C588" t="s">
        <v>2916</v>
      </c>
      <c r="D588" t="s">
        <v>284</v>
      </c>
      <c r="E588">
        <v>21854.074831739999</v>
      </c>
      <c r="F588">
        <v>2689.65</v>
      </c>
      <c r="G588">
        <v>-1.9619944226298001</v>
      </c>
      <c r="H588">
        <f>(Table2[[#This Row],[1Y Return vs Nifty]]-AVERAGE(Table2[1Y Return vs Nifty]))/_xlfn.STDEV.P(Table2[1Y Return vs Nifty])</f>
        <v>-0.57407573388826216</v>
      </c>
      <c r="I588">
        <v>1.6657722981437</v>
      </c>
      <c r="J588">
        <f>(Table2[[#This Row],[1M Return vs Nifty]]-AVERAGE(Table2[1M Return vs Nifty]))/_xlfn.STDEV.P(Table2[1M Return vs Nifty])</f>
        <v>-0.26301884086634042</v>
      </c>
      <c r="K588">
        <v>-6.8045517869913699</v>
      </c>
      <c r="L588">
        <f>(Table2[[#This Row],[6M Return vs Nifty]]-AVERAGE(Table2[6M Return vs Nifty]))/_xlfn.STDEV.P(Table2[6M Return vs Nifty])</f>
        <v>-0.62444066037827506</v>
      </c>
      <c r="M588">
        <v>-2.4133533950371402</v>
      </c>
      <c r="N588">
        <f>(Table2[[#This Row],[1W Return vs Nifty]]-AVERAGE(Table2[1W Return vs Nifty]))/_xlfn.STDEV.P(Table2[1W Return vs Nifty])</f>
        <v>-0.52725051236105347</v>
      </c>
      <c r="O588">
        <v>2681.44</v>
      </c>
      <c r="P588">
        <v>2565.8922640461301</v>
      </c>
      <c r="Q588">
        <v>2434.2212268547501</v>
      </c>
      <c r="R588">
        <v>78.017742047551295</v>
      </c>
      <c r="S588">
        <f>(Table2[[#This Row],[Close Price]]-Table2[[#This Row],[20D EMA]])/Table2[[#This Row],[20D EMA]]</f>
        <v>3.0617876961632692E-3</v>
      </c>
      <c r="T588">
        <f>(Table2[[#This Row],[Close Price]]-Table2[[#This Row],[50D EMA]])/Table2[[#This Row],[50D EMA]]</f>
        <v>4.8231852010309134E-2</v>
      </c>
      <c r="U588">
        <f>(Table2[[#This Row],[Close Price]]-Table2[[#This Row],[200D EMA]])/Table2[[#This Row],[200D EMA]]</f>
        <v>0.10493244012800299</v>
      </c>
      <c r="V588">
        <v>0.85413085181120096</v>
      </c>
      <c r="W588">
        <v>2631.55</v>
      </c>
      <c r="X588">
        <v>2700</v>
      </c>
      <c r="Y588">
        <v>2661</v>
      </c>
      <c r="Z588">
        <v>2717</v>
      </c>
      <c r="AA588">
        <v>2631.55</v>
      </c>
      <c r="AB588">
        <v>2700</v>
      </c>
      <c r="AC588" s="1">
        <f>(Table2[[#This Row],[Close Price]]/Table2[[#This Row],[Day Low]])-1</f>
        <v>2.2078242860671393E-2</v>
      </c>
      <c r="AD588" s="1">
        <f>(Table2[[#This Row],[Day High]]/Table2[[#This Row],[Close Price]])-1</f>
        <v>3.8480843232391315E-3</v>
      </c>
      <c r="AE588" s="1">
        <f>(Table2[[#This Row],[Close Price]]/Table2[[#This Row],[Current Week Low]])-1</f>
        <v>1.0766629086809587E-2</v>
      </c>
      <c r="AF588" s="1">
        <f>(Table2[[#This Row],[Current Week High]]/Table2[[#This Row],[Close Price]])-1</f>
        <v>1.0168609298607523E-2</v>
      </c>
      <c r="AG588" s="1">
        <f>(Table2[[#This Row],[Close Price]]/Table2[[#This Row],[Current Month Low]])-1</f>
        <v>2.2078242860671393E-2</v>
      </c>
      <c r="AH588" s="1">
        <f>(Table2[[#This Row],[Current Month High]]/Table2[[#This Row],[Close Price]])-1</f>
        <v>3.8480843232391315E-3</v>
      </c>
      <c r="AI588">
        <v>7.41174502258656</v>
      </c>
      <c r="AJ588">
        <v>38.377836085815701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0.16</v>
      </c>
      <c r="AM588" t="s">
        <v>2951</v>
      </c>
      <c r="AN588">
        <v>-3.07</v>
      </c>
      <c r="AO588" t="s">
        <v>2950</v>
      </c>
      <c r="AP588">
        <v>-3.6115218332477002E-2</v>
      </c>
      <c r="AQ588">
        <f>(Table2[[#This Row],[Sharpe Ratio]]-AVERAGE(Table2[Sharpe Ratio]))/_xlfn.STDEV.P(Table2[Sharpe Ratio])</f>
        <v>-1.0492789146291888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-3.0380646621231198</v>
      </c>
      <c r="AS588">
        <f>_xlfn.RANK.AVG(Table2[[#This Row],[1Y Return vs Nifty Z-Score]],Table2[1Y Return vs Nifty Z-Score])</f>
        <v>514</v>
      </c>
      <c r="AT588">
        <f>_xlfn.RANK.AVG(Table2[[#This Row],[6M Return vs Nifty Z-Score]],Table2[6M Return vs Nifty Z-Score])</f>
        <v>507</v>
      </c>
      <c r="AU588">
        <f>_xlfn.RANK.AVG(Table2[[#This Row],[Sharpe Ratio Z-Score]],Table2[Sharpe Ratio Z-Score])</f>
        <v>615</v>
      </c>
      <c r="AV588">
        <f>(Table2[[#This Row],[Rank 1Y]]+Table2[[#This Row],[Rank 6M]]+Table2[[#This Row],[Rank Sharpe]])/3</f>
        <v>545.33333333333337</v>
      </c>
    </row>
    <row r="589" spans="1:48" x14ac:dyDescent="0.3">
      <c r="A589" t="s">
        <v>1360</v>
      </c>
      <c r="B589" t="s">
        <v>1361</v>
      </c>
      <c r="C589" t="s">
        <v>2918</v>
      </c>
      <c r="D589" t="s">
        <v>350</v>
      </c>
      <c r="E589">
        <v>6918.7859558399996</v>
      </c>
      <c r="F589">
        <v>59.99</v>
      </c>
      <c r="G589">
        <v>-40.738867550619901</v>
      </c>
      <c r="H589">
        <f>(Table2[[#This Row],[1Y Return vs Nifty]]-AVERAGE(Table2[1Y Return vs Nifty]))/_xlfn.STDEV.P(Table2[1Y Return vs Nifty])</f>
        <v>-1.0362592987481918</v>
      </c>
      <c r="I589">
        <v>-16.689382340440702</v>
      </c>
      <c r="J589">
        <f>(Table2[[#This Row],[1M Return vs Nifty]]-AVERAGE(Table2[1M Return vs Nifty]))/_xlfn.STDEV.P(Table2[1M Return vs Nifty])</f>
        <v>-1.9991827406513485</v>
      </c>
      <c r="K589">
        <v>-36.1774799240454</v>
      </c>
      <c r="L589">
        <f>(Table2[[#This Row],[6M Return vs Nifty]]-AVERAGE(Table2[6M Return vs Nifty]))/_xlfn.STDEV.P(Table2[6M Return vs Nifty])</f>
        <v>-1.5317215320557147</v>
      </c>
      <c r="M589">
        <v>-6.7353784340995304</v>
      </c>
      <c r="N589">
        <f>(Table2[[#This Row],[1W Return vs Nifty]]-AVERAGE(Table2[1W Return vs Nifty]))/_xlfn.STDEV.P(Table2[1W Return vs Nifty])</f>
        <v>-1.4127907992961422</v>
      </c>
      <c r="O589">
        <v>64.989999999999995</v>
      </c>
      <c r="P589">
        <v>68.249301156416806</v>
      </c>
      <c r="Q589">
        <v>71.696618510258403</v>
      </c>
      <c r="R589">
        <v>47.154175152373902</v>
      </c>
      <c r="S589">
        <f>(Table2[[#This Row],[Close Price]]-Table2[[#This Row],[20D EMA]])/Table2[[#This Row],[20D EMA]]</f>
        <v>-7.6934913063548133E-2</v>
      </c>
      <c r="T589">
        <f>(Table2[[#This Row],[Close Price]]-Table2[[#This Row],[50D EMA]])/Table2[[#This Row],[50D EMA]]</f>
        <v>-0.12101664070504937</v>
      </c>
      <c r="U589">
        <f>(Table2[[#This Row],[Close Price]]-Table2[[#This Row],[200D EMA]])/Table2[[#This Row],[200D EMA]]</f>
        <v>-0.16327992523919954</v>
      </c>
      <c r="V589">
        <v>1.76366786092984</v>
      </c>
      <c r="W589">
        <v>59.9</v>
      </c>
      <c r="X589">
        <v>62.32</v>
      </c>
      <c r="Y589">
        <v>60.65</v>
      </c>
      <c r="Z589">
        <v>63.55</v>
      </c>
      <c r="AA589">
        <v>59.9</v>
      </c>
      <c r="AB589">
        <v>62.32</v>
      </c>
      <c r="AC589" s="1">
        <f>(Table2[[#This Row],[Close Price]]/Table2[[#This Row],[Day Low]])-1</f>
        <v>1.5025041736227429E-3</v>
      </c>
      <c r="AD589" s="1">
        <f>(Table2[[#This Row],[Day High]]/Table2[[#This Row],[Close Price]])-1</f>
        <v>3.8839806634439089E-2</v>
      </c>
      <c r="AE589" s="1">
        <f>(Table2[[#This Row],[Close Price]]/Table2[[#This Row],[Current Week Low]])-1</f>
        <v>-1.0882110469909279E-2</v>
      </c>
      <c r="AF589" s="1">
        <f>(Table2[[#This Row],[Current Week High]]/Table2[[#This Row],[Close Price]])-1</f>
        <v>5.9343223870645057E-2</v>
      </c>
      <c r="AG589" s="1">
        <f>(Table2[[#This Row],[Close Price]]/Table2[[#This Row],[Current Month Low]])-1</f>
        <v>1.5025041736227429E-3</v>
      </c>
      <c r="AH589" s="1">
        <f>(Table2[[#This Row],[Current Month High]]/Table2[[#This Row],[Close Price]])-1</f>
        <v>3.8839806634439089E-2</v>
      </c>
      <c r="AI589">
        <v>63.360560093348802</v>
      </c>
      <c r="AJ589">
        <v>0.15025041736227401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-0.23</v>
      </c>
      <c r="AM589" t="s">
        <v>2950</v>
      </c>
      <c r="AN589">
        <v>-7.64</v>
      </c>
      <c r="AO589" t="s">
        <v>2950</v>
      </c>
      <c r="AP589">
        <v>0.102995776006467</v>
      </c>
      <c r="AQ589">
        <f>(Table2[[#This Row],[Sharpe Ratio]]-AVERAGE(Table2[Sharpe Ratio]))/_xlfn.STDEV.P(Table2[Sharpe Ratio])</f>
        <v>0.48616588404784644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698</v>
      </c>
      <c r="AT589">
        <f>_xlfn.RANK.AVG(Table2[[#This Row],[6M Return vs Nifty Z-Score]],Table2[6M Return vs Nifty Z-Score])</f>
        <v>717</v>
      </c>
      <c r="AU589">
        <f>_xlfn.RANK.AVG(Table2[[#This Row],[Sharpe Ratio Z-Score]],Table2[Sharpe Ratio Z-Score])</f>
        <v>222</v>
      </c>
      <c r="AV589">
        <f>(Table2[[#This Row],[Rank 1Y]]+Table2[[#This Row],[Rank 6M]]+Table2[[#This Row],[Rank Sharpe]])/3</f>
        <v>545.66666666666663</v>
      </c>
    </row>
    <row r="590" spans="1:48" x14ac:dyDescent="0.3">
      <c r="A590" t="s">
        <v>1362</v>
      </c>
      <c r="B590" t="s">
        <v>1363</v>
      </c>
      <c r="C590" t="s">
        <v>2911</v>
      </c>
      <c r="D590" t="s">
        <v>1074</v>
      </c>
      <c r="E590">
        <v>6902.9934329999996</v>
      </c>
      <c r="F590">
        <v>140.36000000000001</v>
      </c>
      <c r="G590">
        <v>-10.390398472451899</v>
      </c>
      <c r="H590">
        <f>(Table2[[#This Row],[1Y Return vs Nifty]]-AVERAGE(Table2[1Y Return vs Nifty]))/_xlfn.STDEV.P(Table2[1Y Return vs Nifty])</f>
        <v>-0.67453431952431753</v>
      </c>
      <c r="I590">
        <v>-8.8269978378672498</v>
      </c>
      <c r="J590">
        <f>(Table2[[#This Row],[1M Return vs Nifty]]-AVERAGE(Table2[1M Return vs Nifty]))/_xlfn.STDEV.P(Table2[1M Return vs Nifty])</f>
        <v>-1.2555012839502084</v>
      </c>
      <c r="K590">
        <v>-34.0198179094129</v>
      </c>
      <c r="L590">
        <f>(Table2[[#This Row],[6M Return vs Nifty]]-AVERAGE(Table2[6M Return vs Nifty]))/_xlfn.STDEV.P(Table2[6M Return vs Nifty])</f>
        <v>-1.4650749429146224</v>
      </c>
      <c r="M590">
        <v>-5.35127052593666</v>
      </c>
      <c r="N590">
        <f>(Table2[[#This Row],[1W Return vs Nifty]]-AVERAGE(Table2[1W Return vs Nifty]))/_xlfn.STDEV.P(Table2[1W Return vs Nifty])</f>
        <v>-1.1292007453131208</v>
      </c>
      <c r="O590">
        <v>146.02000000000001</v>
      </c>
      <c r="P590">
        <v>153.58942238190099</v>
      </c>
      <c r="Q590">
        <v>161.639027136116</v>
      </c>
      <c r="R590">
        <v>33.056609174541997</v>
      </c>
      <c r="S590">
        <f>(Table2[[#This Row],[Close Price]]-Table2[[#This Row],[20D EMA]])/Table2[[#This Row],[20D EMA]]</f>
        <v>-3.8761813450212276E-2</v>
      </c>
      <c r="T590">
        <f>(Table2[[#This Row],[Close Price]]-Table2[[#This Row],[50D EMA]])/Table2[[#This Row],[50D EMA]]</f>
        <v>-8.613498362540839E-2</v>
      </c>
      <c r="U590">
        <f>(Table2[[#This Row],[Close Price]]-Table2[[#This Row],[200D EMA]])/Table2[[#This Row],[200D EMA]]</f>
        <v>-0.13164535516658948</v>
      </c>
      <c r="V590">
        <v>1.6762180961864599</v>
      </c>
      <c r="W590">
        <v>138.55000000000001</v>
      </c>
      <c r="X590">
        <v>142.25</v>
      </c>
      <c r="Y590">
        <v>139.77000000000001</v>
      </c>
      <c r="Z590">
        <v>145.79</v>
      </c>
      <c r="AA590">
        <v>138.55000000000001</v>
      </c>
      <c r="AB590">
        <v>142.25</v>
      </c>
      <c r="AC590" s="1">
        <f>(Table2[[#This Row],[Close Price]]/Table2[[#This Row],[Day Low]])-1</f>
        <v>1.3063875857091345E-2</v>
      </c>
      <c r="AD590" s="1">
        <f>(Table2[[#This Row],[Day High]]/Table2[[#This Row],[Close Price]])-1</f>
        <v>1.3465374750641024E-2</v>
      </c>
      <c r="AE590" s="1">
        <f>(Table2[[#This Row],[Close Price]]/Table2[[#This Row],[Current Week Low]])-1</f>
        <v>4.2212205766616329E-3</v>
      </c>
      <c r="AF590" s="1">
        <f>(Table2[[#This Row],[Current Week High]]/Table2[[#This Row],[Close Price]])-1</f>
        <v>3.8686235394699287E-2</v>
      </c>
      <c r="AG590" s="1">
        <f>(Table2[[#This Row],[Close Price]]/Table2[[#This Row],[Current Month Low]])-1</f>
        <v>1.3063875857091345E-2</v>
      </c>
      <c r="AH590" s="1">
        <f>(Table2[[#This Row],[Current Month High]]/Table2[[#This Row],[Close Price]])-1</f>
        <v>1.3465374750641024E-2</v>
      </c>
      <c r="AI590">
        <v>50.042747221430503</v>
      </c>
      <c r="AJ590">
        <v>19.1005515485787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-0.18</v>
      </c>
      <c r="AM590" t="s">
        <v>2950</v>
      </c>
      <c r="AN590">
        <v>2.56</v>
      </c>
      <c r="AO590" t="s">
        <v>2951</v>
      </c>
      <c r="AP590">
        <v>5.1105865085025001E-2</v>
      </c>
      <c r="AQ590">
        <f>(Table2[[#This Row],[Sharpe Ratio]]-AVERAGE(Table2[Sharpe Ratio]))/_xlfn.STDEV.P(Table2[Sharpe Ratio])</f>
        <v>-8.6571692926241117E-2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566</v>
      </c>
      <c r="AT590">
        <f>_xlfn.RANK.AVG(Table2[[#This Row],[6M Return vs Nifty Z-Score]],Table2[6M Return vs Nifty Z-Score])</f>
        <v>712</v>
      </c>
      <c r="AU590">
        <f>_xlfn.RANK.AVG(Table2[[#This Row],[Sharpe Ratio Z-Score]],Table2[Sharpe Ratio Z-Score])</f>
        <v>359</v>
      </c>
      <c r="AV590">
        <f>(Table2[[#This Row],[Rank 1Y]]+Table2[[#This Row],[Rank 6M]]+Table2[[#This Row],[Rank Sharpe]])/3</f>
        <v>545.66666666666663</v>
      </c>
    </row>
    <row r="591" spans="1:48" x14ac:dyDescent="0.3">
      <c r="A591" t="s">
        <v>1681</v>
      </c>
      <c r="B591" t="s">
        <v>1682</v>
      </c>
      <c r="C591" t="s">
        <v>2916</v>
      </c>
      <c r="D591" t="s">
        <v>524</v>
      </c>
      <c r="E591">
        <v>4178.8656827499999</v>
      </c>
      <c r="F591">
        <v>384.45</v>
      </c>
      <c r="G591">
        <v>14.386170125035299</v>
      </c>
      <c r="H591">
        <f>(Table2[[#This Row],[1Y Return vs Nifty]]-AVERAGE(Table2[1Y Return vs Nifty]))/_xlfn.STDEV.P(Table2[1Y Return vs Nifty])</f>
        <v>-0.37922111153082988</v>
      </c>
      <c r="I591">
        <v>1.9015163265105399</v>
      </c>
      <c r="J591">
        <f>(Table2[[#This Row],[1M Return vs Nifty]]-AVERAGE(Table2[1M Return vs Nifty]))/_xlfn.STDEV.P(Table2[1M Return vs Nifty])</f>
        <v>-0.24072045767647449</v>
      </c>
      <c r="K591">
        <v>-9.5829253009577098</v>
      </c>
      <c r="L591">
        <f>(Table2[[#This Row],[6M Return vs Nifty]]-AVERAGE(Table2[6M Return vs Nifty]))/_xlfn.STDEV.P(Table2[6M Return vs Nifty])</f>
        <v>-0.71025999482920232</v>
      </c>
      <c r="M591">
        <v>-2.3606091247593199</v>
      </c>
      <c r="N591">
        <f>(Table2[[#This Row],[1W Return vs Nifty]]-AVERAGE(Table2[1W Return vs Nifty]))/_xlfn.STDEV.P(Table2[1W Return vs Nifty])</f>
        <v>-0.51644373178623859</v>
      </c>
      <c r="O591">
        <v>375.73</v>
      </c>
      <c r="P591">
        <v>374.169490213269</v>
      </c>
      <c r="Q591">
        <v>357.09354848943502</v>
      </c>
      <c r="R591">
        <v>39.483321248162099</v>
      </c>
      <c r="S591">
        <f>(Table2[[#This Row],[Close Price]]-Table2[[#This Row],[20D EMA]])/Table2[[#This Row],[20D EMA]]</f>
        <v>2.3208154792004818E-2</v>
      </c>
      <c r="T591">
        <f>(Table2[[#This Row],[Close Price]]-Table2[[#This Row],[50D EMA]])/Table2[[#This Row],[50D EMA]]</f>
        <v>2.7475542650127104E-2</v>
      </c>
      <c r="U591">
        <f>(Table2[[#This Row],[Close Price]]-Table2[[#This Row],[200D EMA]])/Table2[[#This Row],[200D EMA]]</f>
        <v>7.6608641142600575E-2</v>
      </c>
      <c r="V591">
        <v>2.1981053586498298</v>
      </c>
      <c r="W591">
        <v>382.8</v>
      </c>
      <c r="X591">
        <v>391.6</v>
      </c>
      <c r="Y591">
        <v>385.1</v>
      </c>
      <c r="Z591">
        <v>400.5</v>
      </c>
      <c r="AA591">
        <v>382.8</v>
      </c>
      <c r="AB591">
        <v>391.6</v>
      </c>
      <c r="AC591" s="1">
        <f>(Table2[[#This Row],[Close Price]]/Table2[[#This Row],[Day Low]])-1</f>
        <v>4.3103448275860767E-3</v>
      </c>
      <c r="AD591" s="1">
        <f>(Table2[[#This Row],[Day High]]/Table2[[#This Row],[Close Price]])-1</f>
        <v>1.8597997138769751E-2</v>
      </c>
      <c r="AE591" s="1">
        <f>(Table2[[#This Row],[Close Price]]/Table2[[#This Row],[Current Week Low]])-1</f>
        <v>-1.6878732796676843E-3</v>
      </c>
      <c r="AF591" s="1">
        <f>(Table2[[#This Row],[Current Week High]]/Table2[[#This Row],[Close Price]])-1</f>
        <v>4.1747951619196311E-2</v>
      </c>
      <c r="AG591" s="1">
        <f>(Table2[[#This Row],[Close Price]]/Table2[[#This Row],[Current Month Low]])-1</f>
        <v>4.3103448275860767E-3</v>
      </c>
      <c r="AH591" s="1">
        <f>(Table2[[#This Row],[Current Month High]]/Table2[[#This Row],[Close Price]])-1</f>
        <v>1.8597997138769751E-2</v>
      </c>
      <c r="AI591">
        <v>10.5865522174535</v>
      </c>
      <c r="AJ591">
        <v>44.747740963855399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0.04</v>
      </c>
      <c r="AM591" t="s">
        <v>2951</v>
      </c>
      <c r="AN591">
        <v>9.06</v>
      </c>
      <c r="AO591" t="s">
        <v>2951</v>
      </c>
      <c r="AP591">
        <v>-8.1452231829388003E-2</v>
      </c>
      <c r="AQ591">
        <f>(Table2[[#This Row],[Sharpe Ratio]]-AVERAGE(Table2[Sharpe Ratio]))/_xlfn.STDEV.P(Table2[Sharpe Ratio])</f>
        <v>-1.5496885471832607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-3.3963338430060057</v>
      </c>
      <c r="AS591">
        <f>_xlfn.RANK.AVG(Table2[[#This Row],[1Y Return vs Nifty Z-Score]],Table2[1Y Return vs Nifty Z-Score])</f>
        <v>423</v>
      </c>
      <c r="AT591">
        <f>_xlfn.RANK.AVG(Table2[[#This Row],[6M Return vs Nifty Z-Score]],Table2[6M Return vs Nifty Z-Score])</f>
        <v>536</v>
      </c>
      <c r="AU591">
        <f>_xlfn.RANK.AVG(Table2[[#This Row],[Sharpe Ratio Z-Score]],Table2[Sharpe Ratio Z-Score])</f>
        <v>684</v>
      </c>
      <c r="AV591">
        <f>(Table2[[#This Row],[Rank 1Y]]+Table2[[#This Row],[Rank 6M]]+Table2[[#This Row],[Rank Sharpe]])/3</f>
        <v>547.66666666666663</v>
      </c>
    </row>
    <row r="592" spans="1:48" x14ac:dyDescent="0.3">
      <c r="A592" t="s">
        <v>876</v>
      </c>
      <c r="B592" t="s">
        <v>877</v>
      </c>
      <c r="C592" t="s">
        <v>2924</v>
      </c>
      <c r="D592" t="s">
        <v>166</v>
      </c>
      <c r="E592">
        <v>15224.09662341</v>
      </c>
      <c r="F592">
        <v>1002.55</v>
      </c>
      <c r="G592">
        <v>-15.9634350602007</v>
      </c>
      <c r="H592">
        <f>(Table2[[#This Row],[1Y Return vs Nifty]]-AVERAGE(Table2[1Y Return vs Nifty]))/_xlfn.STDEV.P(Table2[1Y Return vs Nifty])</f>
        <v>-0.7409596320738564</v>
      </c>
      <c r="I592">
        <v>0.392572844181307</v>
      </c>
      <c r="J592">
        <f>(Table2[[#This Row],[1M Return vs Nifty]]-AVERAGE(Table2[1M Return vs Nifty]))/_xlfn.STDEV.P(Table2[1M Return vs Nifty])</f>
        <v>-0.3834472966718192</v>
      </c>
      <c r="K592">
        <v>-14.987431456491001</v>
      </c>
      <c r="L592">
        <f>(Table2[[#This Row],[6M Return vs Nifty]]-AVERAGE(Table2[6M Return vs Nifty]))/_xlfn.STDEV.P(Table2[6M Return vs Nifty])</f>
        <v>-0.87719619652142222</v>
      </c>
      <c r="M592">
        <v>-2.6255558673972099</v>
      </c>
      <c r="N592">
        <f>(Table2[[#This Row],[1W Return vs Nifty]]-AVERAGE(Table2[1W Return vs Nifty]))/_xlfn.STDEV.P(Table2[1W Return vs Nifty])</f>
        <v>-0.57072870523677932</v>
      </c>
      <c r="O592">
        <v>1001.37</v>
      </c>
      <c r="P592">
        <v>982.02687697177601</v>
      </c>
      <c r="Q592">
        <v>962.90615877978701</v>
      </c>
      <c r="R592">
        <v>49.3682882293513</v>
      </c>
      <c r="S592">
        <f>(Table2[[#This Row],[Close Price]]-Table2[[#This Row],[20D EMA]])/Table2[[#This Row],[20D EMA]]</f>
        <v>1.1783856117119048E-3</v>
      </c>
      <c r="T592">
        <f>(Table2[[#This Row],[Close Price]]-Table2[[#This Row],[50D EMA]])/Table2[[#This Row],[50D EMA]]</f>
        <v>2.0898738628732861E-2</v>
      </c>
      <c r="U592">
        <f>(Table2[[#This Row],[Close Price]]-Table2[[#This Row],[200D EMA]])/Table2[[#This Row],[200D EMA]]</f>
        <v>4.1171032980462374E-2</v>
      </c>
      <c r="V592">
        <v>1.59099845177111</v>
      </c>
      <c r="W592">
        <v>998.2</v>
      </c>
      <c r="X592">
        <v>1023.55</v>
      </c>
      <c r="Y592">
        <v>1007</v>
      </c>
      <c r="Z592">
        <v>1048.3</v>
      </c>
      <c r="AA592">
        <v>998.2</v>
      </c>
      <c r="AB592">
        <v>1023.55</v>
      </c>
      <c r="AC592" s="1">
        <f>(Table2[[#This Row],[Close Price]]/Table2[[#This Row],[Day Low]])-1</f>
        <v>4.3578441194147555E-3</v>
      </c>
      <c r="AD592" s="1">
        <f>(Table2[[#This Row],[Day High]]/Table2[[#This Row],[Close Price]])-1</f>
        <v>2.0946586205176754E-2</v>
      </c>
      <c r="AE592" s="1">
        <f>(Table2[[#This Row],[Close Price]]/Table2[[#This Row],[Current Week Low]])-1</f>
        <v>-4.4190665342602742E-3</v>
      </c>
      <c r="AF592" s="1">
        <f>(Table2[[#This Row],[Current Week High]]/Table2[[#This Row],[Close Price]])-1</f>
        <v>4.563363423270661E-2</v>
      </c>
      <c r="AG592" s="1">
        <f>(Table2[[#This Row],[Close Price]]/Table2[[#This Row],[Current Month Low]])-1</f>
        <v>4.3578441194147555E-3</v>
      </c>
      <c r="AH592" s="1">
        <f>(Table2[[#This Row],[Current Month High]]/Table2[[#This Row],[Close Price]])-1</f>
        <v>2.0946586205176754E-2</v>
      </c>
      <c r="AI592">
        <v>17.2011371003939</v>
      </c>
      <c r="AJ592">
        <v>21.330025414498301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>
        <v>0</v>
      </c>
      <c r="AN592">
        <v>9.59</v>
      </c>
      <c r="AO592" t="s">
        <v>2951</v>
      </c>
      <c r="AP592">
        <v>1.8941863785279001E-2</v>
      </c>
      <c r="AQ592">
        <f>(Table2[[#This Row],[Sharpe Ratio]]-AVERAGE(Table2[Sharpe Ratio]))/_xlfn.STDEV.P(Table2[Sharpe Ratio])</f>
        <v>-0.44158352168225773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-3.0139153521861353</v>
      </c>
      <c r="AS592">
        <f>_xlfn.RANK.AVG(Table2[[#This Row],[1Y Return vs Nifty Z-Score]],Table2[1Y Return vs Nifty Z-Score])</f>
        <v>596</v>
      </c>
      <c r="AT592">
        <f>_xlfn.RANK.AVG(Table2[[#This Row],[6M Return vs Nifty Z-Score]],Table2[6M Return vs Nifty Z-Score])</f>
        <v>600</v>
      </c>
      <c r="AU592">
        <f>_xlfn.RANK.AVG(Table2[[#This Row],[Sharpe Ratio Z-Score]],Table2[Sharpe Ratio Z-Score])</f>
        <v>448</v>
      </c>
      <c r="AV592">
        <f>(Table2[[#This Row],[Rank 1Y]]+Table2[[#This Row],[Rank 6M]]+Table2[[#This Row],[Rank Sharpe]])/3</f>
        <v>548</v>
      </c>
    </row>
    <row r="593" spans="1:48" x14ac:dyDescent="0.3">
      <c r="A593" t="s">
        <v>933</v>
      </c>
      <c r="B593" t="s">
        <v>934</v>
      </c>
      <c r="C593" t="s">
        <v>2917</v>
      </c>
      <c r="D593" t="s">
        <v>102</v>
      </c>
      <c r="E593">
        <v>13933.68371935</v>
      </c>
      <c r="F593">
        <v>650.20000000000005</v>
      </c>
      <c r="G593">
        <v>-28.395188789388701</v>
      </c>
      <c r="H593">
        <f>(Table2[[#This Row],[1Y Return vs Nifty]]-AVERAGE(Table2[1Y Return vs Nifty]))/_xlfn.STDEV.P(Table2[1Y Return vs Nifty])</f>
        <v>-0.88913435046984302</v>
      </c>
      <c r="I593">
        <v>-1.35837142578799</v>
      </c>
      <c r="J593">
        <f>(Table2[[#This Row],[1M Return vs Nifty]]-AVERAGE(Table2[1M Return vs Nifty]))/_xlfn.STDEV.P(Table2[1M Return vs Nifty])</f>
        <v>-0.54906432861258392</v>
      </c>
      <c r="K593">
        <v>-29.1429240251131</v>
      </c>
      <c r="L593">
        <f>(Table2[[#This Row],[6M Return vs Nifty]]-AVERAGE(Table2[6M Return vs Nifty]))/_xlfn.STDEV.P(Table2[6M Return vs Nifty])</f>
        <v>-1.3144358062994301</v>
      </c>
      <c r="M593">
        <v>-3.7546907821320499</v>
      </c>
      <c r="N593">
        <f>(Table2[[#This Row],[1W Return vs Nifty]]-AVERAGE(Table2[1W Return vs Nifty]))/_xlfn.STDEV.P(Table2[1W Return vs Nifty])</f>
        <v>-0.80207730857565118</v>
      </c>
      <c r="O593">
        <v>670.12</v>
      </c>
      <c r="P593">
        <v>657.38594693844198</v>
      </c>
      <c r="Q593">
        <v>665.940570390223</v>
      </c>
      <c r="R593">
        <v>75.0161645182162</v>
      </c>
      <c r="S593">
        <f>(Table2[[#This Row],[Close Price]]-Table2[[#This Row],[20D EMA]])/Table2[[#This Row],[20D EMA]]</f>
        <v>-2.972601922043807E-2</v>
      </c>
      <c r="T593">
        <f>(Table2[[#This Row],[Close Price]]-Table2[[#This Row],[50D EMA]])/Table2[[#This Row],[50D EMA]]</f>
        <v>-1.0931093023676739E-2</v>
      </c>
      <c r="U593">
        <f>(Table2[[#This Row],[Close Price]]-Table2[[#This Row],[200D EMA]])/Table2[[#This Row],[200D EMA]]</f>
        <v>-2.3636599255395133E-2</v>
      </c>
      <c r="V593">
        <v>0.58045049646602598</v>
      </c>
      <c r="W593">
        <v>646.6</v>
      </c>
      <c r="X593">
        <v>680.5</v>
      </c>
      <c r="Y593">
        <v>657.5</v>
      </c>
      <c r="Z593">
        <v>676.6</v>
      </c>
      <c r="AA593">
        <v>646.6</v>
      </c>
      <c r="AB593">
        <v>680.5</v>
      </c>
      <c r="AC593" s="1">
        <f>(Table2[[#This Row],[Close Price]]/Table2[[#This Row],[Day Low]])-1</f>
        <v>5.5675842870399617E-3</v>
      </c>
      <c r="AD593" s="1">
        <f>(Table2[[#This Row],[Day High]]/Table2[[#This Row],[Close Price]])-1</f>
        <v>4.6601045832051602E-2</v>
      </c>
      <c r="AE593" s="1">
        <f>(Table2[[#This Row],[Close Price]]/Table2[[#This Row],[Current Week Low]])-1</f>
        <v>-1.1102661596958052E-2</v>
      </c>
      <c r="AF593" s="1">
        <f>(Table2[[#This Row],[Current Week High]]/Table2[[#This Row],[Close Price]])-1</f>
        <v>4.06028914180252E-2</v>
      </c>
      <c r="AG593" s="1">
        <f>(Table2[[#This Row],[Close Price]]/Table2[[#This Row],[Current Month Low]])-1</f>
        <v>5.5675842870399617E-3</v>
      </c>
      <c r="AH593" s="1">
        <f>(Table2[[#This Row],[Current Month High]]/Table2[[#This Row],[Close Price]])-1</f>
        <v>4.6601045832051602E-2</v>
      </c>
      <c r="AI593">
        <v>26.730236850199901</v>
      </c>
      <c r="AJ593">
        <v>28.943976202280599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7.0000000000000007E-2</v>
      </c>
      <c r="AM593" t="s">
        <v>2951</v>
      </c>
      <c r="AN593">
        <v>-0.78</v>
      </c>
      <c r="AO593" t="s">
        <v>2950</v>
      </c>
      <c r="AP593">
        <v>7.3526357660347999E-2</v>
      </c>
      <c r="AQ593">
        <f>(Table2[[#This Row],[Sharpe Ratio]]-AVERAGE(Table2[Sharpe Ratio]))/_xlfn.STDEV.P(Table2[Sharpe Ratio])</f>
        <v>0.16089565408070505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652</v>
      </c>
      <c r="AT593">
        <f>_xlfn.RANK.AVG(Table2[[#This Row],[6M Return vs Nifty Z-Score]],Table2[6M Return vs Nifty Z-Score])</f>
        <v>699</v>
      </c>
      <c r="AU593">
        <f>_xlfn.RANK.AVG(Table2[[#This Row],[Sharpe Ratio Z-Score]],Table2[Sharpe Ratio Z-Score])</f>
        <v>297</v>
      </c>
      <c r="AV593">
        <f>(Table2[[#This Row],[Rank 1Y]]+Table2[[#This Row],[Rank 6M]]+Table2[[#This Row],[Rank Sharpe]])/3</f>
        <v>549.33333333333337</v>
      </c>
    </row>
    <row r="594" spans="1:48" x14ac:dyDescent="0.3">
      <c r="A594" t="s">
        <v>213</v>
      </c>
      <c r="B594" t="s">
        <v>214</v>
      </c>
      <c r="C594" t="s">
        <v>2909</v>
      </c>
      <c r="D594" t="s">
        <v>25</v>
      </c>
      <c r="E594">
        <v>112235.29695648</v>
      </c>
      <c r="F594">
        <v>1490.4</v>
      </c>
      <c r="G594">
        <v>-12.769412708460701</v>
      </c>
      <c r="H594">
        <f>(Table2[[#This Row],[1Y Return vs Nifty]]-AVERAGE(Table2[1Y Return vs Nifty]))/_xlfn.STDEV.P(Table2[1Y Return vs Nifty])</f>
        <v>-0.7028899137678718</v>
      </c>
      <c r="I594">
        <v>3.2249299098567499</v>
      </c>
      <c r="J594">
        <f>(Table2[[#This Row],[1M Return vs Nifty]]-AVERAGE(Table2[1M Return vs Nifty]))/_xlfn.STDEV.P(Table2[1M Return vs Nifty])</f>
        <v>-0.11554238464292528</v>
      </c>
      <c r="K594">
        <v>-15.3690503629942</v>
      </c>
      <c r="L594">
        <f>(Table2[[#This Row],[6M Return vs Nifty]]-AVERAGE(Table2[6M Return vs Nifty]))/_xlfn.STDEV.P(Table2[6M Return vs Nifty])</f>
        <v>-0.88898376950445201</v>
      </c>
      <c r="M594">
        <v>0.68406756476008101</v>
      </c>
      <c r="N594">
        <f>(Table2[[#This Row],[1W Return vs Nifty]]-AVERAGE(Table2[1W Return vs Nifty]))/_xlfn.STDEV.P(Table2[1W Return vs Nifty])</f>
        <v>0.10738048137623066</v>
      </c>
      <c r="O594">
        <v>1489.8</v>
      </c>
      <c r="P594">
        <v>1482.1883172529799</v>
      </c>
      <c r="Q594">
        <v>1460.72807413448</v>
      </c>
      <c r="R594">
        <v>56.295926507809</v>
      </c>
      <c r="S594">
        <f>(Table2[[#This Row],[Close Price]]-Table2[[#This Row],[20D EMA]])/Table2[[#This Row],[20D EMA]]</f>
        <v>4.0273862263400217E-4</v>
      </c>
      <c r="T594">
        <f>(Table2[[#This Row],[Close Price]]-Table2[[#This Row],[50D EMA]])/Table2[[#This Row],[50D EMA]]</f>
        <v>5.5402425261584405E-3</v>
      </c>
      <c r="U594">
        <f>(Table2[[#This Row],[Close Price]]-Table2[[#This Row],[200D EMA]])/Table2[[#This Row],[200D EMA]]</f>
        <v>2.0313107135358818E-2</v>
      </c>
      <c r="V594">
        <v>1.05660293753655</v>
      </c>
      <c r="W594">
        <v>1478.2</v>
      </c>
      <c r="X594">
        <v>1508.9</v>
      </c>
      <c r="Y594">
        <v>1511.25</v>
      </c>
      <c r="Z594">
        <v>1537.8</v>
      </c>
      <c r="AA594">
        <v>1478.2</v>
      </c>
      <c r="AB594">
        <v>1508.9</v>
      </c>
      <c r="AC594" s="1">
        <f>(Table2[[#This Row],[Close Price]]/Table2[[#This Row],[Day Low]])-1</f>
        <v>8.2532810174535953E-3</v>
      </c>
      <c r="AD594" s="1">
        <f>(Table2[[#This Row],[Day High]]/Table2[[#This Row],[Close Price]])-1</f>
        <v>1.2412775093934458E-2</v>
      </c>
      <c r="AE594" s="1">
        <f>(Table2[[#This Row],[Close Price]]/Table2[[#This Row],[Current Week Low]])-1</f>
        <v>-1.3796526054590474E-2</v>
      </c>
      <c r="AF594" s="1">
        <f>(Table2[[#This Row],[Current Week High]]/Table2[[#This Row],[Close Price]])-1</f>
        <v>3.180354267310781E-2</v>
      </c>
      <c r="AG594" s="1">
        <f>(Table2[[#This Row],[Close Price]]/Table2[[#This Row],[Current Month Low]])-1</f>
        <v>8.2532810174535953E-3</v>
      </c>
      <c r="AH594" s="1">
        <f>(Table2[[#This Row],[Current Month High]]/Table2[[#This Row],[Close Price]])-1</f>
        <v>1.2412775093934458E-2</v>
      </c>
      <c r="AI594">
        <v>13.6943102522812</v>
      </c>
      <c r="AJ594">
        <v>14.8803329864724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-0.12</v>
      </c>
      <c r="AM594" t="s">
        <v>2950</v>
      </c>
      <c r="AN594">
        <v>-0.7</v>
      </c>
      <c r="AO594" t="s">
        <v>2950</v>
      </c>
      <c r="AP594">
        <v>1.3948881339929E-2</v>
      </c>
      <c r="AQ594">
        <f>(Table2[[#This Row],[Sharpe Ratio]]-AVERAGE(Table2[Sharpe Ratio]))/_xlfn.STDEV.P(Table2[Sharpe Ratio])</f>
        <v>-0.49669382379769733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-2.096729410336716</v>
      </c>
      <c r="AS594">
        <f>_xlfn.RANK.AVG(Table2[[#This Row],[1Y Return vs Nifty Z-Score]],Table2[1Y Return vs Nifty Z-Score])</f>
        <v>581</v>
      </c>
      <c r="AT594">
        <f>_xlfn.RANK.AVG(Table2[[#This Row],[6M Return vs Nifty Z-Score]],Table2[6M Return vs Nifty Z-Score])</f>
        <v>604</v>
      </c>
      <c r="AU594">
        <f>_xlfn.RANK.AVG(Table2[[#This Row],[Sharpe Ratio Z-Score]],Table2[Sharpe Ratio Z-Score])</f>
        <v>464</v>
      </c>
      <c r="AV594">
        <f>(Table2[[#This Row],[Rank 1Y]]+Table2[[#This Row],[Rank 6M]]+Table2[[#This Row],[Rank Sharpe]])/3</f>
        <v>549.66666666666663</v>
      </c>
    </row>
    <row r="595" spans="1:48" x14ac:dyDescent="0.3">
      <c r="A595" t="s">
        <v>1499</v>
      </c>
      <c r="B595" t="s">
        <v>1500</v>
      </c>
      <c r="C595" t="s">
        <v>2923</v>
      </c>
      <c r="D595" t="s">
        <v>269</v>
      </c>
      <c r="E595">
        <v>5712.831357815</v>
      </c>
      <c r="F595">
        <v>165.9</v>
      </c>
      <c r="G595">
        <v>-28.601302531452198</v>
      </c>
      <c r="H595">
        <f>(Table2[[#This Row],[1Y Return vs Nifty]]-AVERAGE(Table2[1Y Return vs Nifty]))/_xlfn.STDEV.P(Table2[1Y Return vs Nifty])</f>
        <v>-0.89159103086692149</v>
      </c>
      <c r="I595">
        <v>-2.5533521528856098</v>
      </c>
      <c r="J595">
        <f>(Table2[[#This Row],[1M Return vs Nifty]]-AVERAGE(Table2[1M Return vs Nifty]))/_xlfn.STDEV.P(Table2[1M Return vs Nifty])</f>
        <v>-0.66209428887042532</v>
      </c>
      <c r="K595">
        <v>3.1852580736671299</v>
      </c>
      <c r="L595">
        <f>(Table2[[#This Row],[6M Return vs Nifty]]-AVERAGE(Table2[6M Return vs Nifty]))/_xlfn.STDEV.P(Table2[6M Return vs Nifty])</f>
        <v>-0.31587205748041086</v>
      </c>
      <c r="M595">
        <v>1.9646923882471099</v>
      </c>
      <c r="N595">
        <f>(Table2[[#This Row],[1W Return vs Nifty]]-AVERAGE(Table2[1W Return vs Nifty]))/_xlfn.STDEV.P(Table2[1W Return vs Nifty])</f>
        <v>0.36976787233241948</v>
      </c>
      <c r="O595">
        <v>166.29</v>
      </c>
      <c r="P595">
        <v>167.23911981327501</v>
      </c>
      <c r="Q595">
        <v>166.15750252592699</v>
      </c>
      <c r="R595">
        <v>55.418094469736602</v>
      </c>
      <c r="S595">
        <f>(Table2[[#This Row],[Close Price]]-Table2[[#This Row],[20D EMA]])/Table2[[#This Row],[20D EMA]]</f>
        <v>-2.3453003788561329E-3</v>
      </c>
      <c r="T595">
        <f>(Table2[[#This Row],[Close Price]]-Table2[[#This Row],[50D EMA]])/Table2[[#This Row],[50D EMA]]</f>
        <v>-8.0072163425049855E-3</v>
      </c>
      <c r="U595">
        <f>(Table2[[#This Row],[Close Price]]-Table2[[#This Row],[200D EMA]])/Table2[[#This Row],[200D EMA]]</f>
        <v>-1.5497496171549667E-3</v>
      </c>
      <c r="V595">
        <v>0.88218669315670994</v>
      </c>
      <c r="W595">
        <v>164</v>
      </c>
      <c r="X595">
        <v>168.38</v>
      </c>
      <c r="Y595">
        <v>168.3</v>
      </c>
      <c r="Z595">
        <v>175.15</v>
      </c>
      <c r="AA595">
        <v>164</v>
      </c>
      <c r="AB595">
        <v>168.38</v>
      </c>
      <c r="AC595" s="1">
        <f>(Table2[[#This Row],[Close Price]]/Table2[[#This Row],[Day Low]])-1</f>
        <v>1.1585365853658658E-2</v>
      </c>
      <c r="AD595" s="1">
        <f>(Table2[[#This Row],[Day High]]/Table2[[#This Row],[Close Price]])-1</f>
        <v>1.4948764315852792E-2</v>
      </c>
      <c r="AE595" s="1">
        <f>(Table2[[#This Row],[Close Price]]/Table2[[#This Row],[Current Week Low]])-1</f>
        <v>-1.4260249554367221E-2</v>
      </c>
      <c r="AF595" s="1">
        <f>(Table2[[#This Row],[Current Week High]]/Table2[[#This Row],[Close Price]])-1</f>
        <v>5.5756479807112624E-2</v>
      </c>
      <c r="AG595" s="1">
        <f>(Table2[[#This Row],[Close Price]]/Table2[[#This Row],[Current Month Low]])-1</f>
        <v>1.1585365853658658E-2</v>
      </c>
      <c r="AH595" s="1">
        <f>(Table2[[#This Row],[Current Month High]]/Table2[[#This Row],[Close Price]])-1</f>
        <v>1.4948764315852792E-2</v>
      </c>
      <c r="AI595">
        <v>32.368896925858898</v>
      </c>
      <c r="AJ595">
        <v>27.5663206459054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-0.04</v>
      </c>
      <c r="AM595" t="s">
        <v>2950</v>
      </c>
      <c r="AN595">
        <v>4.21</v>
      </c>
      <c r="AO595" t="s">
        <v>2951</v>
      </c>
      <c r="AP595">
        <v>-2.3714323248042998E-2</v>
      </c>
      <c r="AQ595">
        <f>(Table2[[#This Row],[Sharpe Ratio]]-AVERAGE(Table2[Sharpe Ratio]))/_xlfn.STDEV.P(Table2[Sharpe Ratio])</f>
        <v>-0.91240339341811416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653</v>
      </c>
      <c r="AT595">
        <f>_xlfn.RANK.AVG(Table2[[#This Row],[6M Return vs Nifty Z-Score]],Table2[6M Return vs Nifty Z-Score])</f>
        <v>405</v>
      </c>
      <c r="AU595">
        <f>_xlfn.RANK.AVG(Table2[[#This Row],[Sharpe Ratio Z-Score]],Table2[Sharpe Ratio Z-Score])</f>
        <v>595</v>
      </c>
      <c r="AV595">
        <f>(Table2[[#This Row],[Rank 1Y]]+Table2[[#This Row],[Rank 6M]]+Table2[[#This Row],[Rank Sharpe]])/3</f>
        <v>551</v>
      </c>
    </row>
    <row r="596" spans="1:48" x14ac:dyDescent="0.3">
      <c r="A596" t="s">
        <v>911</v>
      </c>
      <c r="B596" t="s">
        <v>912</v>
      </c>
      <c r="C596" t="s">
        <v>2920</v>
      </c>
      <c r="D596" t="s">
        <v>913</v>
      </c>
      <c r="E596">
        <v>14504.56365215</v>
      </c>
      <c r="F596">
        <v>701.45</v>
      </c>
      <c r="G596">
        <v>-14.585223480283</v>
      </c>
      <c r="H596">
        <f>(Table2[[#This Row],[1Y Return vs Nifty]]-AVERAGE(Table2[1Y Return vs Nifty]))/_xlfn.STDEV.P(Table2[1Y Return vs Nifty])</f>
        <v>-0.72453265666933864</v>
      </c>
      <c r="I596">
        <v>2.0854382033779801</v>
      </c>
      <c r="J596">
        <f>(Table2[[#This Row],[1M Return vs Nifty]]-AVERAGE(Table2[1M Return vs Nifty]))/_xlfn.STDEV.P(Table2[1M Return vs Nifty])</f>
        <v>-0.22332379013074249</v>
      </c>
      <c r="K596">
        <v>-22.536496558678898</v>
      </c>
      <c r="L596">
        <f>(Table2[[#This Row],[6M Return vs Nifty]]-AVERAGE(Table2[6M Return vs Nifty]))/_xlfn.STDEV.P(Table2[6M Return vs Nifty])</f>
        <v>-1.1103742553892608</v>
      </c>
      <c r="M596">
        <v>-0.52693235167317898</v>
      </c>
      <c r="N596">
        <f>(Table2[[#This Row],[1W Return vs Nifty]]-AVERAGE(Table2[1W Return vs Nifty]))/_xlfn.STDEV.P(Table2[1W Return vs Nifty])</f>
        <v>-0.1407414530837601</v>
      </c>
      <c r="O596">
        <v>688.57</v>
      </c>
      <c r="P596">
        <v>676.23151722338696</v>
      </c>
      <c r="Q596">
        <v>671.66299456857405</v>
      </c>
      <c r="R596">
        <v>38.484144054839199</v>
      </c>
      <c r="S596">
        <f>(Table2[[#This Row],[Close Price]]-Table2[[#This Row],[20D EMA]])/Table2[[#This Row],[20D EMA]]</f>
        <v>1.8705432998823639E-2</v>
      </c>
      <c r="T596">
        <f>(Table2[[#This Row],[Close Price]]-Table2[[#This Row],[50D EMA]])/Table2[[#This Row],[50D EMA]]</f>
        <v>3.7292675857760103E-2</v>
      </c>
      <c r="U596">
        <f>(Table2[[#This Row],[Close Price]]-Table2[[#This Row],[200D EMA]])/Table2[[#This Row],[200D EMA]]</f>
        <v>4.4348141363004426E-2</v>
      </c>
      <c r="V596">
        <v>0.79325287749060902</v>
      </c>
      <c r="W596">
        <v>691.15</v>
      </c>
      <c r="X596">
        <v>706.95</v>
      </c>
      <c r="Y596">
        <v>703</v>
      </c>
      <c r="Z596">
        <v>724.95</v>
      </c>
      <c r="AA596">
        <v>691.15</v>
      </c>
      <c r="AB596">
        <v>706.95</v>
      </c>
      <c r="AC596" s="1">
        <f>(Table2[[#This Row],[Close Price]]/Table2[[#This Row],[Day Low]])-1</f>
        <v>1.4902698401215497E-2</v>
      </c>
      <c r="AD596" s="1">
        <f>(Table2[[#This Row],[Day High]]/Table2[[#This Row],[Close Price]])-1</f>
        <v>7.8409009908047E-3</v>
      </c>
      <c r="AE596" s="1">
        <f>(Table2[[#This Row],[Close Price]]/Table2[[#This Row],[Current Week Low]])-1</f>
        <v>-2.204836415362621E-3</v>
      </c>
      <c r="AF596" s="1">
        <f>(Table2[[#This Row],[Current Week High]]/Table2[[#This Row],[Close Price]])-1</f>
        <v>3.3502031506165819E-2</v>
      </c>
      <c r="AG596" s="1">
        <f>(Table2[[#This Row],[Close Price]]/Table2[[#This Row],[Current Month Low]])-1</f>
        <v>1.4902698401215497E-2</v>
      </c>
      <c r="AH596" s="1">
        <f>(Table2[[#This Row],[Current Month High]]/Table2[[#This Row],[Close Price]])-1</f>
        <v>7.8409009908047E-3</v>
      </c>
      <c r="AI596">
        <v>21.106279848884402</v>
      </c>
      <c r="AJ596">
        <v>18.089225589225499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0.02</v>
      </c>
      <c r="AM596" t="s">
        <v>2951</v>
      </c>
      <c r="AN596">
        <v>7.9</v>
      </c>
      <c r="AO596" t="s">
        <v>2951</v>
      </c>
      <c r="AP596">
        <v>3.4124483790443999E-2</v>
      </c>
      <c r="AQ596">
        <f>(Table2[[#This Row],[Sharpe Ratio]]-AVERAGE(Table2[Sharpe Ratio]))/_xlfn.STDEV.P(Table2[Sharpe Ratio])</f>
        <v>-0.27400456771100934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-2.4729767229841113</v>
      </c>
      <c r="AS596">
        <f>_xlfn.RANK.AVG(Table2[[#This Row],[1Y Return vs Nifty Z-Score]],Table2[1Y Return vs Nifty Z-Score])</f>
        <v>590</v>
      </c>
      <c r="AT596">
        <f>_xlfn.RANK.AVG(Table2[[#This Row],[6M Return vs Nifty Z-Score]],Table2[6M Return vs Nifty Z-Score])</f>
        <v>664</v>
      </c>
      <c r="AU596">
        <f>_xlfn.RANK.AVG(Table2[[#This Row],[Sharpe Ratio Z-Score]],Table2[Sharpe Ratio Z-Score])</f>
        <v>404</v>
      </c>
      <c r="AV596">
        <f>(Table2[[#This Row],[Rank 1Y]]+Table2[[#This Row],[Rank 6M]]+Table2[[#This Row],[Rank Sharpe]])/3</f>
        <v>552.66666666666663</v>
      </c>
    </row>
    <row r="597" spans="1:48" x14ac:dyDescent="0.3">
      <c r="A597" t="s">
        <v>2155</v>
      </c>
      <c r="B597" t="s">
        <v>2156</v>
      </c>
      <c r="C597" t="s">
        <v>2911</v>
      </c>
      <c r="D597" t="s">
        <v>281</v>
      </c>
      <c r="E597">
        <v>2260.461443485</v>
      </c>
      <c r="F597">
        <v>785.85</v>
      </c>
      <c r="G597">
        <v>-65.625593586285305</v>
      </c>
      <c r="H597">
        <f>(Table2[[#This Row],[1Y Return vs Nifty]]-AVERAGE(Table2[1Y Return vs Nifty]))/_xlfn.STDEV.P(Table2[1Y Return vs Nifty])</f>
        <v>-1.3328854789688365</v>
      </c>
      <c r="I597">
        <v>-2.7647734269305499</v>
      </c>
      <c r="J597">
        <f>(Table2[[#This Row],[1M Return vs Nifty]]-AVERAGE(Table2[1M Return vs Nifty]))/_xlfn.STDEV.P(Table2[1M Return vs Nifty])</f>
        <v>-0.68209204922008626</v>
      </c>
      <c r="K597">
        <v>-19.379917808113699</v>
      </c>
      <c r="L597">
        <f>(Table2[[#This Row],[6M Return vs Nifty]]-AVERAGE(Table2[6M Return vs Nifty]))/_xlfn.STDEV.P(Table2[6M Return vs Nifty])</f>
        <v>-1.0128727905380783</v>
      </c>
      <c r="M597">
        <v>-2.7675248472615399</v>
      </c>
      <c r="N597">
        <f>(Table2[[#This Row],[1W Return vs Nifty]]-AVERAGE(Table2[1W Return vs Nifty]))/_xlfn.STDEV.P(Table2[1W Return vs Nifty])</f>
        <v>-0.5998167484638991</v>
      </c>
      <c r="O597">
        <v>773.33</v>
      </c>
      <c r="P597">
        <v>769.65558338199298</v>
      </c>
      <c r="Q597">
        <v>818.54887459347901</v>
      </c>
      <c r="R597">
        <v>61.448719937123201</v>
      </c>
      <c r="S597">
        <f>(Table2[[#This Row],[Close Price]]-Table2[[#This Row],[20D EMA]])/Table2[[#This Row],[20D EMA]]</f>
        <v>1.6189724955710992E-2</v>
      </c>
      <c r="T597">
        <f>(Table2[[#This Row],[Close Price]]-Table2[[#This Row],[50D EMA]])/Table2[[#This Row],[50D EMA]]</f>
        <v>2.104112146740509E-2</v>
      </c>
      <c r="U597">
        <f>(Table2[[#This Row],[Close Price]]-Table2[[#This Row],[200D EMA]])/Table2[[#This Row],[200D EMA]]</f>
        <v>-3.9947369800878943E-2</v>
      </c>
      <c r="V597">
        <v>1.51221840155968</v>
      </c>
      <c r="W597">
        <v>782.05</v>
      </c>
      <c r="X597">
        <v>796</v>
      </c>
      <c r="Y597">
        <v>783.45</v>
      </c>
      <c r="Z597">
        <v>815</v>
      </c>
      <c r="AA597">
        <v>782.05</v>
      </c>
      <c r="AB597">
        <v>796</v>
      </c>
      <c r="AC597" s="1">
        <f>(Table2[[#This Row],[Close Price]]/Table2[[#This Row],[Day Low]])-1</f>
        <v>4.8590243590564963E-3</v>
      </c>
      <c r="AD597" s="1">
        <f>(Table2[[#This Row],[Day High]]/Table2[[#This Row],[Close Price]])-1</f>
        <v>1.2915950881211335E-2</v>
      </c>
      <c r="AE597" s="1">
        <f>(Table2[[#This Row],[Close Price]]/Table2[[#This Row],[Current Week Low]])-1</f>
        <v>3.0633735401111029E-3</v>
      </c>
      <c r="AF597" s="1">
        <f>(Table2[[#This Row],[Current Week High]]/Table2[[#This Row],[Close Price]])-1</f>
        <v>3.7093592924858365E-2</v>
      </c>
      <c r="AG597" s="1">
        <f>(Table2[[#This Row],[Close Price]]/Table2[[#This Row],[Current Month Low]])-1</f>
        <v>4.8590243590564963E-3</v>
      </c>
      <c r="AH597" s="1">
        <f>(Table2[[#This Row],[Current Month High]]/Table2[[#This Row],[Close Price]])-1</f>
        <v>1.2915950881211335E-2</v>
      </c>
      <c r="AI597">
        <v>68.950817586053304</v>
      </c>
      <c r="AJ597">
        <v>18.8341146227128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-0.06</v>
      </c>
      <c r="AM597" t="s">
        <v>2950</v>
      </c>
      <c r="AN597">
        <v>12.47</v>
      </c>
      <c r="AO597" t="s">
        <v>2951</v>
      </c>
      <c r="AP597">
        <v>7.3911299702929006E-2</v>
      </c>
      <c r="AQ597">
        <f>(Table2[[#This Row],[Sharpe Ratio]]-AVERAGE(Table2[Sharpe Ratio]))/_xlfn.STDEV.P(Table2[Sharpe Ratio])</f>
        <v>0.16514447179552214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722</v>
      </c>
      <c r="AT597">
        <f>_xlfn.RANK.AVG(Table2[[#This Row],[6M Return vs Nifty Z-Score]],Table2[6M Return vs Nifty Z-Score])</f>
        <v>642</v>
      </c>
      <c r="AU597">
        <f>_xlfn.RANK.AVG(Table2[[#This Row],[Sharpe Ratio Z-Score]],Table2[Sharpe Ratio Z-Score])</f>
        <v>295</v>
      </c>
      <c r="AV597">
        <f>(Table2[[#This Row],[Rank 1Y]]+Table2[[#This Row],[Rank 6M]]+Table2[[#This Row],[Rank Sharpe]])/3</f>
        <v>553</v>
      </c>
    </row>
    <row r="598" spans="1:48" x14ac:dyDescent="0.3">
      <c r="A598" t="s">
        <v>451</v>
      </c>
      <c r="B598" t="s">
        <v>452</v>
      </c>
      <c r="C598" t="s">
        <v>2908</v>
      </c>
      <c r="D598" t="s">
        <v>355</v>
      </c>
      <c r="E598">
        <v>45928.563117799997</v>
      </c>
      <c r="F598">
        <v>7250.7</v>
      </c>
      <c r="G598">
        <v>-29.527301880562501</v>
      </c>
      <c r="H598">
        <f>(Table2[[#This Row],[1Y Return vs Nifty]]-AVERAGE(Table2[1Y Return vs Nifty]))/_xlfn.STDEV.P(Table2[1Y Return vs Nifty])</f>
        <v>-0.9026280652048152</v>
      </c>
      <c r="I598">
        <v>-5.9333676643403104</v>
      </c>
      <c r="J598">
        <f>(Table2[[#This Row],[1M Return vs Nifty]]-AVERAGE(Table2[1M Return vs Nifty]))/_xlfn.STDEV.P(Table2[1M Return vs Nifty])</f>
        <v>-0.98180071615191122</v>
      </c>
      <c r="K598">
        <v>-28.417067135556199</v>
      </c>
      <c r="L598">
        <f>(Table2[[#This Row],[6M Return vs Nifty]]-AVERAGE(Table2[6M Return vs Nifty]))/_xlfn.STDEV.P(Table2[6M Return vs Nifty])</f>
        <v>-1.2920152948544208</v>
      </c>
      <c r="M598">
        <v>-2.5263357540295202</v>
      </c>
      <c r="N598">
        <f>(Table2[[#This Row],[1W Return vs Nifty]]-AVERAGE(Table2[1W Return vs Nifty]))/_xlfn.STDEV.P(Table2[1W Return vs Nifty])</f>
        <v>-0.55039948297007613</v>
      </c>
      <c r="O598">
        <v>7175.5</v>
      </c>
      <c r="P598">
        <v>7269.2344511662805</v>
      </c>
      <c r="Q598">
        <v>7532.63197788244</v>
      </c>
      <c r="R598">
        <v>61.232923437457899</v>
      </c>
      <c r="S598">
        <f>(Table2[[#This Row],[Close Price]]-Table2[[#This Row],[20D EMA]])/Table2[[#This Row],[20D EMA]]</f>
        <v>1.0480105915964018E-2</v>
      </c>
      <c r="T598">
        <f>(Table2[[#This Row],[Close Price]]-Table2[[#This Row],[50D EMA]])/Table2[[#This Row],[50D EMA]]</f>
        <v>-2.5497115673999145E-3</v>
      </c>
      <c r="U598">
        <f>(Table2[[#This Row],[Close Price]]-Table2[[#This Row],[200D EMA]])/Table2[[#This Row],[200D EMA]]</f>
        <v>-3.7428083399037422E-2</v>
      </c>
      <c r="V598">
        <v>0.75790019394934605</v>
      </c>
      <c r="W598">
        <v>7131</v>
      </c>
      <c r="X598">
        <v>7349.8</v>
      </c>
      <c r="Y598">
        <v>7077.1</v>
      </c>
      <c r="Z598">
        <v>7357.95</v>
      </c>
      <c r="AA598">
        <v>7131</v>
      </c>
      <c r="AB598">
        <v>7349.8</v>
      </c>
      <c r="AC598" s="1">
        <f>(Table2[[#This Row],[Close Price]]/Table2[[#This Row],[Day Low]])-1</f>
        <v>1.6785864535128203E-2</v>
      </c>
      <c r="AD598" s="1">
        <f>(Table2[[#This Row],[Day High]]/Table2[[#This Row],[Close Price]])-1</f>
        <v>1.3667645882466495E-2</v>
      </c>
      <c r="AE598" s="1">
        <f>(Table2[[#This Row],[Close Price]]/Table2[[#This Row],[Current Week Low]])-1</f>
        <v>2.4529821537070173E-2</v>
      </c>
      <c r="AF598" s="1">
        <f>(Table2[[#This Row],[Current Week High]]/Table2[[#This Row],[Close Price]])-1</f>
        <v>1.4791675286524031E-2</v>
      </c>
      <c r="AG598" s="1">
        <f>(Table2[[#This Row],[Close Price]]/Table2[[#This Row],[Current Month Low]])-1</f>
        <v>1.6785864535128203E-2</v>
      </c>
      <c r="AH598" s="1">
        <f>(Table2[[#This Row],[Current Month High]]/Table2[[#This Row],[Close Price]])-1</f>
        <v>1.3667645882466495E-2</v>
      </c>
      <c r="AI598">
        <v>26.884300826127099</v>
      </c>
      <c r="AJ598">
        <v>13.0942725230845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-7.0000000000000007E-2</v>
      </c>
      <c r="AM598" t="s">
        <v>2950</v>
      </c>
      <c r="AN598">
        <v>5.4</v>
      </c>
      <c r="AO598" t="s">
        <v>2951</v>
      </c>
      <c r="AP598">
        <v>6.8990724400252001E-2</v>
      </c>
      <c r="AQ598">
        <f>(Table2[[#This Row],[Sharpe Ratio]]-AVERAGE(Table2[Sharpe Ratio]))/_xlfn.STDEV.P(Table2[Sharpe Ratio])</f>
        <v>0.11083336726423208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662</v>
      </c>
      <c r="AT598">
        <f>_xlfn.RANK.AVG(Table2[[#This Row],[6M Return vs Nifty Z-Score]],Table2[6M Return vs Nifty Z-Score])</f>
        <v>693</v>
      </c>
      <c r="AU598">
        <f>_xlfn.RANK.AVG(Table2[[#This Row],[Sharpe Ratio Z-Score]],Table2[Sharpe Ratio Z-Score])</f>
        <v>308</v>
      </c>
      <c r="AV598">
        <f>(Table2[[#This Row],[Rank 1Y]]+Table2[[#This Row],[Rank 6M]]+Table2[[#This Row],[Rank Sharpe]])/3</f>
        <v>554.33333333333337</v>
      </c>
    </row>
    <row r="599" spans="1:48" x14ac:dyDescent="0.3">
      <c r="A599" t="s">
        <v>802</v>
      </c>
      <c r="B599" t="s">
        <v>803</v>
      </c>
      <c r="C599" t="s">
        <v>2918</v>
      </c>
      <c r="D599" t="s">
        <v>350</v>
      </c>
      <c r="E599">
        <v>17522.841979659999</v>
      </c>
      <c r="F599">
        <v>7700.65</v>
      </c>
      <c r="G599">
        <v>-18.4578126323985</v>
      </c>
      <c r="H599">
        <f>(Table2[[#This Row],[1Y Return vs Nifty]]-AVERAGE(Table2[1Y Return vs Nifty]))/_xlfn.STDEV.P(Table2[1Y Return vs Nifty])</f>
        <v>-0.7706902479133495</v>
      </c>
      <c r="I599">
        <v>5.4059802981587799</v>
      </c>
      <c r="J599">
        <f>(Table2[[#This Row],[1M Return vs Nifty]]-AVERAGE(Table2[1M Return vs Nifty]))/_xlfn.STDEV.P(Table2[1M Return vs Nifty])</f>
        <v>9.0757209250013765E-2</v>
      </c>
      <c r="K599">
        <v>-3.90496222531144</v>
      </c>
      <c r="L599">
        <f>(Table2[[#This Row],[6M Return vs Nifty]]-AVERAGE(Table2[6M Return vs Nifty]))/_xlfn.STDEV.P(Table2[6M Return vs Nifty])</f>
        <v>-0.53487716392491724</v>
      </c>
      <c r="M599">
        <v>-4.3953429112381803</v>
      </c>
      <c r="N599">
        <f>(Table2[[#This Row],[1W Return vs Nifty]]-AVERAGE(Table2[1W Return vs Nifty]))/_xlfn.STDEV.P(Table2[1W Return vs Nifty])</f>
        <v>-0.93334060878950009</v>
      </c>
      <c r="O599">
        <v>7572.57</v>
      </c>
      <c r="P599">
        <v>7164.3787455380198</v>
      </c>
      <c r="Q599">
        <v>6774.1021868697499</v>
      </c>
      <c r="R599">
        <v>73.051475088078504</v>
      </c>
      <c r="S599">
        <f>(Table2[[#This Row],[Close Price]]-Table2[[#This Row],[20D EMA]])/Table2[[#This Row],[20D EMA]]</f>
        <v>1.6913676598565602E-2</v>
      </c>
      <c r="T599">
        <f>(Table2[[#This Row],[Close Price]]-Table2[[#This Row],[50D EMA]])/Table2[[#This Row],[50D EMA]]</f>
        <v>7.4852443388196077E-2</v>
      </c>
      <c r="U599">
        <f>(Table2[[#This Row],[Close Price]]-Table2[[#This Row],[200D EMA]])/Table2[[#This Row],[200D EMA]]</f>
        <v>0.13677795043100743</v>
      </c>
      <c r="V599">
        <v>0.705768068182687</v>
      </c>
      <c r="W599">
        <v>7662.7</v>
      </c>
      <c r="X599">
        <v>7799</v>
      </c>
      <c r="Y599">
        <v>7671.15</v>
      </c>
      <c r="Z599">
        <v>7975.05</v>
      </c>
      <c r="AA599">
        <v>7662.7</v>
      </c>
      <c r="AB599">
        <v>7799</v>
      </c>
      <c r="AC599" s="1">
        <f>(Table2[[#This Row],[Close Price]]/Table2[[#This Row],[Day Low]])-1</f>
        <v>4.9525624127264578E-3</v>
      </c>
      <c r="AD599" s="1">
        <f>(Table2[[#This Row],[Day High]]/Table2[[#This Row],[Close Price]])-1</f>
        <v>1.2771649146500641E-2</v>
      </c>
      <c r="AE599" s="1">
        <f>(Table2[[#This Row],[Close Price]]/Table2[[#This Row],[Current Week Low]])-1</f>
        <v>3.8455772602543625E-3</v>
      </c>
      <c r="AF599" s="1">
        <f>(Table2[[#This Row],[Current Week High]]/Table2[[#This Row],[Close Price]])-1</f>
        <v>3.5633355625823926E-2</v>
      </c>
      <c r="AG599" s="1">
        <f>(Table2[[#This Row],[Close Price]]/Table2[[#This Row],[Current Month Low]])-1</f>
        <v>4.9525624127264578E-3</v>
      </c>
      <c r="AH599" s="1">
        <f>(Table2[[#This Row],[Current Month High]]/Table2[[#This Row],[Close Price]])-1</f>
        <v>1.2771649146500641E-2</v>
      </c>
      <c r="AI599">
        <v>6.2222020219072398</v>
      </c>
      <c r="AJ599">
        <v>40.353771005722997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0.2</v>
      </c>
      <c r="AM599" t="s">
        <v>2951</v>
      </c>
      <c r="AN599">
        <v>8.39</v>
      </c>
      <c r="AO599" t="s">
        <v>2951</v>
      </c>
      <c r="AP599">
        <v>-1.8271031296311E-2</v>
      </c>
      <c r="AQ599">
        <f>(Table2[[#This Row],[Sharpe Ratio]]-AVERAGE(Table2[Sharpe Ratio]))/_xlfn.STDEV.P(Table2[Sharpe Ratio])</f>
        <v>-0.8523227768235444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-3.0004735882012974</v>
      </c>
      <c r="AS599">
        <f>_xlfn.RANK.AVG(Table2[[#This Row],[1Y Return vs Nifty Z-Score]],Table2[1Y Return vs Nifty Z-Score])</f>
        <v>609</v>
      </c>
      <c r="AT599">
        <f>_xlfn.RANK.AVG(Table2[[#This Row],[6M Return vs Nifty Z-Score]],Table2[6M Return vs Nifty Z-Score])</f>
        <v>482</v>
      </c>
      <c r="AU599">
        <f>_xlfn.RANK.AVG(Table2[[#This Row],[Sharpe Ratio Z-Score]],Table2[Sharpe Ratio Z-Score])</f>
        <v>582</v>
      </c>
      <c r="AV599">
        <f>(Table2[[#This Row],[Rank 1Y]]+Table2[[#This Row],[Rank 6M]]+Table2[[#This Row],[Rank Sharpe]])/3</f>
        <v>557.66666666666663</v>
      </c>
    </row>
    <row r="600" spans="1:48" x14ac:dyDescent="0.3">
      <c r="A600" t="s">
        <v>1977</v>
      </c>
      <c r="B600" t="s">
        <v>1978</v>
      </c>
      <c r="C600" t="s">
        <v>2907</v>
      </c>
      <c r="D600" t="s">
        <v>455</v>
      </c>
      <c r="E600">
        <v>2798.637576735</v>
      </c>
      <c r="F600">
        <v>84.14</v>
      </c>
      <c r="G600">
        <v>-12.783641149288901</v>
      </c>
      <c r="H600">
        <f>(Table2[[#This Row],[1Y Return vs Nifty]]-AVERAGE(Table2[1Y Return vs Nifty]))/_xlfn.STDEV.P(Table2[1Y Return vs Nifty])</f>
        <v>-0.70305950329311973</v>
      </c>
      <c r="I600">
        <v>-5.2978845648598796</v>
      </c>
      <c r="J600">
        <f>(Table2[[#This Row],[1M Return vs Nifty]]-AVERAGE(Table2[1M Return vs Nifty]))/_xlfn.STDEV.P(Table2[1M Return vs Nifty])</f>
        <v>-0.92169210699194504</v>
      </c>
      <c r="K600">
        <v>-18.4448564926176</v>
      </c>
      <c r="L600">
        <f>(Table2[[#This Row],[6M Return vs Nifty]]-AVERAGE(Table2[6M Return vs Nifty]))/_xlfn.STDEV.P(Table2[6M Return vs Nifty])</f>
        <v>-0.98399030250567343</v>
      </c>
      <c r="M600">
        <v>0.95336374319225403</v>
      </c>
      <c r="N600">
        <f>(Table2[[#This Row],[1W Return vs Nifty]]-AVERAGE(Table2[1W Return vs Nifty]))/_xlfn.STDEV.P(Table2[1W Return vs Nifty])</f>
        <v>0.16255661130700103</v>
      </c>
      <c r="O600">
        <v>82.42</v>
      </c>
      <c r="P600">
        <v>85.082426911635807</v>
      </c>
      <c r="Q600">
        <v>86.684394449428893</v>
      </c>
      <c r="R600">
        <v>46.560201010490601</v>
      </c>
      <c r="S600">
        <f>(Table2[[#This Row],[Close Price]]-Table2[[#This Row],[20D EMA]])/Table2[[#This Row],[20D EMA]]</f>
        <v>2.0868721184178582E-2</v>
      </c>
      <c r="T600">
        <f>(Table2[[#This Row],[Close Price]]-Table2[[#This Row],[50D EMA]])/Table2[[#This Row],[50D EMA]]</f>
        <v>-1.1076634104649883E-2</v>
      </c>
      <c r="U600">
        <f>(Table2[[#This Row],[Close Price]]-Table2[[#This Row],[200D EMA]])/Table2[[#This Row],[200D EMA]]</f>
        <v>-2.9352393422016416E-2</v>
      </c>
      <c r="V600">
        <v>0.96223563697178305</v>
      </c>
      <c r="W600">
        <v>82.3</v>
      </c>
      <c r="X600">
        <v>86.3</v>
      </c>
      <c r="Y600">
        <v>81.66</v>
      </c>
      <c r="Z600">
        <v>86.5</v>
      </c>
      <c r="AA600">
        <v>82.3</v>
      </c>
      <c r="AB600">
        <v>86.3</v>
      </c>
      <c r="AC600" s="1">
        <f>(Table2[[#This Row],[Close Price]]/Table2[[#This Row],[Day Low]])-1</f>
        <v>2.235722964763065E-2</v>
      </c>
      <c r="AD600" s="1">
        <f>(Table2[[#This Row],[Day High]]/Table2[[#This Row],[Close Price]])-1</f>
        <v>2.5671499881150472E-2</v>
      </c>
      <c r="AE600" s="1">
        <f>(Table2[[#This Row],[Close Price]]/Table2[[#This Row],[Current Week Low]])-1</f>
        <v>3.0369826108253895E-2</v>
      </c>
      <c r="AF600" s="1">
        <f>(Table2[[#This Row],[Current Week High]]/Table2[[#This Row],[Close Price]])-1</f>
        <v>2.8048490610886656E-2</v>
      </c>
      <c r="AG600" s="1">
        <f>(Table2[[#This Row],[Close Price]]/Table2[[#This Row],[Current Month Low]])-1</f>
        <v>2.235722964763065E-2</v>
      </c>
      <c r="AH600" s="1">
        <f>(Table2[[#This Row],[Current Month High]]/Table2[[#This Row],[Close Price]])-1</f>
        <v>2.5671499881150472E-2</v>
      </c>
      <c r="AI600">
        <v>42.619443784169199</v>
      </c>
      <c r="AJ600">
        <v>34.516386890487603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-0.11</v>
      </c>
      <c r="AM600" t="s">
        <v>2950</v>
      </c>
      <c r="AN600">
        <v>12.49</v>
      </c>
      <c r="AO600" t="s">
        <v>2951</v>
      </c>
      <c r="AP600">
        <v>1.7070869451151001E-2</v>
      </c>
      <c r="AQ600">
        <f>(Table2[[#This Row],[Sharpe Ratio]]-AVERAGE(Table2[Sharpe Ratio]))/_xlfn.STDEV.P(Table2[Sharpe Ratio])</f>
        <v>-0.4622347184646734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582</v>
      </c>
      <c r="AT600">
        <f>_xlfn.RANK.AVG(Table2[[#This Row],[6M Return vs Nifty Z-Score]],Table2[6M Return vs Nifty Z-Score])</f>
        <v>638</v>
      </c>
      <c r="AU600">
        <f>_xlfn.RANK.AVG(Table2[[#This Row],[Sharpe Ratio Z-Score]],Table2[Sharpe Ratio Z-Score])</f>
        <v>453</v>
      </c>
      <c r="AV600">
        <f>(Table2[[#This Row],[Rank 1Y]]+Table2[[#This Row],[Rank 6M]]+Table2[[#This Row],[Rank Sharpe]])/3</f>
        <v>557.66666666666663</v>
      </c>
    </row>
    <row r="601" spans="1:48" x14ac:dyDescent="0.3">
      <c r="A601" t="s">
        <v>942</v>
      </c>
      <c r="B601" t="s">
        <v>943</v>
      </c>
      <c r="C601" t="s">
        <v>2923</v>
      </c>
      <c r="D601" t="s">
        <v>524</v>
      </c>
      <c r="E601">
        <v>13494.988436400001</v>
      </c>
      <c r="F601">
        <v>4757.2</v>
      </c>
      <c r="G601">
        <v>-28.356503787748402</v>
      </c>
      <c r="H601">
        <f>(Table2[[#This Row],[1Y Return vs Nifty]]-AVERAGE(Table2[1Y Return vs Nifty]))/_xlfn.STDEV.P(Table2[1Y Return vs Nifty])</f>
        <v>-0.8886732619260167</v>
      </c>
      <c r="I601">
        <v>5.2042660775816598</v>
      </c>
      <c r="J601">
        <f>(Table2[[#This Row],[1M Return vs Nifty]]-AVERAGE(Table2[1M Return vs Nifty]))/_xlfn.STDEV.P(Table2[1M Return vs Nifty])</f>
        <v>7.1677612551705849E-2</v>
      </c>
      <c r="K601">
        <v>-11.9187184874705</v>
      </c>
      <c r="L601">
        <f>(Table2[[#This Row],[6M Return vs Nifty]]-AVERAGE(Table2[6M Return vs Nifty]))/_xlfn.STDEV.P(Table2[6M Return vs Nifty])</f>
        <v>-0.78240875944774058</v>
      </c>
      <c r="M601">
        <v>0.99078991050853205</v>
      </c>
      <c r="N601">
        <f>(Table2[[#This Row],[1W Return vs Nifty]]-AVERAGE(Table2[1W Return vs Nifty]))/_xlfn.STDEV.P(Table2[1W Return vs Nifty])</f>
        <v>0.17022486372215301</v>
      </c>
      <c r="O601">
        <v>4606.28</v>
      </c>
      <c r="P601">
        <v>4485.8913369130496</v>
      </c>
      <c r="Q601">
        <v>4504.1775531587</v>
      </c>
      <c r="R601">
        <v>54.198054111199902</v>
      </c>
      <c r="S601">
        <f>(Table2[[#This Row],[Close Price]]-Table2[[#This Row],[20D EMA]])/Table2[[#This Row],[20D EMA]]</f>
        <v>3.2763965716369844E-2</v>
      </c>
      <c r="T601">
        <f>(Table2[[#This Row],[Close Price]]-Table2[[#This Row],[50D EMA]])/Table2[[#This Row],[50D EMA]]</f>
        <v>6.0480435817611741E-2</v>
      </c>
      <c r="U601">
        <f>(Table2[[#This Row],[Close Price]]-Table2[[#This Row],[200D EMA]])/Table2[[#This Row],[200D EMA]]</f>
        <v>5.6175060564355339E-2</v>
      </c>
      <c r="V601">
        <v>1.39879984604303</v>
      </c>
      <c r="W601">
        <v>4700</v>
      </c>
      <c r="X601">
        <v>4829.45</v>
      </c>
      <c r="Y601">
        <v>4720</v>
      </c>
      <c r="Z601">
        <v>4859.3999999999996</v>
      </c>
      <c r="AA601">
        <v>4700</v>
      </c>
      <c r="AB601">
        <v>4829.45</v>
      </c>
      <c r="AC601" s="1">
        <f>(Table2[[#This Row],[Close Price]]/Table2[[#This Row],[Day Low]])-1</f>
        <v>1.2170212765957311E-2</v>
      </c>
      <c r="AD601" s="1">
        <f>(Table2[[#This Row],[Day High]]/Table2[[#This Row],[Close Price]])-1</f>
        <v>1.5187505255192191E-2</v>
      </c>
      <c r="AE601" s="1">
        <f>(Table2[[#This Row],[Close Price]]/Table2[[#This Row],[Current Week Low]])-1</f>
        <v>7.8813559322032933E-3</v>
      </c>
      <c r="AF601" s="1">
        <f>(Table2[[#This Row],[Current Week High]]/Table2[[#This Row],[Close Price]])-1</f>
        <v>2.1483225426721653E-2</v>
      </c>
      <c r="AG601" s="1">
        <f>(Table2[[#This Row],[Close Price]]/Table2[[#This Row],[Current Month Low]])-1</f>
        <v>1.2170212765957311E-2</v>
      </c>
      <c r="AH601" s="1">
        <f>(Table2[[#This Row],[Current Month High]]/Table2[[#This Row],[Close Price]])-1</f>
        <v>1.5187505255192191E-2</v>
      </c>
      <c r="AI601">
        <v>8.57016732531741</v>
      </c>
      <c r="AJ601">
        <v>18.308878388460499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0.05</v>
      </c>
      <c r="AM601" t="s">
        <v>2951</v>
      </c>
      <c r="AN601">
        <v>8.33</v>
      </c>
      <c r="AO601" t="s">
        <v>2951</v>
      </c>
      <c r="AP601">
        <v>1.5671303156516998E-2</v>
      </c>
      <c r="AQ601">
        <f>(Table2[[#This Row],[Sharpe Ratio]]-AVERAGE(Table2[Sharpe Ratio]))/_xlfn.STDEV.P(Table2[Sharpe Ratio])</f>
        <v>-0.47768250386590155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651</v>
      </c>
      <c r="AT601">
        <f>_xlfn.RANK.AVG(Table2[[#This Row],[6M Return vs Nifty Z-Score]],Table2[6M Return vs Nifty Z-Score])</f>
        <v>572</v>
      </c>
      <c r="AU601">
        <f>_xlfn.RANK.AVG(Table2[[#This Row],[Sharpe Ratio Z-Score]],Table2[Sharpe Ratio Z-Score])</f>
        <v>459</v>
      </c>
      <c r="AV601">
        <f>(Table2[[#This Row],[Rank 1Y]]+Table2[[#This Row],[Rank 6M]]+Table2[[#This Row],[Rank Sharpe]])/3</f>
        <v>560.66666666666663</v>
      </c>
    </row>
    <row r="602" spans="1:48" x14ac:dyDescent="0.3">
      <c r="A602" t="s">
        <v>564</v>
      </c>
      <c r="B602" t="s">
        <v>565</v>
      </c>
      <c r="C602" t="s">
        <v>2908</v>
      </c>
      <c r="D602" t="s">
        <v>22</v>
      </c>
      <c r="E602">
        <v>31562.39836064</v>
      </c>
      <c r="F602">
        <v>5351.65</v>
      </c>
      <c r="G602">
        <v>-9.9324946819747701</v>
      </c>
      <c r="H602">
        <f>(Table2[[#This Row],[1Y Return vs Nifty]]-AVERAGE(Table2[1Y Return vs Nifty]))/_xlfn.STDEV.P(Table2[1Y Return vs Nifty])</f>
        <v>-0.66907654046237375</v>
      </c>
      <c r="I602">
        <v>2.70730625387103</v>
      </c>
      <c r="J602">
        <f>(Table2[[#This Row],[1M Return vs Nifty]]-AVERAGE(Table2[1M Return vs Nifty]))/_xlfn.STDEV.P(Table2[1M Return vs Nifty])</f>
        <v>-0.16450299123503892</v>
      </c>
      <c r="K602">
        <v>-24.979648850682398</v>
      </c>
      <c r="L602">
        <f>(Table2[[#This Row],[6M Return vs Nifty]]-AVERAGE(Table2[6M Return vs Nifty]))/_xlfn.STDEV.P(Table2[6M Return vs Nifty])</f>
        <v>-1.185839164123824</v>
      </c>
      <c r="M602">
        <v>2.84213122306913</v>
      </c>
      <c r="N602">
        <f>(Table2[[#This Row],[1W Return vs Nifty]]-AVERAGE(Table2[1W Return vs Nifty]))/_xlfn.STDEV.P(Table2[1W Return vs Nifty])</f>
        <v>0.54954643227450717</v>
      </c>
      <c r="O602">
        <v>5200.97</v>
      </c>
      <c r="P602">
        <v>5214.1115215375003</v>
      </c>
      <c r="Q602">
        <v>5384.5813984248698</v>
      </c>
      <c r="R602">
        <v>77.047743730212105</v>
      </c>
      <c r="S602">
        <f>(Table2[[#This Row],[Close Price]]-Table2[[#This Row],[20D EMA]])/Table2[[#This Row],[20D EMA]]</f>
        <v>2.8971518774382352E-2</v>
      </c>
      <c r="T602">
        <f>(Table2[[#This Row],[Close Price]]-Table2[[#This Row],[50D EMA]])/Table2[[#This Row],[50D EMA]]</f>
        <v>2.6378123654313974E-2</v>
      </c>
      <c r="U602">
        <f>(Table2[[#This Row],[Close Price]]-Table2[[#This Row],[200D EMA]])/Table2[[#This Row],[200D EMA]]</f>
        <v>-6.1158697377113585E-3</v>
      </c>
      <c r="V602">
        <v>0.83276942499195294</v>
      </c>
      <c r="W602">
        <v>5333.5</v>
      </c>
      <c r="X602">
        <v>5434.4</v>
      </c>
      <c r="Y602">
        <v>5340</v>
      </c>
      <c r="Z602">
        <v>5520</v>
      </c>
      <c r="AA602">
        <v>5333.5</v>
      </c>
      <c r="AB602">
        <v>5434.4</v>
      </c>
      <c r="AC602" s="1">
        <f>(Table2[[#This Row],[Close Price]]/Table2[[#This Row],[Day Low]])-1</f>
        <v>3.403018655666834E-3</v>
      </c>
      <c r="AD602" s="1">
        <f>(Table2[[#This Row],[Day High]]/Table2[[#This Row],[Close Price]])-1</f>
        <v>1.5462520904767629E-2</v>
      </c>
      <c r="AE602" s="1">
        <f>(Table2[[#This Row],[Close Price]]/Table2[[#This Row],[Current Week Low]])-1</f>
        <v>2.1816479400749156E-3</v>
      </c>
      <c r="AF602" s="1">
        <f>(Table2[[#This Row],[Current Week High]]/Table2[[#This Row],[Close Price]])-1</f>
        <v>3.145758784673891E-2</v>
      </c>
      <c r="AG602" s="1">
        <f>(Table2[[#This Row],[Close Price]]/Table2[[#This Row],[Current Month Low]])-1</f>
        <v>3.403018655666834E-3</v>
      </c>
      <c r="AH602" s="1">
        <f>(Table2[[#This Row],[Current Month High]]/Table2[[#This Row],[Close Price]])-1</f>
        <v>1.5462520904767629E-2</v>
      </c>
      <c r="AI602">
        <v>27.950258331542599</v>
      </c>
      <c r="AJ602">
        <v>24.827103621202301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-0.05</v>
      </c>
      <c r="AM602" t="s">
        <v>2950</v>
      </c>
      <c r="AN602">
        <v>4.34</v>
      </c>
      <c r="AO602" t="s">
        <v>2951</v>
      </c>
      <c r="AP602">
        <v>2.0182883314518001E-2</v>
      </c>
      <c r="AQ602">
        <f>(Table2[[#This Row],[Sharpe Ratio]]-AVERAGE(Table2[Sharpe Ratio]))/_xlfn.STDEV.P(Table2[Sharpe Ratio])</f>
        <v>-0.42788570440849255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563</v>
      </c>
      <c r="AT602">
        <f>_xlfn.RANK.AVG(Table2[[#This Row],[6M Return vs Nifty Z-Score]],Table2[6M Return vs Nifty Z-Score])</f>
        <v>677</v>
      </c>
      <c r="AU602">
        <f>_xlfn.RANK.AVG(Table2[[#This Row],[Sharpe Ratio Z-Score]],Table2[Sharpe Ratio Z-Score])</f>
        <v>445</v>
      </c>
      <c r="AV602">
        <f>(Table2[[#This Row],[Rank 1Y]]+Table2[[#This Row],[Rank 6M]]+Table2[[#This Row],[Rank Sharpe]])/3</f>
        <v>561.66666666666663</v>
      </c>
    </row>
    <row r="603" spans="1:48" x14ac:dyDescent="0.3">
      <c r="A603" t="s">
        <v>1483</v>
      </c>
      <c r="B603" t="s">
        <v>1484</v>
      </c>
      <c r="C603" t="s">
        <v>2909</v>
      </c>
      <c r="D603" t="s">
        <v>372</v>
      </c>
      <c r="E603">
        <v>5801.2192827500003</v>
      </c>
      <c r="F603">
        <v>52.33</v>
      </c>
      <c r="G603">
        <v>-17.082673135820901</v>
      </c>
      <c r="H603">
        <f>(Table2[[#This Row],[1Y Return vs Nifty]]-AVERAGE(Table2[1Y Return vs Nifty]))/_xlfn.STDEV.P(Table2[1Y Return vs Nifty])</f>
        <v>-0.75429988882972454</v>
      </c>
      <c r="I603">
        <v>-2.9987616268644501</v>
      </c>
      <c r="J603">
        <f>(Table2[[#This Row],[1M Return vs Nifty]]-AVERAGE(Table2[1M Return vs Nifty]))/_xlfn.STDEV.P(Table2[1M Return vs Nifty])</f>
        <v>-0.70422435339838785</v>
      </c>
      <c r="K603">
        <v>-11.5147903056265</v>
      </c>
      <c r="L603">
        <f>(Table2[[#This Row],[6M Return vs Nifty]]-AVERAGE(Table2[6M Return vs Nifty]))/_xlfn.STDEV.P(Table2[6M Return vs Nifty])</f>
        <v>-0.7699320900735287</v>
      </c>
      <c r="M603">
        <v>-1.90314886290298</v>
      </c>
      <c r="N603">
        <f>(Table2[[#This Row],[1W Return vs Nifty]]-AVERAGE(Table2[1W Return vs Nifty]))/_xlfn.STDEV.P(Table2[1W Return vs Nifty])</f>
        <v>-0.42271463769622719</v>
      </c>
      <c r="O603">
        <v>52.79</v>
      </c>
      <c r="P603">
        <v>53.042298345790101</v>
      </c>
      <c r="Q603">
        <v>52.692940211023597</v>
      </c>
      <c r="R603">
        <v>43.307210021933102</v>
      </c>
      <c r="S603">
        <f>(Table2[[#This Row],[Close Price]]-Table2[[#This Row],[20D EMA]])/Table2[[#This Row],[20D EMA]]</f>
        <v>-8.7137715476416147E-3</v>
      </c>
      <c r="T603">
        <f>(Table2[[#This Row],[Close Price]]-Table2[[#This Row],[50D EMA]])/Table2[[#This Row],[50D EMA]]</f>
        <v>-1.3428874087365731E-2</v>
      </c>
      <c r="U603">
        <f>(Table2[[#This Row],[Close Price]]-Table2[[#This Row],[200D EMA]])/Table2[[#This Row],[200D EMA]]</f>
        <v>-6.8878337319971741E-3</v>
      </c>
      <c r="V603">
        <v>0.85882774060948397</v>
      </c>
      <c r="W603">
        <v>51.8</v>
      </c>
      <c r="X603">
        <v>53.4</v>
      </c>
      <c r="Y603">
        <v>52.62</v>
      </c>
      <c r="Z603">
        <v>53.58</v>
      </c>
      <c r="AA603">
        <v>51.8</v>
      </c>
      <c r="AB603">
        <v>53.4</v>
      </c>
      <c r="AC603" s="1">
        <f>(Table2[[#This Row],[Close Price]]/Table2[[#This Row],[Day Low]])-1</f>
        <v>1.0231660231660333E-2</v>
      </c>
      <c r="AD603" s="1">
        <f>(Table2[[#This Row],[Day High]]/Table2[[#This Row],[Close Price]])-1</f>
        <v>2.0447162239633165E-2</v>
      </c>
      <c r="AE603" s="1">
        <f>(Table2[[#This Row],[Close Price]]/Table2[[#This Row],[Current Week Low]])-1</f>
        <v>-5.5112124667426876E-3</v>
      </c>
      <c r="AF603" s="1">
        <f>(Table2[[#This Row],[Current Week High]]/Table2[[#This Row],[Close Price]])-1</f>
        <v>2.3886871775272267E-2</v>
      </c>
      <c r="AG603" s="1">
        <f>(Table2[[#This Row],[Close Price]]/Table2[[#This Row],[Current Month Low]])-1</f>
        <v>1.0231660231660333E-2</v>
      </c>
      <c r="AH603" s="1">
        <f>(Table2[[#This Row],[Current Month High]]/Table2[[#This Row],[Close Price]])-1</f>
        <v>2.0447162239633165E-2</v>
      </c>
      <c r="AI603">
        <v>30.5178673800879</v>
      </c>
      <c r="AJ603">
        <v>40.672043010752603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-0.05</v>
      </c>
      <c r="AM603" t="s">
        <v>2950</v>
      </c>
      <c r="AN603">
        <v>0.44</v>
      </c>
      <c r="AO603" t="s">
        <v>2951</v>
      </c>
      <c r="AQ603">
        <f>(Table2[[#This Row],[Sharpe Ratio]]-AVERAGE(Table2[Sharpe Ratio]))/_xlfn.STDEV.P(Table2[Sharpe Ratio])</f>
        <v>-0.65065532340838095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602</v>
      </c>
      <c r="AT603">
        <f>_xlfn.RANK.AVG(Table2[[#This Row],[6M Return vs Nifty Z-Score]],Table2[6M Return vs Nifty Z-Score])</f>
        <v>565</v>
      </c>
      <c r="AU603">
        <f>_xlfn.RANK.AVG(Table2[[#This Row],[Sharpe Ratio Z-Score]],Table2[Sharpe Ratio Z-Score])</f>
        <v>520</v>
      </c>
      <c r="AV603">
        <f>(Table2[[#This Row],[Rank 1Y]]+Table2[[#This Row],[Rank 6M]]+Table2[[#This Row],[Rank Sharpe]])/3</f>
        <v>562.33333333333337</v>
      </c>
    </row>
    <row r="604" spans="1:48" x14ac:dyDescent="0.3">
      <c r="A604" t="s">
        <v>116</v>
      </c>
      <c r="B604" t="s">
        <v>117</v>
      </c>
      <c r="C604" t="s">
        <v>2908</v>
      </c>
      <c r="D604" t="s">
        <v>22</v>
      </c>
      <c r="E604">
        <v>242123.46189157499</v>
      </c>
      <c r="F604">
        <v>490.4</v>
      </c>
      <c r="G604">
        <v>2.6441963399819399</v>
      </c>
      <c r="H604">
        <f>(Table2[[#This Row],[1Y Return vs Nifty]]-AVERAGE(Table2[1Y Return vs Nifty]))/_xlfn.STDEV.P(Table2[1Y Return vs Nifty])</f>
        <v>-0.51917430694592126</v>
      </c>
      <c r="I604">
        <v>2.7272282046463401</v>
      </c>
      <c r="J604">
        <f>(Table2[[#This Row],[1M Return vs Nifty]]-AVERAGE(Table2[1M Return vs Nifty]))/_xlfn.STDEV.P(Table2[1M Return vs Nifty])</f>
        <v>-0.162618628371831</v>
      </c>
      <c r="K604">
        <v>-5.9324091984353702</v>
      </c>
      <c r="L604">
        <f>(Table2[[#This Row],[6M Return vs Nifty]]-AVERAGE(Table2[6M Return vs Nifty]))/_xlfn.STDEV.P(Table2[6M Return vs Nifty])</f>
        <v>-0.59750162712016741</v>
      </c>
      <c r="M604">
        <v>1.6987566719913001</v>
      </c>
      <c r="N604">
        <f>(Table2[[#This Row],[1W Return vs Nifty]]-AVERAGE(Table2[1W Return vs Nifty]))/_xlfn.STDEV.P(Table2[1W Return vs Nifty])</f>
        <v>0.31528026794534586</v>
      </c>
      <c r="O604">
        <v>475.5</v>
      </c>
      <c r="P604">
        <v>468.99511263273899</v>
      </c>
      <c r="Q604">
        <v>455.94498594945998</v>
      </c>
      <c r="R604">
        <v>55.943759132191303</v>
      </c>
      <c r="S604">
        <f>(Table2[[#This Row],[Close Price]]-Table2[[#This Row],[20D EMA]])/Table2[[#This Row],[20D EMA]]</f>
        <v>3.1335436382754947E-2</v>
      </c>
      <c r="T604">
        <f>(Table2[[#This Row],[Close Price]]-Table2[[#This Row],[50D EMA]])/Table2[[#This Row],[50D EMA]]</f>
        <v>4.5639894298904422E-2</v>
      </c>
      <c r="U604">
        <f>(Table2[[#This Row],[Close Price]]-Table2[[#This Row],[200D EMA]])/Table2[[#This Row],[200D EMA]]</f>
        <v>7.5568358271976319E-2</v>
      </c>
      <c r="V604">
        <v>1.1682031571842999</v>
      </c>
      <c r="W604">
        <v>489.45</v>
      </c>
      <c r="X604">
        <v>494.9</v>
      </c>
      <c r="Y604">
        <v>489.1</v>
      </c>
      <c r="Z604">
        <v>500.95</v>
      </c>
      <c r="AA604">
        <v>489.45</v>
      </c>
      <c r="AB604">
        <v>494.9</v>
      </c>
      <c r="AC604" s="1">
        <f>(Table2[[#This Row],[Close Price]]/Table2[[#This Row],[Day Low]])-1</f>
        <v>1.9409541321890877E-3</v>
      </c>
      <c r="AD604" s="1">
        <f>(Table2[[#This Row],[Day High]]/Table2[[#This Row],[Close Price]])-1</f>
        <v>9.1761827079934744E-3</v>
      </c>
      <c r="AE604" s="1">
        <f>(Table2[[#This Row],[Close Price]]/Table2[[#This Row],[Current Week Low]])-1</f>
        <v>2.6579431609077275E-3</v>
      </c>
      <c r="AF604" s="1">
        <f>(Table2[[#This Row],[Current Week High]]/Table2[[#This Row],[Close Price]])-1</f>
        <v>2.1513050570962422E-2</v>
      </c>
      <c r="AG604" s="1">
        <f>(Table2[[#This Row],[Close Price]]/Table2[[#This Row],[Current Month Low]])-1</f>
        <v>1.9409541321890877E-3</v>
      </c>
      <c r="AH604" s="1">
        <f>(Table2[[#This Row],[Current Month High]]/Table2[[#This Row],[Close Price]])-1</f>
        <v>9.1761827079934744E-3</v>
      </c>
      <c r="AI604">
        <v>11.3172920065252</v>
      </c>
      <c r="AJ604">
        <v>30.755899213438099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0.01</v>
      </c>
      <c r="AM604" t="s">
        <v>2951</v>
      </c>
      <c r="AN604">
        <v>8.65</v>
      </c>
      <c r="AO604" t="s">
        <v>2951</v>
      </c>
      <c r="AP604">
        <v>-0.111019794431964</v>
      </c>
      <c r="AQ604">
        <f>(Table2[[#This Row],[Sharpe Ratio]]-AVERAGE(Table2[Sharpe Ratio]))/_xlfn.STDEV.P(Table2[Sharpe Ratio])</f>
        <v>-1.8760420494597763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-2.8400563439523503</v>
      </c>
      <c r="AS604">
        <f>_xlfn.RANK.AVG(Table2[[#This Row],[1Y Return vs Nifty Z-Score]],Table2[1Y Return vs Nifty Z-Score])</f>
        <v>483</v>
      </c>
      <c r="AT604">
        <f>_xlfn.RANK.AVG(Table2[[#This Row],[6M Return vs Nifty Z-Score]],Table2[6M Return vs Nifty Z-Score])</f>
        <v>496</v>
      </c>
      <c r="AU604">
        <f>_xlfn.RANK.AVG(Table2[[#This Row],[Sharpe Ratio Z-Score]],Table2[Sharpe Ratio Z-Score])</f>
        <v>709</v>
      </c>
      <c r="AV604">
        <f>(Table2[[#This Row],[Rank 1Y]]+Table2[[#This Row],[Rank 6M]]+Table2[[#This Row],[Rank Sharpe]])/3</f>
        <v>562.66666666666663</v>
      </c>
    </row>
    <row r="605" spans="1:48" x14ac:dyDescent="0.3">
      <c r="A605" t="s">
        <v>552</v>
      </c>
      <c r="B605" t="s">
        <v>553</v>
      </c>
      <c r="C605" t="s">
        <v>2907</v>
      </c>
      <c r="D605" t="s">
        <v>186</v>
      </c>
      <c r="E605">
        <v>32252.53686</v>
      </c>
      <c r="F605">
        <v>474.55</v>
      </c>
      <c r="G605">
        <v>-27.8936554757768</v>
      </c>
      <c r="H605">
        <f>(Table2[[#This Row],[1Y Return vs Nifty]]-AVERAGE(Table2[1Y Return vs Nifty]))/_xlfn.STDEV.P(Table2[1Y Return vs Nifty])</f>
        <v>-0.88315654885556483</v>
      </c>
      <c r="I605">
        <v>1.9038882641877599</v>
      </c>
      <c r="J605">
        <f>(Table2[[#This Row],[1M Return vs Nifty]]-AVERAGE(Table2[1M Return vs Nifty]))/_xlfn.STDEV.P(Table2[1M Return vs Nifty])</f>
        <v>-0.2404961025757513</v>
      </c>
      <c r="K605">
        <v>4.9733499542684099</v>
      </c>
      <c r="L605">
        <f>(Table2[[#This Row],[6M Return vs Nifty]]-AVERAGE(Table2[6M Return vs Nifty]))/_xlfn.STDEV.P(Table2[6M Return vs Nifty])</f>
        <v>-0.2606408747906353</v>
      </c>
      <c r="M605">
        <v>-3.0535622579533799</v>
      </c>
      <c r="N605">
        <f>(Table2[[#This Row],[1W Return vs Nifty]]-AVERAGE(Table2[1W Return vs Nifty]))/_xlfn.STDEV.P(Table2[1W Return vs Nifty])</f>
        <v>-0.65842299170611118</v>
      </c>
      <c r="O605">
        <v>467.86</v>
      </c>
      <c r="P605">
        <v>457.54219965325501</v>
      </c>
      <c r="Q605">
        <v>442.66717291165202</v>
      </c>
      <c r="R605">
        <v>67.303889015083499</v>
      </c>
      <c r="S605">
        <f>(Table2[[#This Row],[Close Price]]-Table2[[#This Row],[20D EMA]])/Table2[[#This Row],[20D EMA]]</f>
        <v>1.4299149318172097E-2</v>
      </c>
      <c r="T605">
        <f>(Table2[[#This Row],[Close Price]]-Table2[[#This Row],[50D EMA]])/Table2[[#This Row],[50D EMA]]</f>
        <v>3.7172091141831808E-2</v>
      </c>
      <c r="U605">
        <f>(Table2[[#This Row],[Close Price]]-Table2[[#This Row],[200D EMA]])/Table2[[#This Row],[200D EMA]]</f>
        <v>7.2024376414989336E-2</v>
      </c>
      <c r="V605">
        <v>0.74031569805319897</v>
      </c>
      <c r="W605">
        <v>471.4</v>
      </c>
      <c r="X605">
        <v>478.6</v>
      </c>
      <c r="Y605">
        <v>469.6</v>
      </c>
      <c r="Z605">
        <v>482</v>
      </c>
      <c r="AA605">
        <v>471.4</v>
      </c>
      <c r="AB605">
        <v>478.6</v>
      </c>
      <c r="AC605" s="1">
        <f>(Table2[[#This Row],[Close Price]]/Table2[[#This Row],[Day Low]])-1</f>
        <v>6.6822231650403019E-3</v>
      </c>
      <c r="AD605" s="1">
        <f>(Table2[[#This Row],[Day High]]/Table2[[#This Row],[Close Price]])-1</f>
        <v>8.5344010114845048E-3</v>
      </c>
      <c r="AE605" s="1">
        <f>(Table2[[#This Row],[Close Price]]/Table2[[#This Row],[Current Week Low]])-1</f>
        <v>1.0540885860306659E-2</v>
      </c>
      <c r="AF605" s="1">
        <f>(Table2[[#This Row],[Current Week High]]/Table2[[#This Row],[Close Price]])-1</f>
        <v>1.5699083342113562E-2</v>
      </c>
      <c r="AG605" s="1">
        <f>(Table2[[#This Row],[Close Price]]/Table2[[#This Row],[Current Month Low]])-1</f>
        <v>6.6822231650403019E-3</v>
      </c>
      <c r="AH605" s="1">
        <f>(Table2[[#This Row],[Current Month High]]/Table2[[#This Row],[Close Price]])-1</f>
        <v>8.5344010114845048E-3</v>
      </c>
      <c r="AI605">
        <v>5.5737014013275799</v>
      </c>
      <c r="AJ605">
        <v>26.310886345488399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0.05</v>
      </c>
      <c r="AM605" t="s">
        <v>2951</v>
      </c>
      <c r="AN605">
        <v>6.25</v>
      </c>
      <c r="AO605" t="s">
        <v>2951</v>
      </c>
      <c r="AP605">
        <v>-6.0068040884332E-2</v>
      </c>
      <c r="AQ605">
        <f>(Table2[[#This Row],[Sharpe Ratio]]-AVERAGE(Table2[Sharpe Ratio]))/_xlfn.STDEV.P(Table2[Sharpe Ratio])</f>
        <v>-1.313659433046515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-3.3563759509745776</v>
      </c>
      <c r="AS605">
        <f>_xlfn.RANK.AVG(Table2[[#This Row],[1Y Return vs Nifty Z-Score]],Table2[1Y Return vs Nifty Z-Score])</f>
        <v>649</v>
      </c>
      <c r="AT605">
        <f>_xlfn.RANK.AVG(Table2[[#This Row],[6M Return vs Nifty Z-Score]],Table2[6M Return vs Nifty Z-Score])</f>
        <v>387</v>
      </c>
      <c r="AU605">
        <f>_xlfn.RANK.AVG(Table2[[#This Row],[Sharpe Ratio Z-Score]],Table2[Sharpe Ratio Z-Score])</f>
        <v>653</v>
      </c>
      <c r="AV605">
        <f>(Table2[[#This Row],[Rank 1Y]]+Table2[[#This Row],[Rank 6M]]+Table2[[#This Row],[Rank Sharpe]])/3</f>
        <v>563</v>
      </c>
    </row>
    <row r="606" spans="1:48" x14ac:dyDescent="0.3">
      <c r="A606" t="s">
        <v>1866</v>
      </c>
      <c r="B606" t="s">
        <v>1867</v>
      </c>
      <c r="C606" t="s">
        <v>2917</v>
      </c>
      <c r="D606" t="s">
        <v>135</v>
      </c>
      <c r="E606">
        <v>3173.9230235999999</v>
      </c>
      <c r="F606">
        <v>550.95000000000005</v>
      </c>
      <c r="G606">
        <v>-19.547080591579501</v>
      </c>
      <c r="H606">
        <f>(Table2[[#This Row],[1Y Return vs Nifty]]-AVERAGE(Table2[1Y Return vs Nifty]))/_xlfn.STDEV.P(Table2[1Y Return vs Nifty])</f>
        <v>-0.783673289294749</v>
      </c>
      <c r="I606">
        <v>6.6403157184533503</v>
      </c>
      <c r="J606">
        <f>(Table2[[#This Row],[1M Return vs Nifty]]-AVERAGE(Table2[1M Return vs Nifty]))/_xlfn.STDEV.P(Table2[1M Return vs Nifty])</f>
        <v>0.20750962235344608</v>
      </c>
      <c r="K606">
        <v>-11.3368153047796</v>
      </c>
      <c r="L606">
        <f>(Table2[[#This Row],[6M Return vs Nifty]]-AVERAGE(Table2[6M Return vs Nifty]))/_xlfn.STDEV.P(Table2[6M Return vs Nifty])</f>
        <v>-0.76443473845942556</v>
      </c>
      <c r="M606">
        <v>0.61164271181604501</v>
      </c>
      <c r="N606">
        <f>(Table2[[#This Row],[1W Return vs Nifty]]-AVERAGE(Table2[1W Return vs Nifty]))/_xlfn.STDEV.P(Table2[1W Return vs Nifty])</f>
        <v>9.254134359298298E-2</v>
      </c>
      <c r="O606">
        <v>510.53</v>
      </c>
      <c r="P606">
        <v>505.59833923383002</v>
      </c>
      <c r="Q606">
        <v>508.651938615804</v>
      </c>
      <c r="R606">
        <v>25.704526158445901</v>
      </c>
      <c r="S606">
        <f>(Table2[[#This Row],[Close Price]]-Table2[[#This Row],[20D EMA]])/Table2[[#This Row],[20D EMA]]</f>
        <v>7.917262452745201E-2</v>
      </c>
      <c r="T606">
        <f>(Table2[[#This Row],[Close Price]]-Table2[[#This Row],[50D EMA]])/Table2[[#This Row],[50D EMA]]</f>
        <v>8.9698990773772524E-2</v>
      </c>
      <c r="U606">
        <f>(Table2[[#This Row],[Close Price]]-Table2[[#This Row],[200D EMA]])/Table2[[#This Row],[200D EMA]]</f>
        <v>8.3157181115443859E-2</v>
      </c>
      <c r="V606">
        <v>1.2335426194155299</v>
      </c>
      <c r="W606">
        <v>526</v>
      </c>
      <c r="X606">
        <v>554.9</v>
      </c>
      <c r="Y606">
        <v>520.1</v>
      </c>
      <c r="Z606">
        <v>534.85</v>
      </c>
      <c r="AA606">
        <v>526</v>
      </c>
      <c r="AB606">
        <v>554.9</v>
      </c>
      <c r="AC606" s="1">
        <f>(Table2[[#This Row],[Close Price]]/Table2[[#This Row],[Day Low]])-1</f>
        <v>4.7433460076045764E-2</v>
      </c>
      <c r="AD606" s="1">
        <f>(Table2[[#This Row],[Day High]]/Table2[[#This Row],[Close Price]])-1</f>
        <v>7.1694346129411723E-3</v>
      </c>
      <c r="AE606" s="1">
        <f>(Table2[[#This Row],[Close Price]]/Table2[[#This Row],[Current Week Low]])-1</f>
        <v>5.9315516246875699E-2</v>
      </c>
      <c r="AF606" s="1">
        <f>(Table2[[#This Row],[Current Week High]]/Table2[[#This Row],[Close Price]])-1</f>
        <v>-2.9222252473001253E-2</v>
      </c>
      <c r="AG606" s="1">
        <f>(Table2[[#This Row],[Close Price]]/Table2[[#This Row],[Current Month Low]])-1</f>
        <v>4.7433460076045764E-2</v>
      </c>
      <c r="AH606" s="1">
        <f>(Table2[[#This Row],[Current Month High]]/Table2[[#This Row],[Close Price]])-1</f>
        <v>7.1694346129411723E-3</v>
      </c>
      <c r="AI606">
        <v>32.8795716489699</v>
      </c>
      <c r="AJ606">
        <v>22.6377295492487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-0.02</v>
      </c>
      <c r="AM606" t="s">
        <v>2950</v>
      </c>
      <c r="AN606">
        <v>16.8</v>
      </c>
      <c r="AO606" t="s">
        <v>2951</v>
      </c>
      <c r="AQ606">
        <f>(Table2[[#This Row],[Sharpe Ratio]]-AVERAGE(Table2[Sharpe Ratio]))/_xlfn.STDEV.P(Table2[Sharpe Ratio])</f>
        <v>-0.65065532340838095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614</v>
      </c>
      <c r="AT606">
        <f>_xlfn.RANK.AVG(Table2[[#This Row],[6M Return vs Nifty Z-Score]],Table2[6M Return vs Nifty Z-Score])</f>
        <v>558</v>
      </c>
      <c r="AU606">
        <f>_xlfn.RANK.AVG(Table2[[#This Row],[Sharpe Ratio Z-Score]],Table2[Sharpe Ratio Z-Score])</f>
        <v>520</v>
      </c>
      <c r="AV606">
        <f>(Table2[[#This Row],[Rank 1Y]]+Table2[[#This Row],[Rank 6M]]+Table2[[#This Row],[Rank Sharpe]])/3</f>
        <v>564</v>
      </c>
    </row>
    <row r="607" spans="1:48" x14ac:dyDescent="0.3">
      <c r="A607" t="s">
        <v>1571</v>
      </c>
      <c r="B607" t="s">
        <v>1572</v>
      </c>
      <c r="C607" t="s">
        <v>2918</v>
      </c>
      <c r="D607" t="s">
        <v>350</v>
      </c>
      <c r="E607">
        <v>5072.2980250500004</v>
      </c>
      <c r="F607">
        <v>563.25</v>
      </c>
      <c r="G607">
        <v>-45.321864303503503</v>
      </c>
      <c r="H607">
        <f>(Table2[[#This Row],[1Y Return vs Nifty]]-AVERAGE(Table2[1Y Return vs Nifty]))/_xlfn.STDEV.P(Table2[1Y Return vs Nifty])</f>
        <v>-1.0908842750839003</v>
      </c>
      <c r="I607">
        <v>-5.4053103819112698</v>
      </c>
      <c r="J607">
        <f>(Table2[[#This Row],[1M Return vs Nifty]]-AVERAGE(Table2[1M Return vs Nifty]))/_xlfn.STDEV.P(Table2[1M Return vs Nifty])</f>
        <v>-0.93185322135692406</v>
      </c>
      <c r="K607">
        <v>-34.058552787999602</v>
      </c>
      <c r="L607">
        <f>(Table2[[#This Row],[6M Return vs Nifty]]-AVERAGE(Table2[6M Return vs Nifty]))/_xlfn.STDEV.P(Table2[6M Return vs Nifty])</f>
        <v>-1.4662713988567906</v>
      </c>
      <c r="M607">
        <v>-5.4856734279622597</v>
      </c>
      <c r="N607">
        <f>(Table2[[#This Row],[1W Return vs Nifty]]-AVERAGE(Table2[1W Return vs Nifty]))/_xlfn.STDEV.P(Table2[1W Return vs Nifty])</f>
        <v>-1.1567385738423321</v>
      </c>
      <c r="O607">
        <v>571.51</v>
      </c>
      <c r="P607">
        <v>571.78029892162897</v>
      </c>
      <c r="Q607">
        <v>616.95773636707497</v>
      </c>
      <c r="R607">
        <v>60.258578303107299</v>
      </c>
      <c r="S607">
        <f>(Table2[[#This Row],[Close Price]]-Table2[[#This Row],[20D EMA]])/Table2[[#This Row],[20D EMA]]</f>
        <v>-1.4452940455985006E-2</v>
      </c>
      <c r="T607">
        <f>(Table2[[#This Row],[Close Price]]-Table2[[#This Row],[50D EMA]])/Table2[[#This Row],[50D EMA]]</f>
        <v>-1.4918840221877203E-2</v>
      </c>
      <c r="U607">
        <f>(Table2[[#This Row],[Close Price]]-Table2[[#This Row],[200D EMA]])/Table2[[#This Row],[200D EMA]]</f>
        <v>-8.7052537315327805E-2</v>
      </c>
      <c r="V607">
        <v>1.89455891241768</v>
      </c>
      <c r="W607">
        <v>560.65</v>
      </c>
      <c r="X607">
        <v>571.5</v>
      </c>
      <c r="Y607">
        <v>561.75</v>
      </c>
      <c r="Z607">
        <v>570.25</v>
      </c>
      <c r="AA607">
        <v>560.65</v>
      </c>
      <c r="AB607">
        <v>571.5</v>
      </c>
      <c r="AC607" s="1">
        <f>(Table2[[#This Row],[Close Price]]/Table2[[#This Row],[Day Low]])-1</f>
        <v>4.6374743601178547E-3</v>
      </c>
      <c r="AD607" s="1">
        <f>(Table2[[#This Row],[Day High]]/Table2[[#This Row],[Close Price]])-1</f>
        <v>1.464713715046595E-2</v>
      </c>
      <c r="AE607" s="1">
        <f>(Table2[[#This Row],[Close Price]]/Table2[[#This Row],[Current Week Low]])-1</f>
        <v>2.6702269692924219E-3</v>
      </c>
      <c r="AF607" s="1">
        <f>(Table2[[#This Row],[Current Week High]]/Table2[[#This Row],[Close Price]])-1</f>
        <v>1.2427873945849877E-2</v>
      </c>
      <c r="AG607" s="1">
        <f>(Table2[[#This Row],[Close Price]]/Table2[[#This Row],[Current Month Low]])-1</f>
        <v>4.6374743601178547E-3</v>
      </c>
      <c r="AH607" s="1">
        <f>(Table2[[#This Row],[Current Month High]]/Table2[[#This Row],[Close Price]])-1</f>
        <v>1.464713715046595E-2</v>
      </c>
      <c r="AI607">
        <v>41.855304039059</v>
      </c>
      <c r="AJ607">
        <v>10.171149144254199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-0.04</v>
      </c>
      <c r="AM607" t="s">
        <v>2950</v>
      </c>
      <c r="AN607">
        <v>5.65</v>
      </c>
      <c r="AO607" t="s">
        <v>2951</v>
      </c>
      <c r="AP607">
        <v>8.3604525933606996E-2</v>
      </c>
      <c r="AQ607">
        <f>(Table2[[#This Row],[Sharpe Ratio]]-AVERAGE(Table2[Sharpe Ratio]))/_xlfn.STDEV.P(Table2[Sharpe Ratio])</f>
        <v>0.27213395791788336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709</v>
      </c>
      <c r="AT607">
        <f>_xlfn.RANK.AVG(Table2[[#This Row],[6M Return vs Nifty Z-Score]],Table2[6M Return vs Nifty Z-Score])</f>
        <v>713</v>
      </c>
      <c r="AU607">
        <f>_xlfn.RANK.AVG(Table2[[#This Row],[Sharpe Ratio Z-Score]],Table2[Sharpe Ratio Z-Score])</f>
        <v>271</v>
      </c>
      <c r="AV607">
        <f>(Table2[[#This Row],[Rank 1Y]]+Table2[[#This Row],[Rank 6M]]+Table2[[#This Row],[Rank Sharpe]])/3</f>
        <v>564.33333333333337</v>
      </c>
    </row>
    <row r="608" spans="1:48" x14ac:dyDescent="0.3">
      <c r="A608" t="s">
        <v>20</v>
      </c>
      <c r="B608" t="s">
        <v>21</v>
      </c>
      <c r="C608" t="s">
        <v>2908</v>
      </c>
      <c r="D608" t="s">
        <v>22</v>
      </c>
      <c r="E608">
        <v>1392782.7900541001</v>
      </c>
      <c r="F608">
        <v>3816.8</v>
      </c>
      <c r="G608">
        <v>-6.4414745847782804</v>
      </c>
      <c r="H608">
        <f>(Table2[[#This Row],[1Y Return vs Nifty]]-AVERAGE(Table2[1Y Return vs Nifty]))/_xlfn.STDEV.P(Table2[1Y Return vs Nifty])</f>
        <v>-0.62746689060240923</v>
      </c>
      <c r="I608">
        <v>-3.95756932656094</v>
      </c>
      <c r="J608">
        <f>(Table2[[#This Row],[1M Return vs Nifty]]-AVERAGE(Table2[1M Return vs Nifty]))/_xlfn.STDEV.P(Table2[1M Return vs Nifty])</f>
        <v>-0.79491535262046431</v>
      </c>
      <c r="K608">
        <v>-9.6907732031756204</v>
      </c>
      <c r="L608">
        <f>(Table2[[#This Row],[6M Return vs Nifty]]-AVERAGE(Table2[6M Return vs Nifty]))/_xlfn.STDEV.P(Table2[6M Return vs Nifty])</f>
        <v>-0.71359123706274086</v>
      </c>
      <c r="M608">
        <v>-0.48732962200864799</v>
      </c>
      <c r="N608">
        <f>(Table2[[#This Row],[1W Return vs Nifty]]-AVERAGE(Table2[1W Return vs Nifty]))/_xlfn.STDEV.P(Table2[1W Return vs Nifty])</f>
        <v>-0.13262724451865901</v>
      </c>
      <c r="O608">
        <v>3821.19</v>
      </c>
      <c r="P608">
        <v>3853.35241977334</v>
      </c>
      <c r="Q608">
        <v>3767.5670063805001</v>
      </c>
      <c r="R608">
        <v>45.138239032755898</v>
      </c>
      <c r="S608">
        <f>(Table2[[#This Row],[Close Price]]-Table2[[#This Row],[20D EMA]])/Table2[[#This Row],[20D EMA]]</f>
        <v>-1.1488567697497043E-3</v>
      </c>
      <c r="T608">
        <f>(Table2[[#This Row],[Close Price]]-Table2[[#This Row],[50D EMA]])/Table2[[#This Row],[50D EMA]]</f>
        <v>-9.4858751008011551E-3</v>
      </c>
      <c r="U608">
        <f>(Table2[[#This Row],[Close Price]]-Table2[[#This Row],[200D EMA]])/Table2[[#This Row],[200D EMA]]</f>
        <v>1.3067582749324009E-2</v>
      </c>
      <c r="V608">
        <v>0.85738683962360396</v>
      </c>
      <c r="W608">
        <v>3791.3</v>
      </c>
      <c r="X608">
        <v>3857</v>
      </c>
      <c r="Y608">
        <v>3798.05</v>
      </c>
      <c r="Z608">
        <v>3877.8</v>
      </c>
      <c r="AA608">
        <v>3791.3</v>
      </c>
      <c r="AB608">
        <v>3857</v>
      </c>
      <c r="AC608" s="1">
        <f>(Table2[[#This Row],[Close Price]]/Table2[[#This Row],[Day Low]])-1</f>
        <v>6.7259251444096169E-3</v>
      </c>
      <c r="AD608" s="1">
        <f>(Table2[[#This Row],[Day High]]/Table2[[#This Row],[Close Price]])-1</f>
        <v>1.0532383148186941E-2</v>
      </c>
      <c r="AE608" s="1">
        <f>(Table2[[#This Row],[Close Price]]/Table2[[#This Row],[Current Week Low]])-1</f>
        <v>4.9367438553995502E-3</v>
      </c>
      <c r="AF608" s="1">
        <f>(Table2[[#This Row],[Current Week High]]/Table2[[#This Row],[Close Price]])-1</f>
        <v>1.5981974428840973E-2</v>
      </c>
      <c r="AG608" s="1">
        <f>(Table2[[#This Row],[Close Price]]/Table2[[#This Row],[Current Month Low]])-1</f>
        <v>6.7259251444096169E-3</v>
      </c>
      <c r="AH608" s="1">
        <f>(Table2[[#This Row],[Current Month High]]/Table2[[#This Row],[Close Price]])-1</f>
        <v>1.0532383148186941E-2</v>
      </c>
      <c r="AI608">
        <v>11.4742716411653</v>
      </c>
      <c r="AJ608">
        <v>20.289946422943501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-0.03</v>
      </c>
      <c r="AM608" t="s">
        <v>2950</v>
      </c>
      <c r="AN608">
        <v>1.88</v>
      </c>
      <c r="AO608" t="s">
        <v>2951</v>
      </c>
      <c r="AP608">
        <v>-2.9797965919495999E-2</v>
      </c>
      <c r="AQ608">
        <f>(Table2[[#This Row],[Sharpe Ratio]]-AVERAGE(Table2[Sharpe Ratio]))/_xlfn.STDEV.P(Table2[Sharpe Ratio])</f>
        <v>-0.9795519142182213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548</v>
      </c>
      <c r="AT608">
        <f>_xlfn.RANK.AVG(Table2[[#This Row],[6M Return vs Nifty Z-Score]],Table2[6M Return vs Nifty Z-Score])</f>
        <v>538</v>
      </c>
      <c r="AU608">
        <f>_xlfn.RANK.AVG(Table2[[#This Row],[Sharpe Ratio Z-Score]],Table2[Sharpe Ratio Z-Score])</f>
        <v>608</v>
      </c>
      <c r="AV608">
        <f>(Table2[[#This Row],[Rank 1Y]]+Table2[[#This Row],[Rank 6M]]+Table2[[#This Row],[Rank Sharpe]])/3</f>
        <v>564.66666666666663</v>
      </c>
    </row>
    <row r="609" spans="1:48" x14ac:dyDescent="0.3">
      <c r="A609" t="s">
        <v>1775</v>
      </c>
      <c r="B609" t="s">
        <v>1776</v>
      </c>
      <c r="C609" t="s">
        <v>2916</v>
      </c>
      <c r="D609" t="s">
        <v>66</v>
      </c>
      <c r="E609">
        <v>3634.2896062499999</v>
      </c>
      <c r="F609">
        <v>342.55</v>
      </c>
      <c r="G609">
        <v>-17.9582815283492</v>
      </c>
      <c r="H609">
        <f>(Table2[[#This Row],[1Y Return vs Nifty]]-AVERAGE(Table2[1Y Return vs Nifty]))/_xlfn.STDEV.P(Table2[1Y Return vs Nifty])</f>
        <v>-0.76473631073884152</v>
      </c>
      <c r="I609">
        <v>1.8210178035526401</v>
      </c>
      <c r="J609">
        <f>(Table2[[#This Row],[1M Return vs Nifty]]-AVERAGE(Table2[1M Return vs Nifty]))/_xlfn.STDEV.P(Table2[1M Return vs Nifty])</f>
        <v>-0.24833459290428311</v>
      </c>
      <c r="K609">
        <v>-0.89708788577379805</v>
      </c>
      <c r="L609">
        <f>(Table2[[#This Row],[6M Return vs Nifty]]-AVERAGE(Table2[6M Return vs Nifty]))/_xlfn.STDEV.P(Table2[6M Return vs Nifty])</f>
        <v>-0.44196893087649708</v>
      </c>
      <c r="M609">
        <v>4.3229749651524703</v>
      </c>
      <c r="N609">
        <f>(Table2[[#This Row],[1W Return vs Nifty]]-AVERAGE(Table2[1W Return vs Nifty]))/_xlfn.STDEV.P(Table2[1W Return vs Nifty])</f>
        <v>0.85295670417681702</v>
      </c>
      <c r="O609">
        <v>302.44</v>
      </c>
      <c r="P609">
        <v>296.59127940342898</v>
      </c>
      <c r="Q609">
        <v>294.63700502466702</v>
      </c>
      <c r="R609">
        <v>48.602105118238597</v>
      </c>
      <c r="S609">
        <f>(Table2[[#This Row],[Close Price]]-Table2[[#This Row],[20D EMA]])/Table2[[#This Row],[20D EMA]]</f>
        <v>0.13262134638275366</v>
      </c>
      <c r="T609">
        <f>(Table2[[#This Row],[Close Price]]-Table2[[#This Row],[50D EMA]])/Table2[[#This Row],[50D EMA]]</f>
        <v>0.1549564123699575</v>
      </c>
      <c r="U609">
        <f>(Table2[[#This Row],[Close Price]]-Table2[[#This Row],[200D EMA]])/Table2[[#This Row],[200D EMA]]</f>
        <v>0.16261703098469155</v>
      </c>
      <c r="V609">
        <v>1.8381986672039801</v>
      </c>
      <c r="W609">
        <v>307.89999999999998</v>
      </c>
      <c r="X609">
        <v>347.85</v>
      </c>
      <c r="Y609">
        <v>309.60000000000002</v>
      </c>
      <c r="Z609">
        <v>319.75</v>
      </c>
      <c r="AA609">
        <v>307.89999999999998</v>
      </c>
      <c r="AB609">
        <v>347.85</v>
      </c>
      <c r="AC609" s="1">
        <f>(Table2[[#This Row],[Close Price]]/Table2[[#This Row],[Day Low]])-1</f>
        <v>0.11253653783696027</v>
      </c>
      <c r="AD609" s="1">
        <f>(Table2[[#This Row],[Day High]]/Table2[[#This Row],[Close Price]])-1</f>
        <v>1.5472193840315285E-2</v>
      </c>
      <c r="AE609" s="1">
        <f>(Table2[[#This Row],[Close Price]]/Table2[[#This Row],[Current Week Low]])-1</f>
        <v>0.10642764857881137</v>
      </c>
      <c r="AF609" s="1">
        <f>(Table2[[#This Row],[Current Week High]]/Table2[[#This Row],[Close Price]])-1</f>
        <v>-6.6559626331922361E-2</v>
      </c>
      <c r="AG609" s="1">
        <f>(Table2[[#This Row],[Close Price]]/Table2[[#This Row],[Current Month Low]])-1</f>
        <v>0.11253653783696027</v>
      </c>
      <c r="AH609" s="1">
        <f>(Table2[[#This Row],[Current Month High]]/Table2[[#This Row],[Close Price]])-1</f>
        <v>1.5472193840315285E-2</v>
      </c>
      <c r="AI609">
        <v>1.54721938403152</v>
      </c>
      <c r="AJ609">
        <v>36.965213914434202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0.18</v>
      </c>
      <c r="AM609" t="s">
        <v>2951</v>
      </c>
      <c r="AN609">
        <v>21.58</v>
      </c>
      <c r="AO609" t="s">
        <v>2951</v>
      </c>
      <c r="AP609">
        <v>-4.9454796744576E-2</v>
      </c>
      <c r="AQ609">
        <f>(Table2[[#This Row],[Sharpe Ratio]]-AVERAGE(Table2[Sharpe Ratio]))/_xlfn.STDEV.P(Table2[Sharpe Ratio])</f>
        <v>-1.1965152016439806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-1.7985983319867853</v>
      </c>
      <c r="AS609">
        <f>_xlfn.RANK.AVG(Table2[[#This Row],[1Y Return vs Nifty Z-Score]],Table2[1Y Return vs Nifty Z-Score])</f>
        <v>606</v>
      </c>
      <c r="AT609">
        <f>_xlfn.RANK.AVG(Table2[[#This Row],[6M Return vs Nifty Z-Score]],Table2[6M Return vs Nifty Z-Score])</f>
        <v>452</v>
      </c>
      <c r="AU609">
        <f>_xlfn.RANK.AVG(Table2[[#This Row],[Sharpe Ratio Z-Score]],Table2[Sharpe Ratio Z-Score])</f>
        <v>638</v>
      </c>
      <c r="AV609">
        <f>(Table2[[#This Row],[Rank 1Y]]+Table2[[#This Row],[Rank 6M]]+Table2[[#This Row],[Rank Sharpe]])/3</f>
        <v>565.33333333333337</v>
      </c>
    </row>
    <row r="610" spans="1:48" x14ac:dyDescent="0.3">
      <c r="A610" t="s">
        <v>458</v>
      </c>
      <c r="B610" t="s">
        <v>459</v>
      </c>
      <c r="C610" t="s">
        <v>2908</v>
      </c>
      <c r="D610" t="s">
        <v>22</v>
      </c>
      <c r="E610">
        <v>45187.461373534999</v>
      </c>
      <c r="F610">
        <v>2394.1999999999998</v>
      </c>
      <c r="G610">
        <v>5.8810580291918697</v>
      </c>
      <c r="H610">
        <f>(Table2[[#This Row],[1Y Return vs Nifty]]-AVERAGE(Table2[1Y Return vs Nifty]))/_xlfn.STDEV.P(Table2[1Y Return vs Nifty])</f>
        <v>-0.48059398435158313</v>
      </c>
      <c r="I610">
        <v>-1.41442269262684</v>
      </c>
      <c r="J610">
        <f>(Table2[[#This Row],[1M Return vs Nifty]]-AVERAGE(Table2[1M Return vs Nifty]))/_xlfn.STDEV.P(Table2[1M Return vs Nifty])</f>
        <v>-0.55436606471554561</v>
      </c>
      <c r="K610">
        <v>-22.035610162326101</v>
      </c>
      <c r="L610">
        <f>(Table2[[#This Row],[6M Return vs Nifty]]-AVERAGE(Table2[6M Return vs Nifty]))/_xlfn.STDEV.P(Table2[6M Return vs Nifty])</f>
        <v>-1.0949027081136913</v>
      </c>
      <c r="M610">
        <v>0.30286852747965098</v>
      </c>
      <c r="N610">
        <f>(Table2[[#This Row],[1W Return vs Nifty]]-AVERAGE(Table2[1W Return vs Nifty]))/_xlfn.STDEV.P(Table2[1W Return vs Nifty])</f>
        <v>2.9276559765003117E-2</v>
      </c>
      <c r="O610">
        <v>2392.15</v>
      </c>
      <c r="P610">
        <v>2385.78809269866</v>
      </c>
      <c r="Q610">
        <v>2386.2755101247599</v>
      </c>
      <c r="R610">
        <v>64.132193367430105</v>
      </c>
      <c r="S610">
        <f>(Table2[[#This Row],[Close Price]]-Table2[[#This Row],[20D EMA]])/Table2[[#This Row],[20D EMA]]</f>
        <v>8.5696967163418974E-4</v>
      </c>
      <c r="T610">
        <f>(Table2[[#This Row],[Close Price]]-Table2[[#This Row],[50D EMA]])/Table2[[#This Row],[50D EMA]]</f>
        <v>3.5258400891023012E-3</v>
      </c>
      <c r="U610">
        <f>(Table2[[#This Row],[Close Price]]-Table2[[#This Row],[200D EMA]])/Table2[[#This Row],[200D EMA]]</f>
        <v>3.3208612507721843E-3</v>
      </c>
      <c r="V610">
        <v>3.9294609913609699</v>
      </c>
      <c r="W610">
        <v>2380.1</v>
      </c>
      <c r="X610">
        <v>2424</v>
      </c>
      <c r="Y610">
        <v>2420.1</v>
      </c>
      <c r="Z610">
        <v>2489</v>
      </c>
      <c r="AA610">
        <v>2380.1</v>
      </c>
      <c r="AB610">
        <v>2424</v>
      </c>
      <c r="AC610" s="1">
        <f>(Table2[[#This Row],[Close Price]]/Table2[[#This Row],[Day Low]])-1</f>
        <v>5.9241208352589503E-3</v>
      </c>
      <c r="AD610" s="1">
        <f>(Table2[[#This Row],[Day High]]/Table2[[#This Row],[Close Price]])-1</f>
        <v>1.2446746303567124E-2</v>
      </c>
      <c r="AE610" s="1">
        <f>(Table2[[#This Row],[Close Price]]/Table2[[#This Row],[Current Week Low]])-1</f>
        <v>-1.0702037105904783E-2</v>
      </c>
      <c r="AF610" s="1">
        <f>(Table2[[#This Row],[Current Week High]]/Table2[[#This Row],[Close Price]])-1</f>
        <v>3.9595689583159288E-2</v>
      </c>
      <c r="AG610" s="1">
        <f>(Table2[[#This Row],[Close Price]]/Table2[[#This Row],[Current Month Low]])-1</f>
        <v>5.9241208352589503E-3</v>
      </c>
      <c r="AH610" s="1">
        <f>(Table2[[#This Row],[Current Month High]]/Table2[[#This Row],[Close Price]])-1</f>
        <v>1.2446746303567124E-2</v>
      </c>
      <c r="AI610">
        <v>18.5197560771865</v>
      </c>
      <c r="AJ610">
        <v>32.451869882717403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-0.04</v>
      </c>
      <c r="AM610" t="s">
        <v>2950</v>
      </c>
      <c r="AN610">
        <v>1.36</v>
      </c>
      <c r="AO610" t="s">
        <v>2951</v>
      </c>
      <c r="AP610">
        <v>-8.2871127851600005E-3</v>
      </c>
      <c r="AQ610">
        <f>(Table2[[#This Row],[Sharpe Ratio]]-AVERAGE(Table2[Sharpe Ratio]))/_xlfn.STDEV.P(Table2[Sharpe Ratio])</f>
        <v>-0.74212475961283264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468</v>
      </c>
      <c r="AT610">
        <f>_xlfn.RANK.AVG(Table2[[#This Row],[6M Return vs Nifty Z-Score]],Table2[6M Return vs Nifty Z-Score])</f>
        <v>662</v>
      </c>
      <c r="AU610">
        <f>_xlfn.RANK.AVG(Table2[[#This Row],[Sharpe Ratio Z-Score]],Table2[Sharpe Ratio Z-Score])</f>
        <v>567</v>
      </c>
      <c r="AV610">
        <f>(Table2[[#This Row],[Rank 1Y]]+Table2[[#This Row],[Rank 6M]]+Table2[[#This Row],[Rank Sharpe]])/3</f>
        <v>565.66666666666663</v>
      </c>
    </row>
    <row r="611" spans="1:48" x14ac:dyDescent="0.3">
      <c r="A611" t="s">
        <v>111</v>
      </c>
      <c r="B611" t="s">
        <v>112</v>
      </c>
      <c r="C611" t="s">
        <v>2909</v>
      </c>
      <c r="D611" t="s">
        <v>36</v>
      </c>
      <c r="E611">
        <v>255081.03578357899</v>
      </c>
      <c r="F611">
        <v>1587.65</v>
      </c>
      <c r="G611">
        <v>-20.790249860749899</v>
      </c>
      <c r="H611">
        <f>(Table2[[#This Row],[1Y Return vs Nifty]]-AVERAGE(Table2[1Y Return vs Nifty]))/_xlfn.STDEV.P(Table2[1Y Return vs Nifty])</f>
        <v>-0.79849068838345338</v>
      </c>
      <c r="I611">
        <v>-4.0607920973959502</v>
      </c>
      <c r="J611">
        <f>(Table2[[#This Row],[1M Return vs Nifty]]-AVERAGE(Table2[1M Return vs Nifty]))/_xlfn.STDEV.P(Table2[1M Return vs Nifty])</f>
        <v>-0.8046789123337017</v>
      </c>
      <c r="K611">
        <v>-13.754559619934</v>
      </c>
      <c r="L611">
        <f>(Table2[[#This Row],[6M Return vs Nifty]]-AVERAGE(Table2[6M Return vs Nifty]))/_xlfn.STDEV.P(Table2[6M Return vs Nifty])</f>
        <v>-0.83911483706965773</v>
      </c>
      <c r="M611">
        <v>-1.5649331653485401</v>
      </c>
      <c r="N611">
        <f>(Table2[[#This Row],[1W Return vs Nifty]]-AVERAGE(Table2[1W Return vs Nifty]))/_xlfn.STDEV.P(Table2[1W Return vs Nifty])</f>
        <v>-0.35341757829666309</v>
      </c>
      <c r="O611">
        <v>1577.35</v>
      </c>
      <c r="P611">
        <v>1586.4505478558201</v>
      </c>
      <c r="Q611">
        <v>1588.15499491681</v>
      </c>
      <c r="R611">
        <v>54.8501445499152</v>
      </c>
      <c r="S611">
        <f>(Table2[[#This Row],[Close Price]]-Table2[[#This Row],[20D EMA]])/Table2[[#This Row],[20D EMA]]</f>
        <v>6.529939455415845E-3</v>
      </c>
      <c r="T611">
        <f>(Table2[[#This Row],[Close Price]]-Table2[[#This Row],[50D EMA]])/Table2[[#This Row],[50D EMA]]</f>
        <v>7.5606021618582144E-4</v>
      </c>
      <c r="U611">
        <f>(Table2[[#This Row],[Close Price]]-Table2[[#This Row],[200D EMA]])/Table2[[#This Row],[200D EMA]]</f>
        <v>-3.1797583889873695E-4</v>
      </c>
      <c r="V611">
        <v>0.91857395467096703</v>
      </c>
      <c r="W611">
        <v>1561</v>
      </c>
      <c r="X611">
        <v>1589.85</v>
      </c>
      <c r="Y611">
        <v>1570.5</v>
      </c>
      <c r="Z611">
        <v>1610.85</v>
      </c>
      <c r="AA611">
        <v>1561</v>
      </c>
      <c r="AB611">
        <v>1589.85</v>
      </c>
      <c r="AC611" s="1">
        <f>(Table2[[#This Row],[Close Price]]/Table2[[#This Row],[Day Low]])-1</f>
        <v>1.7072389493914208E-2</v>
      </c>
      <c r="AD611" s="1">
        <f>(Table2[[#This Row],[Day High]]/Table2[[#This Row],[Close Price]])-1</f>
        <v>1.3856958397631125E-3</v>
      </c>
      <c r="AE611" s="1">
        <f>(Table2[[#This Row],[Close Price]]/Table2[[#This Row],[Current Week Low]])-1</f>
        <v>1.0920089143584999E-2</v>
      </c>
      <c r="AF611" s="1">
        <f>(Table2[[#This Row],[Current Week High]]/Table2[[#This Row],[Close Price]])-1</f>
        <v>1.4612792492047832E-2</v>
      </c>
      <c r="AG611" s="1">
        <f>(Table2[[#This Row],[Close Price]]/Table2[[#This Row],[Current Month Low]])-1</f>
        <v>1.7072389493914208E-2</v>
      </c>
      <c r="AH611" s="1">
        <f>(Table2[[#This Row],[Current Month High]]/Table2[[#This Row],[Close Price]])-1</f>
        <v>1.3856958397631125E-3</v>
      </c>
      <c r="AI611">
        <v>9.65892986489464</v>
      </c>
      <c r="AJ611">
        <v>11.881188118811799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-0.12</v>
      </c>
      <c r="AM611" t="s">
        <v>2950</v>
      </c>
      <c r="AN611">
        <v>4.6100000000000003</v>
      </c>
      <c r="AO611" t="s">
        <v>2951</v>
      </c>
      <c r="AP611">
        <v>5.786904259597E-3</v>
      </c>
      <c r="AQ611">
        <f>(Table2[[#This Row],[Sharpe Ratio]]-AVERAGE(Table2[Sharpe Ratio]))/_xlfn.STDEV.P(Table2[Sharpe Ratio])</f>
        <v>-0.58678206818463685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624</v>
      </c>
      <c r="AT611">
        <f>_xlfn.RANK.AVG(Table2[[#This Row],[6M Return vs Nifty Z-Score]],Table2[6M Return vs Nifty Z-Score])</f>
        <v>586</v>
      </c>
      <c r="AU611">
        <f>_xlfn.RANK.AVG(Table2[[#This Row],[Sharpe Ratio Z-Score]],Table2[Sharpe Ratio Z-Score])</f>
        <v>489</v>
      </c>
      <c r="AV611">
        <f>(Table2[[#This Row],[Rank 1Y]]+Table2[[#This Row],[Rank 6M]]+Table2[[#This Row],[Rank Sharpe]])/3</f>
        <v>566.33333333333337</v>
      </c>
    </row>
    <row r="612" spans="1:48" x14ac:dyDescent="0.3">
      <c r="A612" t="s">
        <v>2001</v>
      </c>
      <c r="B612" t="s">
        <v>2002</v>
      </c>
      <c r="C612" t="s">
        <v>2920</v>
      </c>
      <c r="D612" t="s">
        <v>47</v>
      </c>
      <c r="E612">
        <v>2736.4337676</v>
      </c>
      <c r="F612">
        <v>1676.85</v>
      </c>
      <c r="G612">
        <v>-19.8493481191875</v>
      </c>
      <c r="H612">
        <f>(Table2[[#This Row],[1Y Return vs Nifty]]-AVERAGE(Table2[1Y Return vs Nifty]))/_xlfn.STDEV.P(Table2[1Y Return vs Nifty])</f>
        <v>-0.78727603165590188</v>
      </c>
      <c r="I612">
        <v>2.7974366439013898</v>
      </c>
      <c r="J612">
        <f>(Table2[[#This Row],[1M Return vs Nifty]]-AVERAGE(Table2[1M Return vs Nifty]))/_xlfn.STDEV.P(Table2[1M Return vs Nifty])</f>
        <v>-0.15597780403147737</v>
      </c>
      <c r="K612">
        <v>-14.5645998175928</v>
      </c>
      <c r="L612">
        <f>(Table2[[#This Row],[6M Return vs Nifty]]-AVERAGE(Table2[6M Return vs Nifty]))/_xlfn.STDEV.P(Table2[6M Return vs Nifty])</f>
        <v>-0.86413563081539679</v>
      </c>
      <c r="M612">
        <v>0.97499721877310397</v>
      </c>
      <c r="N612">
        <f>(Table2[[#This Row],[1W Return vs Nifty]]-AVERAGE(Table2[1W Return vs Nifty]))/_xlfn.STDEV.P(Table2[1W Return vs Nifty])</f>
        <v>0.16698909700528497</v>
      </c>
      <c r="O612">
        <v>1627.43</v>
      </c>
      <c r="P612">
        <v>1617.1020469416601</v>
      </c>
      <c r="Q612">
        <v>1605.8966287834201</v>
      </c>
      <c r="R612">
        <v>51.015218342211199</v>
      </c>
      <c r="S612">
        <f>(Table2[[#This Row],[Close Price]]-Table2[[#This Row],[20D EMA]])/Table2[[#This Row],[20D EMA]]</f>
        <v>3.0366897500967688E-2</v>
      </c>
      <c r="T612">
        <f>(Table2[[#This Row],[Close Price]]-Table2[[#This Row],[50D EMA]])/Table2[[#This Row],[50D EMA]]</f>
        <v>3.6947546489931156E-2</v>
      </c>
      <c r="U612">
        <f>(Table2[[#This Row],[Close Price]]-Table2[[#This Row],[200D EMA]])/Table2[[#This Row],[200D EMA]]</f>
        <v>4.4183025199032916E-2</v>
      </c>
      <c r="V612">
        <v>1.1159326319163501</v>
      </c>
      <c r="W612">
        <v>1673.05</v>
      </c>
      <c r="X612">
        <v>1696.5</v>
      </c>
      <c r="Y612">
        <v>1664.05</v>
      </c>
      <c r="Z612">
        <v>1697.95</v>
      </c>
      <c r="AA612">
        <v>1673.05</v>
      </c>
      <c r="AB612">
        <v>1696.5</v>
      </c>
      <c r="AC612" s="1">
        <f>(Table2[[#This Row],[Close Price]]/Table2[[#This Row],[Day Low]])-1</f>
        <v>2.2713009174859522E-3</v>
      </c>
      <c r="AD612" s="1">
        <f>(Table2[[#This Row],[Day High]]/Table2[[#This Row],[Close Price]])-1</f>
        <v>1.1718400572502174E-2</v>
      </c>
      <c r="AE612" s="1">
        <f>(Table2[[#This Row],[Close Price]]/Table2[[#This Row],[Current Week Low]])-1</f>
        <v>7.6920765601995456E-3</v>
      </c>
      <c r="AF612" s="1">
        <f>(Table2[[#This Row],[Current Week High]]/Table2[[#This Row],[Close Price]])-1</f>
        <v>1.2583117154187917E-2</v>
      </c>
      <c r="AG612" s="1">
        <f>(Table2[[#This Row],[Close Price]]/Table2[[#This Row],[Current Month Low]])-1</f>
        <v>2.2713009174859522E-3</v>
      </c>
      <c r="AH612" s="1">
        <f>(Table2[[#This Row],[Current Month High]]/Table2[[#This Row],[Close Price]])-1</f>
        <v>1.1718400572502174E-2</v>
      </c>
      <c r="AI612">
        <v>17.523928795062101</v>
      </c>
      <c r="AJ612">
        <v>18.589108910890999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-0.03</v>
      </c>
      <c r="AM612" t="s">
        <v>2950</v>
      </c>
      <c r="AN612">
        <v>9.5399999999999991</v>
      </c>
      <c r="AO612" t="s">
        <v>2951</v>
      </c>
      <c r="AP612">
        <v>6.1487099872760001E-3</v>
      </c>
      <c r="AQ612">
        <f>(Table2[[#This Row],[Sharpe Ratio]]-AVERAGE(Table2[Sharpe Ratio]))/_xlfn.STDEV.P(Table2[Sharpe Ratio])</f>
        <v>-0.58278861874279952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-2.2231889882402909</v>
      </c>
      <c r="AS612">
        <f>_xlfn.RANK.AVG(Table2[[#This Row],[1Y Return vs Nifty Z-Score]],Table2[1Y Return vs Nifty Z-Score])</f>
        <v>618</v>
      </c>
      <c r="AT612">
        <f>_xlfn.RANK.AVG(Table2[[#This Row],[6M Return vs Nifty Z-Score]],Table2[6M Return vs Nifty Z-Score])</f>
        <v>595</v>
      </c>
      <c r="AU612">
        <f>_xlfn.RANK.AVG(Table2[[#This Row],[Sharpe Ratio Z-Score]],Table2[Sharpe Ratio Z-Score])</f>
        <v>487</v>
      </c>
      <c r="AV612">
        <f>(Table2[[#This Row],[Rank 1Y]]+Table2[[#This Row],[Rank 6M]]+Table2[[#This Row],[Rank Sharpe]])/3</f>
        <v>566.66666666666663</v>
      </c>
    </row>
    <row r="613" spans="1:48" x14ac:dyDescent="0.3">
      <c r="A613" t="s">
        <v>1300</v>
      </c>
      <c r="B613" t="s">
        <v>1301</v>
      </c>
      <c r="C613" t="s">
        <v>2921</v>
      </c>
      <c r="D613" t="s">
        <v>102</v>
      </c>
      <c r="E613">
        <v>7512.5969564999996</v>
      </c>
      <c r="F613">
        <v>165.05</v>
      </c>
      <c r="G613">
        <v>5.7255670132737997</v>
      </c>
      <c r="H613">
        <f>(Table2[[#This Row],[1Y Return vs Nifty]]-AVERAGE(Table2[1Y Return vs Nifty]))/_xlfn.STDEV.P(Table2[1Y Return vs Nifty])</f>
        <v>-0.48244728984642021</v>
      </c>
      <c r="I613">
        <v>13.429534496243001</v>
      </c>
      <c r="J613">
        <f>(Table2[[#This Row],[1M Return vs Nifty]]-AVERAGE(Table2[1M Return vs Nifty]))/_xlfn.STDEV.P(Table2[1M Return vs Nifty])</f>
        <v>0.84968326685998696</v>
      </c>
      <c r="K613">
        <v>-19.563826175417098</v>
      </c>
      <c r="L613">
        <f>(Table2[[#This Row],[6M Return vs Nifty]]-AVERAGE(Table2[6M Return vs Nifty]))/_xlfn.STDEV.P(Table2[6M Return vs Nifty])</f>
        <v>-1.0185534139685124</v>
      </c>
      <c r="M613">
        <v>4.8531544003888296</v>
      </c>
      <c r="N613">
        <f>(Table2[[#This Row],[1W Return vs Nifty]]-AVERAGE(Table2[1W Return vs Nifty]))/_xlfn.STDEV.P(Table2[1W Return vs Nifty])</f>
        <v>0.96158523940347551</v>
      </c>
      <c r="O613">
        <v>161.54</v>
      </c>
      <c r="P613">
        <v>161.059022670232</v>
      </c>
      <c r="Q613">
        <v>158.17926423173799</v>
      </c>
      <c r="R613">
        <v>47.448245037185302</v>
      </c>
      <c r="S613">
        <f>(Table2[[#This Row],[Close Price]]-Table2[[#This Row],[20D EMA]])/Table2[[#This Row],[20D EMA]]</f>
        <v>2.1728364491766867E-2</v>
      </c>
      <c r="T613">
        <f>(Table2[[#This Row],[Close Price]]-Table2[[#This Row],[50D EMA]])/Table2[[#This Row],[50D EMA]]</f>
        <v>2.4779594856598208E-2</v>
      </c>
      <c r="U613">
        <f>(Table2[[#This Row],[Close Price]]-Table2[[#This Row],[200D EMA]])/Table2[[#This Row],[200D EMA]]</f>
        <v>4.3436387200512967E-2</v>
      </c>
      <c r="V613">
        <v>1.23157673679269</v>
      </c>
      <c r="W613">
        <v>162.02000000000001</v>
      </c>
      <c r="X613">
        <v>170.5</v>
      </c>
      <c r="Y613">
        <v>169.1</v>
      </c>
      <c r="Z613">
        <v>175</v>
      </c>
      <c r="AA613">
        <v>162.02000000000001</v>
      </c>
      <c r="AB613">
        <v>170.5</v>
      </c>
      <c r="AC613" s="1">
        <f>(Table2[[#This Row],[Close Price]]/Table2[[#This Row],[Day Low]])-1</f>
        <v>1.8701394889519829E-2</v>
      </c>
      <c r="AD613" s="1">
        <f>(Table2[[#This Row],[Day High]]/Table2[[#This Row],[Close Price]])-1</f>
        <v>3.3020296879733291E-2</v>
      </c>
      <c r="AE613" s="1">
        <f>(Table2[[#This Row],[Close Price]]/Table2[[#This Row],[Current Week Low]])-1</f>
        <v>-2.3950325251330451E-2</v>
      </c>
      <c r="AF613" s="1">
        <f>(Table2[[#This Row],[Current Week High]]/Table2[[#This Row],[Close Price]])-1</f>
        <v>6.0284762193274721E-2</v>
      </c>
      <c r="AG613" s="1">
        <f>(Table2[[#This Row],[Close Price]]/Table2[[#This Row],[Current Month Low]])-1</f>
        <v>1.8701394889519829E-2</v>
      </c>
      <c r="AH613" s="1">
        <f>(Table2[[#This Row],[Current Month High]]/Table2[[#This Row],[Close Price]])-1</f>
        <v>3.3020296879733291E-2</v>
      </c>
      <c r="AI613">
        <v>20.569524386549499</v>
      </c>
      <c r="AJ613">
        <v>37.598999583159603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-0.14000000000000001</v>
      </c>
      <c r="AM613" t="s">
        <v>2950</v>
      </c>
      <c r="AN613">
        <v>6.72</v>
      </c>
      <c r="AO613" t="s">
        <v>2951</v>
      </c>
      <c r="AP613">
        <v>-2.1509283471607001E-2</v>
      </c>
      <c r="AQ613">
        <f>(Table2[[#This Row],[Sharpe Ratio]]-AVERAGE(Table2[Sharpe Ratio]))/_xlfn.STDEV.P(Table2[Sharpe Ratio])</f>
        <v>-0.88806515278017195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-0.57779735033164215</v>
      </c>
      <c r="AS613">
        <f>_xlfn.RANK.AVG(Table2[[#This Row],[1Y Return vs Nifty Z-Score]],Table2[1Y Return vs Nifty Z-Score])</f>
        <v>470</v>
      </c>
      <c r="AT613">
        <f>_xlfn.RANK.AVG(Table2[[#This Row],[6M Return vs Nifty Z-Score]],Table2[6M Return vs Nifty Z-Score])</f>
        <v>644</v>
      </c>
      <c r="AU613">
        <f>_xlfn.RANK.AVG(Table2[[#This Row],[Sharpe Ratio Z-Score]],Table2[Sharpe Ratio Z-Score])</f>
        <v>589</v>
      </c>
      <c r="AV613">
        <f>(Table2[[#This Row],[Rank 1Y]]+Table2[[#This Row],[Rank 6M]]+Table2[[#This Row],[Rank Sharpe]])/3</f>
        <v>567.66666666666663</v>
      </c>
    </row>
    <row r="614" spans="1:48" x14ac:dyDescent="0.3">
      <c r="A614" t="s">
        <v>1166</v>
      </c>
      <c r="B614" t="s">
        <v>1167</v>
      </c>
      <c r="C614" t="s">
        <v>2910</v>
      </c>
      <c r="D614" t="s">
        <v>22</v>
      </c>
      <c r="E614">
        <v>9023.96781903999</v>
      </c>
      <c r="F614">
        <v>1750.05</v>
      </c>
      <c r="G614">
        <v>-16.919864830822501</v>
      </c>
      <c r="H614">
        <f>(Table2[[#This Row],[1Y Return vs Nifty]]-AVERAGE(Table2[1Y Return vs Nifty]))/_xlfn.STDEV.P(Table2[1Y Return vs Nifty])</f>
        <v>-0.75235936818628346</v>
      </c>
      <c r="I614">
        <v>4.3036206780088904</v>
      </c>
      <c r="J614">
        <f>(Table2[[#This Row],[1M Return vs Nifty]]-AVERAGE(Table2[1M Return vs Nifty]))/_xlfn.STDEV.P(Table2[1M Return vs Nifty])</f>
        <v>-1.3511973699923813E-2</v>
      </c>
      <c r="K614">
        <v>-0.47801900783168799</v>
      </c>
      <c r="L614">
        <f>(Table2[[#This Row],[6M Return vs Nifty]]-AVERAGE(Table2[6M Return vs Nifty]))/_xlfn.STDEV.P(Table2[6M Return vs Nifty])</f>
        <v>-0.42902459059492454</v>
      </c>
      <c r="M614">
        <v>3.5676797933619701E-3</v>
      </c>
      <c r="N614">
        <f>(Table2[[#This Row],[1W Return vs Nifty]]-AVERAGE(Table2[1W Return vs Nifty]))/_xlfn.STDEV.P(Table2[1W Return vs Nifty])</f>
        <v>-3.204723085272302E-2</v>
      </c>
      <c r="O614">
        <v>1529.35</v>
      </c>
      <c r="P614">
        <v>1516.4138400053801</v>
      </c>
      <c r="Q614">
        <v>1532.71428038473</v>
      </c>
      <c r="R614">
        <v>39.343219834144698</v>
      </c>
      <c r="S614">
        <f>(Table2[[#This Row],[Close Price]]-Table2[[#This Row],[20D EMA]])/Table2[[#This Row],[20D EMA]]</f>
        <v>0.14430967404452877</v>
      </c>
      <c r="T614">
        <f>(Table2[[#This Row],[Close Price]]-Table2[[#This Row],[50D EMA]])/Table2[[#This Row],[50D EMA]]</f>
        <v>0.15407150332642111</v>
      </c>
      <c r="U614">
        <f>(Table2[[#This Row],[Close Price]]-Table2[[#This Row],[200D EMA]])/Table2[[#This Row],[200D EMA]]</f>
        <v>0.14179793481190506</v>
      </c>
      <c r="V614">
        <v>3.1125939243857301</v>
      </c>
      <c r="W614">
        <v>1510.25</v>
      </c>
      <c r="X614">
        <v>1798.7</v>
      </c>
      <c r="Y614">
        <v>1512.85</v>
      </c>
      <c r="Z614">
        <v>1549</v>
      </c>
      <c r="AA614">
        <v>1510.25</v>
      </c>
      <c r="AB614">
        <v>1798.7</v>
      </c>
      <c r="AC614" s="1">
        <f>(Table2[[#This Row],[Close Price]]/Table2[[#This Row],[Day Low]])-1</f>
        <v>0.15878165866578375</v>
      </c>
      <c r="AD614" s="1">
        <f>(Table2[[#This Row],[Day High]]/Table2[[#This Row],[Close Price]])-1</f>
        <v>2.7799205736978916E-2</v>
      </c>
      <c r="AE614" s="1">
        <f>(Table2[[#This Row],[Close Price]]/Table2[[#This Row],[Current Week Low]])-1</f>
        <v>0.1567901642595102</v>
      </c>
      <c r="AF614" s="1">
        <f>(Table2[[#This Row],[Current Week High]]/Table2[[#This Row],[Close Price]])-1</f>
        <v>-0.11488243193051628</v>
      </c>
      <c r="AG614" s="1">
        <f>(Table2[[#This Row],[Close Price]]/Table2[[#This Row],[Current Month Low]])-1</f>
        <v>0.15878165866578375</v>
      </c>
      <c r="AH614" s="1">
        <f>(Table2[[#This Row],[Current Month High]]/Table2[[#This Row],[Close Price]])-1</f>
        <v>2.7799205736978916E-2</v>
      </c>
      <c r="AI614">
        <v>2.7799205736978898</v>
      </c>
      <c r="AJ614">
        <v>26.261678871613501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7.0000000000000007E-2</v>
      </c>
      <c r="AM614" t="s">
        <v>2951</v>
      </c>
      <c r="AN614">
        <v>23.15</v>
      </c>
      <c r="AO614" t="s">
        <v>2951</v>
      </c>
      <c r="AP614">
        <v>-6.2069820585976002E-2</v>
      </c>
      <c r="AQ614">
        <f>(Table2[[#This Row],[Sharpe Ratio]]-AVERAGE(Table2[Sharpe Ratio]))/_xlfn.STDEV.P(Table2[Sharpe Ratio])</f>
        <v>-1.3357541800907182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601</v>
      </c>
      <c r="AT614">
        <f>_xlfn.RANK.AVG(Table2[[#This Row],[6M Return vs Nifty Z-Score]],Table2[6M Return vs Nifty Z-Score])</f>
        <v>448</v>
      </c>
      <c r="AU614">
        <f>_xlfn.RANK.AVG(Table2[[#This Row],[Sharpe Ratio Z-Score]],Table2[Sharpe Ratio Z-Score])</f>
        <v>655</v>
      </c>
      <c r="AV614">
        <f>(Table2[[#This Row],[Rank 1Y]]+Table2[[#This Row],[Rank 6M]]+Table2[[#This Row],[Rank Sharpe]])/3</f>
        <v>568</v>
      </c>
    </row>
    <row r="615" spans="1:48" x14ac:dyDescent="0.3">
      <c r="A615" t="s">
        <v>123</v>
      </c>
      <c r="B615" t="s">
        <v>124</v>
      </c>
      <c r="C615" t="s">
        <v>2911</v>
      </c>
      <c r="D615" t="s">
        <v>125</v>
      </c>
      <c r="E615">
        <v>237929.88315899999</v>
      </c>
      <c r="F615">
        <v>2530.0500000000002</v>
      </c>
      <c r="G615">
        <v>-14.3067516041031</v>
      </c>
      <c r="H615">
        <f>(Table2[[#This Row],[1Y Return vs Nifty]]-AVERAGE(Table2[1Y Return vs Nifty]))/_xlfn.STDEV.P(Table2[1Y Return vs Nifty])</f>
        <v>-0.72121353591348902</v>
      </c>
      <c r="I615">
        <v>-1.6800202086018501</v>
      </c>
      <c r="J615">
        <f>(Table2[[#This Row],[1M Return vs Nifty]]-AVERAGE(Table2[1M Return vs Nifty]))/_xlfn.STDEV.P(Table2[1M Return vs Nifty])</f>
        <v>-0.57948820768780163</v>
      </c>
      <c r="K615">
        <v>-11.2738358585989</v>
      </c>
      <c r="L615">
        <f>(Table2[[#This Row],[6M Return vs Nifty]]-AVERAGE(Table2[6M Return vs Nifty]))/_xlfn.STDEV.P(Table2[6M Return vs Nifty])</f>
        <v>-0.76248940816882704</v>
      </c>
      <c r="M615">
        <v>-2.2872215269357401</v>
      </c>
      <c r="N615">
        <f>(Table2[[#This Row],[1W Return vs Nifty]]-AVERAGE(Table2[1W Return vs Nifty]))/_xlfn.STDEV.P(Table2[1W Return vs Nifty])</f>
        <v>-0.50140733707616347</v>
      </c>
      <c r="O615">
        <v>2507.39</v>
      </c>
      <c r="P615">
        <v>2502.7343732816598</v>
      </c>
      <c r="Q615">
        <v>2442.2751130030001</v>
      </c>
      <c r="R615">
        <v>45.048686824798899</v>
      </c>
      <c r="S615">
        <f>(Table2[[#This Row],[Close Price]]-Table2[[#This Row],[20D EMA]])/Table2[[#This Row],[20D EMA]]</f>
        <v>9.0372857832249111E-3</v>
      </c>
      <c r="T615">
        <f>(Table2[[#This Row],[Close Price]]-Table2[[#This Row],[50D EMA]])/Table2[[#This Row],[50D EMA]]</f>
        <v>1.0914313164813928E-2</v>
      </c>
      <c r="U615">
        <f>(Table2[[#This Row],[Close Price]]-Table2[[#This Row],[200D EMA]])/Table2[[#This Row],[200D EMA]]</f>
        <v>3.5939803230878781E-2</v>
      </c>
      <c r="V615">
        <v>0.69232132462505902</v>
      </c>
      <c r="W615">
        <v>2484.5</v>
      </c>
      <c r="X615">
        <v>2532</v>
      </c>
      <c r="Y615">
        <v>2488.5</v>
      </c>
      <c r="Z615">
        <v>2548</v>
      </c>
      <c r="AA615">
        <v>2484.5</v>
      </c>
      <c r="AB615">
        <v>2532</v>
      </c>
      <c r="AC615" s="1">
        <f>(Table2[[#This Row],[Close Price]]/Table2[[#This Row],[Day Low]])-1</f>
        <v>1.8333668746226772E-2</v>
      </c>
      <c r="AD615" s="1">
        <f>(Table2[[#This Row],[Day High]]/Table2[[#This Row],[Close Price]])-1</f>
        <v>7.7073575621033896E-4</v>
      </c>
      <c r="AE615" s="1">
        <f>(Table2[[#This Row],[Close Price]]/Table2[[#This Row],[Current Week Low]])-1</f>
        <v>1.669680530440032E-2</v>
      </c>
      <c r="AF615" s="1">
        <f>(Table2[[#This Row],[Current Week High]]/Table2[[#This Row],[Close Price]])-1</f>
        <v>7.0947214481926757E-3</v>
      </c>
      <c r="AG615" s="1">
        <f>(Table2[[#This Row],[Close Price]]/Table2[[#This Row],[Current Month Low]])-1</f>
        <v>1.8333668746226772E-2</v>
      </c>
      <c r="AH615" s="1">
        <f>(Table2[[#This Row],[Current Month High]]/Table2[[#This Row],[Close Price]])-1</f>
        <v>7.7073575621033896E-4</v>
      </c>
      <c r="AI615">
        <v>9.45633485504238</v>
      </c>
      <c r="AJ615">
        <v>17.9510489510489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-7.0000000000000007E-2</v>
      </c>
      <c r="AM615" t="s">
        <v>2950</v>
      </c>
      <c r="AN615">
        <v>0.8</v>
      </c>
      <c r="AO615" t="s">
        <v>2951</v>
      </c>
      <c r="AP615">
        <v>-5.8742338388189999E-3</v>
      </c>
      <c r="AQ615">
        <f>(Table2[[#This Row],[Sharpe Ratio]]-AVERAGE(Table2[Sharpe Ratio]))/_xlfn.STDEV.P(Table2[Sharpe Ratio])</f>
        <v>-0.71549248338188454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-3.2800909722281655</v>
      </c>
      <c r="AS615">
        <f>_xlfn.RANK.AVG(Table2[[#This Row],[1Y Return vs Nifty Z-Score]],Table2[1Y Return vs Nifty Z-Score])</f>
        <v>589</v>
      </c>
      <c r="AT615">
        <f>_xlfn.RANK.AVG(Table2[[#This Row],[6M Return vs Nifty Z-Score]],Table2[6M Return vs Nifty Z-Score])</f>
        <v>557</v>
      </c>
      <c r="AU615">
        <f>_xlfn.RANK.AVG(Table2[[#This Row],[Sharpe Ratio Z-Score]],Table2[Sharpe Ratio Z-Score])</f>
        <v>561</v>
      </c>
      <c r="AV615">
        <f>(Table2[[#This Row],[Rank 1Y]]+Table2[[#This Row],[Rank 6M]]+Table2[[#This Row],[Rank Sharpe]])/3</f>
        <v>569</v>
      </c>
    </row>
    <row r="616" spans="1:48" x14ac:dyDescent="0.3">
      <c r="A616" t="s">
        <v>484</v>
      </c>
      <c r="B616" t="s">
        <v>485</v>
      </c>
      <c r="C616" t="s">
        <v>622</v>
      </c>
      <c r="D616" t="s">
        <v>486</v>
      </c>
      <c r="E616">
        <v>39657.487468259998</v>
      </c>
      <c r="F616">
        <v>40307.449999999997</v>
      </c>
      <c r="G616">
        <v>-19.614139567488099</v>
      </c>
      <c r="H616">
        <f>(Table2[[#This Row],[1Y Return vs Nifty]]-AVERAGE(Table2[1Y Return vs Nifty]))/_xlfn.STDEV.P(Table2[1Y Return vs Nifty])</f>
        <v>-0.78447256871160631</v>
      </c>
      <c r="I616">
        <v>12.0085351277675</v>
      </c>
      <c r="J616">
        <f>(Table2[[#This Row],[1M Return vs Nifty]]-AVERAGE(Table2[1M Return vs Nifty]))/_xlfn.STDEV.P(Table2[1M Return vs Nifty])</f>
        <v>0.71527482118127883</v>
      </c>
      <c r="K616">
        <v>-2.9493795375276299</v>
      </c>
      <c r="L616">
        <f>(Table2[[#This Row],[6M Return vs Nifty]]-AVERAGE(Table2[6M Return vs Nifty]))/_xlfn.STDEV.P(Table2[6M Return vs Nifty])</f>
        <v>-0.50536080485145229</v>
      </c>
      <c r="M616">
        <v>3.0636942762701298</v>
      </c>
      <c r="N616">
        <f>(Table2[[#This Row],[1W Return vs Nifty]]-AVERAGE(Table2[1W Return vs Nifty]))/_xlfn.STDEV.P(Table2[1W Return vs Nifty])</f>
        <v>0.59494251580770008</v>
      </c>
      <c r="O616">
        <v>38266.379999999997</v>
      </c>
      <c r="P616">
        <v>37031.628428445103</v>
      </c>
      <c r="Q616">
        <v>37164.179203945903</v>
      </c>
      <c r="R616">
        <v>52.995346049189699</v>
      </c>
      <c r="S616">
        <f>(Table2[[#This Row],[Close Price]]-Table2[[#This Row],[20D EMA]])/Table2[[#This Row],[20D EMA]]</f>
        <v>5.3338465775963129E-2</v>
      </c>
      <c r="T616">
        <f>(Table2[[#This Row],[Close Price]]-Table2[[#This Row],[50D EMA]])/Table2[[#This Row],[50D EMA]]</f>
        <v>8.8460100475587986E-2</v>
      </c>
      <c r="U616">
        <f>(Table2[[#This Row],[Close Price]]-Table2[[#This Row],[200D EMA]])/Table2[[#This Row],[200D EMA]]</f>
        <v>8.4577968984724874E-2</v>
      </c>
      <c r="V616">
        <v>0.83055138662316397</v>
      </c>
      <c r="W616">
        <v>39290</v>
      </c>
      <c r="X616">
        <v>40499</v>
      </c>
      <c r="Y616">
        <v>38900</v>
      </c>
      <c r="Z616">
        <v>39969.4</v>
      </c>
      <c r="AA616">
        <v>39290</v>
      </c>
      <c r="AB616">
        <v>40499</v>
      </c>
      <c r="AC616" s="1">
        <f>(Table2[[#This Row],[Close Price]]/Table2[[#This Row],[Day Low]])-1</f>
        <v>2.5895902265207438E-2</v>
      </c>
      <c r="AD616" s="1">
        <f>(Table2[[#This Row],[Day High]]/Table2[[#This Row],[Close Price]])-1</f>
        <v>4.7522232242427354E-3</v>
      </c>
      <c r="AE616" s="1">
        <f>(Table2[[#This Row],[Close Price]]/Table2[[#This Row],[Current Week Low]])-1</f>
        <v>3.6181233933161971E-2</v>
      </c>
      <c r="AF616" s="1">
        <f>(Table2[[#This Row],[Current Week High]]/Table2[[#This Row],[Close Price]])-1</f>
        <v>-8.3867870579755754E-3</v>
      </c>
      <c r="AG616" s="1">
        <f>(Table2[[#This Row],[Close Price]]/Table2[[#This Row],[Current Month Low]])-1</f>
        <v>2.5895902265207438E-2</v>
      </c>
      <c r="AH616" s="1">
        <f>(Table2[[#This Row],[Current Month High]]/Table2[[#This Row],[Close Price]])-1</f>
        <v>4.7522232242427354E-3</v>
      </c>
      <c r="AI616">
        <v>6.3947235560671798</v>
      </c>
      <c r="AJ616">
        <v>21.885059139614199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0.05</v>
      </c>
      <c r="AM616" t="s">
        <v>2951</v>
      </c>
      <c r="AN616">
        <v>4.5599999999999996</v>
      </c>
      <c r="AO616" t="s">
        <v>2951</v>
      </c>
      <c r="AP616">
        <v>-3.9927237955888997E-2</v>
      </c>
      <c r="AQ616">
        <f>(Table2[[#This Row],[Sharpe Ratio]]-AVERAGE(Table2[Sharpe Ratio]))/_xlfn.STDEV.P(Table2[Sharpe Ratio])</f>
        <v>-1.0913542784854886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616</v>
      </c>
      <c r="AT616">
        <f>_xlfn.RANK.AVG(Table2[[#This Row],[6M Return vs Nifty Z-Score]],Table2[6M Return vs Nifty Z-Score])</f>
        <v>472</v>
      </c>
      <c r="AU616">
        <f>_xlfn.RANK.AVG(Table2[[#This Row],[Sharpe Ratio Z-Score]],Table2[Sharpe Ratio Z-Score])</f>
        <v>620</v>
      </c>
      <c r="AV616">
        <f>(Table2[[#This Row],[Rank 1Y]]+Table2[[#This Row],[Rank 6M]]+Table2[[#This Row],[Rank Sharpe]])/3</f>
        <v>569.33333333333337</v>
      </c>
    </row>
    <row r="617" spans="1:48" x14ac:dyDescent="0.3">
      <c r="A617" t="s">
        <v>2051</v>
      </c>
      <c r="B617" t="s">
        <v>2052</v>
      </c>
      <c r="C617" t="s">
        <v>2911</v>
      </c>
      <c r="D617" t="s">
        <v>418</v>
      </c>
      <c r="E617">
        <v>2586.6461996399998</v>
      </c>
      <c r="F617">
        <v>1999.65</v>
      </c>
      <c r="G617">
        <v>-8.8116626119234596</v>
      </c>
      <c r="H617">
        <f>(Table2[[#This Row],[1Y Return vs Nifty]]-AVERAGE(Table2[1Y Return vs Nifty]))/_xlfn.STDEV.P(Table2[1Y Return vs Nifty])</f>
        <v>-0.65571728480409008</v>
      </c>
      <c r="I617">
        <v>5.8336695032475898</v>
      </c>
      <c r="J617">
        <f>(Table2[[#This Row],[1M Return vs Nifty]]-AVERAGE(Table2[1M Return vs Nifty]))/_xlfn.STDEV.P(Table2[1M Return vs Nifty])</f>
        <v>0.13121116198556013</v>
      </c>
      <c r="K617">
        <v>-7.2343084158596804</v>
      </c>
      <c r="L617">
        <f>(Table2[[#This Row],[6M Return vs Nifty]]-AVERAGE(Table2[6M Return vs Nifty]))/_xlfn.STDEV.P(Table2[6M Return vs Nifty])</f>
        <v>-0.63771512750084047</v>
      </c>
      <c r="M617">
        <v>4.7042821048922203</v>
      </c>
      <c r="N617">
        <f>(Table2[[#This Row],[1W Return vs Nifty]]-AVERAGE(Table2[1W Return vs Nifty]))/_xlfn.STDEV.P(Table2[1W Return vs Nifty])</f>
        <v>0.93108277491535862</v>
      </c>
      <c r="O617">
        <v>1881.26</v>
      </c>
      <c r="P617">
        <v>1816.4193511082599</v>
      </c>
      <c r="Q617">
        <v>1841.4544291761999</v>
      </c>
      <c r="R617">
        <v>69.994862989903396</v>
      </c>
      <c r="S617">
        <f>(Table2[[#This Row],[Close Price]]-Table2[[#This Row],[20D EMA]])/Table2[[#This Row],[20D EMA]]</f>
        <v>6.2931226943644211E-2</v>
      </c>
      <c r="T617">
        <f>(Table2[[#This Row],[Close Price]]-Table2[[#This Row],[50D EMA]])/Table2[[#This Row],[50D EMA]]</f>
        <v>0.10087464041821889</v>
      </c>
      <c r="U617">
        <f>(Table2[[#This Row],[Close Price]]-Table2[[#This Row],[200D EMA]])/Table2[[#This Row],[200D EMA]]</f>
        <v>8.5907947716398897E-2</v>
      </c>
      <c r="V617">
        <v>2.3688802664445601</v>
      </c>
      <c r="W617">
        <v>1952.1</v>
      </c>
      <c r="X617">
        <v>1998</v>
      </c>
      <c r="Y617">
        <v>1971.1</v>
      </c>
      <c r="Z617">
        <v>2014.95</v>
      </c>
      <c r="AA617">
        <v>1952.1</v>
      </c>
      <c r="AB617">
        <v>1998</v>
      </c>
      <c r="AC617" s="1">
        <f>(Table2[[#This Row],[Close Price]]/Table2[[#This Row],[Day Low]])-1</f>
        <v>2.4358383279545093E-2</v>
      </c>
      <c r="AD617" s="1">
        <f>(Table2[[#This Row],[Day High]]/Table2[[#This Row],[Close Price]])-1</f>
        <v>-8.2514440027003921E-4</v>
      </c>
      <c r="AE617" s="1">
        <f>(Table2[[#This Row],[Close Price]]/Table2[[#This Row],[Current Week Low]])-1</f>
        <v>1.4484298107655613E-2</v>
      </c>
      <c r="AF617" s="1">
        <f>(Table2[[#This Row],[Current Week High]]/Table2[[#This Row],[Close Price]])-1</f>
        <v>7.6513389843222424E-3</v>
      </c>
      <c r="AG617" s="1">
        <f>(Table2[[#This Row],[Close Price]]/Table2[[#This Row],[Current Month Low]])-1</f>
        <v>2.4358383279545093E-2</v>
      </c>
      <c r="AH617" s="1">
        <f>(Table2[[#This Row],[Current Month High]]/Table2[[#This Row],[Close Price]])-1</f>
        <v>-8.2514440027003921E-4</v>
      </c>
      <c r="AI617">
        <v>15.765258920311</v>
      </c>
      <c r="AJ617">
        <v>30.610711952971901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0.15</v>
      </c>
      <c r="AM617" t="s">
        <v>2951</v>
      </c>
      <c r="AN617">
        <v>10.42</v>
      </c>
      <c r="AO617" t="s">
        <v>2951</v>
      </c>
      <c r="AP617">
        <v>-5.1333239553712003E-2</v>
      </c>
      <c r="AQ617">
        <f>(Table2[[#This Row],[Sharpe Ratio]]-AVERAGE(Table2[Sharpe Ratio]))/_xlfn.STDEV.P(Table2[Sharpe Ratio])</f>
        <v>-1.2172486113547378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559</v>
      </c>
      <c r="AT617">
        <f>_xlfn.RANK.AVG(Table2[[#This Row],[6M Return vs Nifty Z-Score]],Table2[6M Return vs Nifty Z-Score])</f>
        <v>512</v>
      </c>
      <c r="AU617">
        <f>_xlfn.RANK.AVG(Table2[[#This Row],[Sharpe Ratio Z-Score]],Table2[Sharpe Ratio Z-Score])</f>
        <v>643</v>
      </c>
      <c r="AV617">
        <f>(Table2[[#This Row],[Rank 1Y]]+Table2[[#This Row],[Rank 6M]]+Table2[[#This Row],[Rank Sharpe]])/3</f>
        <v>571.33333333333337</v>
      </c>
    </row>
    <row r="618" spans="1:48" x14ac:dyDescent="0.3">
      <c r="A618" t="s">
        <v>248</v>
      </c>
      <c r="B618" t="s">
        <v>249</v>
      </c>
      <c r="C618" t="s">
        <v>2911</v>
      </c>
      <c r="D618" t="s">
        <v>189</v>
      </c>
      <c r="E618">
        <v>98897.505631219901</v>
      </c>
      <c r="F618">
        <v>599.75</v>
      </c>
      <c r="G618">
        <v>-20.801074724794699</v>
      </c>
      <c r="H618">
        <f>(Table2[[#This Row],[1Y Return vs Nifty]]-AVERAGE(Table2[1Y Return vs Nifty]))/_xlfn.STDEV.P(Table2[1Y Return vs Nifty])</f>
        <v>-0.79861971050024039</v>
      </c>
      <c r="I618">
        <v>3.0636232111624402</v>
      </c>
      <c r="J618">
        <f>(Table2[[#This Row],[1M Return vs Nifty]]-AVERAGE(Table2[1M Return vs Nifty]))/_xlfn.STDEV.P(Table2[1M Return vs Nifty])</f>
        <v>-0.13079994430836411</v>
      </c>
      <c r="K618">
        <v>2.7817767704496701</v>
      </c>
      <c r="L618">
        <f>(Table2[[#This Row],[6M Return vs Nifty]]-AVERAGE(Table2[6M Return vs Nifty]))/_xlfn.STDEV.P(Table2[6M Return vs Nifty])</f>
        <v>-0.32833492351748428</v>
      </c>
      <c r="M618">
        <v>-3.4916178758272598</v>
      </c>
      <c r="N618">
        <f>(Table2[[#This Row],[1W Return vs Nifty]]-AVERAGE(Table2[1W Return vs Nifty]))/_xlfn.STDEV.P(Table2[1W Return vs Nifty])</f>
        <v>-0.74817626570142259</v>
      </c>
      <c r="O618">
        <v>589.12</v>
      </c>
      <c r="P618">
        <v>565.91693078292599</v>
      </c>
      <c r="Q618">
        <v>547.62583072016798</v>
      </c>
      <c r="R618">
        <v>68.127102227914904</v>
      </c>
      <c r="S618">
        <f>(Table2[[#This Row],[Close Price]]-Table2[[#This Row],[20D EMA]])/Table2[[#This Row],[20D EMA]]</f>
        <v>1.8043862031504609E-2</v>
      </c>
      <c r="T618">
        <f>(Table2[[#This Row],[Close Price]]-Table2[[#This Row],[50D EMA]])/Table2[[#This Row],[50D EMA]]</f>
        <v>5.978451496453227E-2</v>
      </c>
      <c r="U618">
        <f>(Table2[[#This Row],[Close Price]]-Table2[[#This Row],[200D EMA]])/Table2[[#This Row],[200D EMA]]</f>
        <v>9.5182086665424326E-2</v>
      </c>
      <c r="V618">
        <v>0.93044362714373596</v>
      </c>
      <c r="W618">
        <v>588.85</v>
      </c>
      <c r="X618">
        <v>602.45000000000005</v>
      </c>
      <c r="Y618">
        <v>588.54999999999995</v>
      </c>
      <c r="Z618">
        <v>603.9</v>
      </c>
      <c r="AA618">
        <v>588.85</v>
      </c>
      <c r="AB618">
        <v>602.45000000000005</v>
      </c>
      <c r="AC618" s="1">
        <f>(Table2[[#This Row],[Close Price]]/Table2[[#This Row],[Day Low]])-1</f>
        <v>1.8510656364099543E-2</v>
      </c>
      <c r="AD618" s="1">
        <f>(Table2[[#This Row],[Day High]]/Table2[[#This Row],[Close Price]])-1</f>
        <v>4.5018757815757926E-3</v>
      </c>
      <c r="AE618" s="1">
        <f>(Table2[[#This Row],[Close Price]]/Table2[[#This Row],[Current Week Low]])-1</f>
        <v>1.9029819046810115E-2</v>
      </c>
      <c r="AF618" s="1">
        <f>(Table2[[#This Row],[Current Week High]]/Table2[[#This Row],[Close Price]])-1</f>
        <v>6.9195498124217103E-3</v>
      </c>
      <c r="AG618" s="1">
        <f>(Table2[[#This Row],[Close Price]]/Table2[[#This Row],[Current Month Low]])-1</f>
        <v>1.8510656364099543E-2</v>
      </c>
      <c r="AH618" s="1">
        <f>(Table2[[#This Row],[Current Month High]]/Table2[[#This Row],[Close Price]])-1</f>
        <v>4.5018757815757926E-3</v>
      </c>
      <c r="AI618">
        <v>5.6106711129637299</v>
      </c>
      <c r="AJ618">
        <v>22.598119378577199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0.08</v>
      </c>
      <c r="AM618" t="s">
        <v>2951</v>
      </c>
      <c r="AN618">
        <v>-0.08</v>
      </c>
      <c r="AO618" t="s">
        <v>2950</v>
      </c>
      <c r="AP618">
        <v>-7.7273031205067996E-2</v>
      </c>
      <c r="AQ618">
        <f>(Table2[[#This Row],[Sharpe Ratio]]-AVERAGE(Table2[Sharpe Ratio]))/_xlfn.STDEV.P(Table2[Sharpe Ratio])</f>
        <v>-1.5035604040287007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-3.5094912480562117</v>
      </c>
      <c r="AS618">
        <f>_xlfn.RANK.AVG(Table2[[#This Row],[1Y Return vs Nifty Z-Score]],Table2[1Y Return vs Nifty Z-Score])</f>
        <v>625</v>
      </c>
      <c r="AT618">
        <f>_xlfn.RANK.AVG(Table2[[#This Row],[6M Return vs Nifty Z-Score]],Table2[6M Return vs Nifty Z-Score])</f>
        <v>411</v>
      </c>
      <c r="AU618">
        <f>_xlfn.RANK.AVG(Table2[[#This Row],[Sharpe Ratio Z-Score]],Table2[Sharpe Ratio Z-Score])</f>
        <v>679</v>
      </c>
      <c r="AV618">
        <f>(Table2[[#This Row],[Rank 1Y]]+Table2[[#This Row],[Rank 6M]]+Table2[[#This Row],[Rank Sharpe]])/3</f>
        <v>571.66666666666663</v>
      </c>
    </row>
    <row r="619" spans="1:48" x14ac:dyDescent="0.3">
      <c r="A619" t="s">
        <v>1606</v>
      </c>
      <c r="B619" t="s">
        <v>1607</v>
      </c>
      <c r="C619" t="s">
        <v>2925</v>
      </c>
      <c r="D619" t="s">
        <v>1597</v>
      </c>
      <c r="E619">
        <v>4702.3356534000004</v>
      </c>
      <c r="F619">
        <v>847.35</v>
      </c>
      <c r="G619">
        <v>-2.2038135315903302</v>
      </c>
      <c r="H619">
        <f>(Table2[[#This Row],[1Y Return vs Nifty]]-AVERAGE(Table2[1Y Return vs Nifty]))/_xlfn.STDEV.P(Table2[1Y Return vs Nifty])</f>
        <v>-0.57695798840790147</v>
      </c>
      <c r="I619">
        <v>38.277310487031897</v>
      </c>
      <c r="J619">
        <f>(Table2[[#This Row],[1M Return vs Nifty]]-AVERAGE(Table2[1M Return vs Nifty]))/_xlfn.STDEV.P(Table2[1M Return vs Nifty])</f>
        <v>3.1999664714736964</v>
      </c>
      <c r="K619">
        <v>-11.6068675345236</v>
      </c>
      <c r="L619">
        <f>(Table2[[#This Row],[6M Return vs Nifty]]-AVERAGE(Table2[6M Return vs Nifty]))/_xlfn.STDEV.P(Table2[6M Return vs Nifty])</f>
        <v>-0.77277620245162071</v>
      </c>
      <c r="M619">
        <v>-0.40602161619310301</v>
      </c>
      <c r="N619">
        <f>(Table2[[#This Row],[1W Return vs Nifty]]-AVERAGE(Table2[1W Return vs Nifty]))/_xlfn.STDEV.P(Table2[1W Return vs Nifty])</f>
        <v>-0.11596803635830152</v>
      </c>
      <c r="O619">
        <v>796.59</v>
      </c>
      <c r="P619">
        <v>739.44826521404195</v>
      </c>
      <c r="Q619">
        <v>740.45217884944498</v>
      </c>
      <c r="R619">
        <v>39.9756768564989</v>
      </c>
      <c r="S619">
        <f>(Table2[[#This Row],[Close Price]]-Table2[[#This Row],[20D EMA]])/Table2[[#This Row],[20D EMA]]</f>
        <v>6.3721613377019537E-2</v>
      </c>
      <c r="T619">
        <f>(Table2[[#This Row],[Close Price]]-Table2[[#This Row],[50D EMA]])/Table2[[#This Row],[50D EMA]]</f>
        <v>0.14592195270716424</v>
      </c>
      <c r="U619">
        <f>(Table2[[#This Row],[Close Price]]-Table2[[#This Row],[200D EMA]])/Table2[[#This Row],[200D EMA]]</f>
        <v>0.14436829845873195</v>
      </c>
      <c r="V619">
        <v>1.11345690773898</v>
      </c>
      <c r="W619">
        <v>838.65</v>
      </c>
      <c r="X619">
        <v>863</v>
      </c>
      <c r="Y619">
        <v>852.65</v>
      </c>
      <c r="Z619">
        <v>874.65</v>
      </c>
      <c r="AA619">
        <v>838.65</v>
      </c>
      <c r="AB619">
        <v>863</v>
      </c>
      <c r="AC619" s="1">
        <f>(Table2[[#This Row],[Close Price]]/Table2[[#This Row],[Day Low]])-1</f>
        <v>1.0373815059917746E-2</v>
      </c>
      <c r="AD619" s="1">
        <f>(Table2[[#This Row],[Day High]]/Table2[[#This Row],[Close Price]])-1</f>
        <v>1.8469345606892063E-2</v>
      </c>
      <c r="AE619" s="1">
        <f>(Table2[[#This Row],[Close Price]]/Table2[[#This Row],[Current Week Low]])-1</f>
        <v>-6.2159150882542535E-3</v>
      </c>
      <c r="AF619" s="1">
        <f>(Table2[[#This Row],[Current Week High]]/Table2[[#This Row],[Close Price]])-1</f>
        <v>3.2218091697645557E-2</v>
      </c>
      <c r="AG619" s="1">
        <f>(Table2[[#This Row],[Close Price]]/Table2[[#This Row],[Current Month Low]])-1</f>
        <v>1.0373815059917746E-2</v>
      </c>
      <c r="AH619" s="1">
        <f>(Table2[[#This Row],[Current Month High]]/Table2[[#This Row],[Close Price]])-1</f>
        <v>1.8469345606892063E-2</v>
      </c>
      <c r="AI619">
        <v>16.764029031686999</v>
      </c>
      <c r="AJ619">
        <v>43.254437869822397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0.19</v>
      </c>
      <c r="AM619" t="s">
        <v>2951</v>
      </c>
      <c r="AN619">
        <v>21.53</v>
      </c>
      <c r="AO619" t="s">
        <v>2951</v>
      </c>
      <c r="AP619">
        <v>-4.4661303880883997E-2</v>
      </c>
      <c r="AQ619">
        <f>(Table2[[#This Row],[Sharpe Ratio]]-AVERAGE(Table2[Sharpe Ratio]))/_xlfn.STDEV.P(Table2[Sharpe Ratio])</f>
        <v>-1.1436067761091997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518</v>
      </c>
      <c r="AT619">
        <f>_xlfn.RANK.AVG(Table2[[#This Row],[6M Return vs Nifty Z-Score]],Table2[6M Return vs Nifty Z-Score])</f>
        <v>566</v>
      </c>
      <c r="AU619">
        <f>_xlfn.RANK.AVG(Table2[[#This Row],[Sharpe Ratio Z-Score]],Table2[Sharpe Ratio Z-Score])</f>
        <v>631</v>
      </c>
      <c r="AV619">
        <f>(Table2[[#This Row],[Rank 1Y]]+Table2[[#This Row],[Rank 6M]]+Table2[[#This Row],[Rank Sharpe]])/3</f>
        <v>571.66666666666663</v>
      </c>
    </row>
    <row r="620" spans="1:48" x14ac:dyDescent="0.3">
      <c r="A620" t="s">
        <v>1302</v>
      </c>
      <c r="B620" t="s">
        <v>1303</v>
      </c>
      <c r="C620" t="s">
        <v>2909</v>
      </c>
      <c r="D620" t="s">
        <v>25</v>
      </c>
      <c r="E620">
        <v>7512.1929777599998</v>
      </c>
      <c r="F620">
        <v>480.55</v>
      </c>
      <c r="G620">
        <v>-14.980833327750601</v>
      </c>
      <c r="H620">
        <f>(Table2[[#This Row],[1Y Return vs Nifty]]-AVERAGE(Table2[1Y Return vs Nifty]))/_xlfn.STDEV.P(Table2[1Y Return vs Nifty])</f>
        <v>-0.72924795098904205</v>
      </c>
      <c r="I620">
        <v>0.124209338269004</v>
      </c>
      <c r="J620">
        <f>(Table2[[#This Row],[1M Return vs Nifty]]-AVERAGE(Table2[1M Return vs Nifty]))/_xlfn.STDEV.P(Table2[1M Return vs Nifty])</f>
        <v>-0.40883106707085815</v>
      </c>
      <c r="K620">
        <v>-15.616925301576501</v>
      </c>
      <c r="L620">
        <f>(Table2[[#This Row],[6M Return vs Nifty]]-AVERAGE(Table2[6M Return vs Nifty]))/_xlfn.STDEV.P(Table2[6M Return vs Nifty])</f>
        <v>-0.89664021387712733</v>
      </c>
      <c r="M620">
        <v>2.5644429074629098</v>
      </c>
      <c r="N620">
        <f>(Table2[[#This Row],[1W Return vs Nifty]]-AVERAGE(Table2[1W Return vs Nifty]))/_xlfn.STDEV.P(Table2[1W Return vs Nifty])</f>
        <v>0.49265083623839545</v>
      </c>
      <c r="O620">
        <v>473.38</v>
      </c>
      <c r="P620">
        <v>474.997097901443</v>
      </c>
      <c r="Q620">
        <v>487.14449824015003</v>
      </c>
      <c r="R620">
        <v>56.988574547802997</v>
      </c>
      <c r="S620">
        <f>(Table2[[#This Row],[Close Price]]-Table2[[#This Row],[20D EMA]])/Table2[[#This Row],[20D EMA]]</f>
        <v>1.5146394017491268E-2</v>
      </c>
      <c r="T620">
        <f>(Table2[[#This Row],[Close Price]]-Table2[[#This Row],[50D EMA]])/Table2[[#This Row],[50D EMA]]</f>
        <v>1.1690391632054103E-2</v>
      </c>
      <c r="U620">
        <f>(Table2[[#This Row],[Close Price]]-Table2[[#This Row],[200D EMA]])/Table2[[#This Row],[200D EMA]]</f>
        <v>-1.3537047557702468E-2</v>
      </c>
      <c r="V620">
        <v>1.67965222671474</v>
      </c>
      <c r="W620">
        <v>479.4</v>
      </c>
      <c r="X620">
        <v>485.5</v>
      </c>
      <c r="Y620">
        <v>478.3</v>
      </c>
      <c r="Z620">
        <v>493.45</v>
      </c>
      <c r="AA620">
        <v>479.4</v>
      </c>
      <c r="AB620">
        <v>485.5</v>
      </c>
      <c r="AC620" s="1">
        <f>(Table2[[#This Row],[Close Price]]/Table2[[#This Row],[Day Low]])-1</f>
        <v>2.3988318731749114E-3</v>
      </c>
      <c r="AD620" s="1">
        <f>(Table2[[#This Row],[Day High]]/Table2[[#This Row],[Close Price]])-1</f>
        <v>1.0300697117885838E-2</v>
      </c>
      <c r="AE620" s="1">
        <f>(Table2[[#This Row],[Close Price]]/Table2[[#This Row],[Current Week Low]])-1</f>
        <v>4.7041605686808374E-3</v>
      </c>
      <c r="AF620" s="1">
        <f>(Table2[[#This Row],[Current Week High]]/Table2[[#This Row],[Close Price]])-1</f>
        <v>2.6844240973884048E-2</v>
      </c>
      <c r="AG620" s="1">
        <f>(Table2[[#This Row],[Close Price]]/Table2[[#This Row],[Current Month Low]])-1</f>
        <v>2.3988318731749114E-3</v>
      </c>
      <c r="AH620" s="1">
        <f>(Table2[[#This Row],[Current Month High]]/Table2[[#This Row],[Close Price]])-1</f>
        <v>1.0300697117885838E-2</v>
      </c>
      <c r="AI620">
        <v>27.218811778170799</v>
      </c>
      <c r="AJ620">
        <v>19.435814589287901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</v>
      </c>
      <c r="AM620" t="s">
        <v>2950</v>
      </c>
      <c r="AN620">
        <v>3.78</v>
      </c>
      <c r="AO620" t="s">
        <v>2951</v>
      </c>
      <c r="AQ620">
        <f>(Table2[[#This Row],[Sharpe Ratio]]-AVERAGE(Table2[Sharpe Ratio]))/_xlfn.STDEV.P(Table2[Sharpe Ratio])</f>
        <v>-0.65065532340838095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591</v>
      </c>
      <c r="AT620">
        <f>_xlfn.RANK.AVG(Table2[[#This Row],[6M Return vs Nifty Z-Score]],Table2[6M Return vs Nifty Z-Score])</f>
        <v>607</v>
      </c>
      <c r="AU620">
        <f>_xlfn.RANK.AVG(Table2[[#This Row],[Sharpe Ratio Z-Score]],Table2[Sharpe Ratio Z-Score])</f>
        <v>520</v>
      </c>
      <c r="AV620">
        <f>(Table2[[#This Row],[Rank 1Y]]+Table2[[#This Row],[Rank 6M]]+Table2[[#This Row],[Rank Sharpe]])/3</f>
        <v>572.66666666666663</v>
      </c>
    </row>
    <row r="621" spans="1:48" x14ac:dyDescent="0.3">
      <c r="A621" t="s">
        <v>2007</v>
      </c>
      <c r="B621" t="s">
        <v>2008</v>
      </c>
      <c r="C621" t="s">
        <v>2916</v>
      </c>
      <c r="D621" t="s">
        <v>66</v>
      </c>
      <c r="E621">
        <v>2729.7934452</v>
      </c>
      <c r="F621">
        <v>118.18</v>
      </c>
      <c r="G621">
        <v>6.0888872668635798</v>
      </c>
      <c r="H621">
        <f>(Table2[[#This Row],[1Y Return vs Nifty]]-AVERAGE(Table2[1Y Return vs Nifty]))/_xlfn.STDEV.P(Table2[1Y Return vs Nifty])</f>
        <v>-0.47811685687324867</v>
      </c>
      <c r="I621">
        <v>8.7202815251055306</v>
      </c>
      <c r="J621">
        <f>(Table2[[#This Row],[1M Return vs Nifty]]-AVERAGE(Table2[1M Return vs Nifty]))/_xlfn.STDEV.P(Table2[1M Return vs Nifty])</f>
        <v>0.40424790200300514</v>
      </c>
      <c r="K621">
        <v>-10.8979701734955</v>
      </c>
      <c r="L621">
        <f>(Table2[[#This Row],[6M Return vs Nifty]]-AVERAGE(Table2[6M Return vs Nifty]))/_xlfn.STDEV.P(Table2[6M Return vs Nifty])</f>
        <v>-0.75087954262109968</v>
      </c>
      <c r="M621">
        <v>-1.97725235677867</v>
      </c>
      <c r="N621">
        <f>(Table2[[#This Row],[1W Return vs Nifty]]-AVERAGE(Table2[1W Return vs Nifty]))/_xlfn.STDEV.P(Table2[1W Return vs Nifty])</f>
        <v>-0.43789771244394016</v>
      </c>
      <c r="O621">
        <v>118</v>
      </c>
      <c r="P621">
        <v>118.11528796427601</v>
      </c>
      <c r="Q621">
        <v>115.520228834257</v>
      </c>
      <c r="R621">
        <v>26.759981249393601</v>
      </c>
      <c r="S621">
        <f>(Table2[[#This Row],[Close Price]]-Table2[[#This Row],[20D EMA]])/Table2[[#This Row],[20D EMA]]</f>
        <v>1.525423728813617E-3</v>
      </c>
      <c r="T621">
        <f>(Table2[[#This Row],[Close Price]]-Table2[[#This Row],[50D EMA]])/Table2[[#This Row],[50D EMA]]</f>
        <v>5.4787180253560428E-4</v>
      </c>
      <c r="U621">
        <f>(Table2[[#This Row],[Close Price]]-Table2[[#This Row],[200D EMA]])/Table2[[#This Row],[200D EMA]]</f>
        <v>2.3024289274557484E-2</v>
      </c>
      <c r="V621">
        <v>1.01627272836737</v>
      </c>
      <c r="W621">
        <v>116.9</v>
      </c>
      <c r="X621">
        <v>122</v>
      </c>
      <c r="Y621">
        <v>121.2</v>
      </c>
      <c r="Z621">
        <v>124.75</v>
      </c>
      <c r="AA621">
        <v>116.9</v>
      </c>
      <c r="AB621">
        <v>122</v>
      </c>
      <c r="AC621" s="1">
        <f>(Table2[[#This Row],[Close Price]]/Table2[[#This Row],[Day Low]])-1</f>
        <v>1.0949529512403799E-2</v>
      </c>
      <c r="AD621" s="1">
        <f>(Table2[[#This Row],[Day High]]/Table2[[#This Row],[Close Price]])-1</f>
        <v>3.2323574208833916E-2</v>
      </c>
      <c r="AE621" s="1">
        <f>(Table2[[#This Row],[Close Price]]/Table2[[#This Row],[Current Week Low]])-1</f>
        <v>-2.4917491749174903E-2</v>
      </c>
      <c r="AF621" s="1">
        <f>(Table2[[#This Row],[Current Week High]]/Table2[[#This Row],[Close Price]])-1</f>
        <v>5.5593162971737886E-2</v>
      </c>
      <c r="AG621" s="1">
        <f>(Table2[[#This Row],[Close Price]]/Table2[[#This Row],[Current Month Low]])-1</f>
        <v>1.0949529512403799E-2</v>
      </c>
      <c r="AH621" s="1">
        <f>(Table2[[#This Row],[Current Month High]]/Table2[[#This Row],[Close Price]])-1</f>
        <v>3.2323574208833916E-2</v>
      </c>
      <c r="AI621">
        <v>31.578947368421002</v>
      </c>
      <c r="AJ621">
        <v>36.782407407407398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-0.06</v>
      </c>
      <c r="AM621" t="s">
        <v>2950</v>
      </c>
      <c r="AN621">
        <v>14.68</v>
      </c>
      <c r="AO621" t="s">
        <v>2951</v>
      </c>
      <c r="AP621">
        <v>-9.7880130323887996E-2</v>
      </c>
      <c r="AQ621">
        <f>(Table2[[#This Row],[Sharpe Ratio]]-AVERAGE(Table2[Sharpe Ratio]))/_xlfn.STDEV.P(Table2[Sharpe Ratio])</f>
        <v>-1.7310123269207247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464</v>
      </c>
      <c r="AT621">
        <f>_xlfn.RANK.AVG(Table2[[#This Row],[6M Return vs Nifty Z-Score]],Table2[6M Return vs Nifty Z-Score])</f>
        <v>554</v>
      </c>
      <c r="AU621">
        <f>_xlfn.RANK.AVG(Table2[[#This Row],[Sharpe Ratio Z-Score]],Table2[Sharpe Ratio Z-Score])</f>
        <v>700</v>
      </c>
      <c r="AV621">
        <f>(Table2[[#This Row],[Rank 1Y]]+Table2[[#This Row],[Rank 6M]]+Table2[[#This Row],[Rank Sharpe]])/3</f>
        <v>572.66666666666663</v>
      </c>
    </row>
    <row r="622" spans="1:48" x14ac:dyDescent="0.3">
      <c r="A622" t="s">
        <v>1290</v>
      </c>
      <c r="B622" t="s">
        <v>1291</v>
      </c>
      <c r="C622" t="s">
        <v>2911</v>
      </c>
      <c r="D622" t="s">
        <v>236</v>
      </c>
      <c r="E622">
        <v>7610.5273031999996</v>
      </c>
      <c r="F622">
        <v>594.70000000000005</v>
      </c>
      <c r="G622">
        <v>-34.080295637432798</v>
      </c>
      <c r="H622">
        <f>(Table2[[#This Row],[1Y Return vs Nifty]]-AVERAGE(Table2[1Y Return vs Nifty]))/_xlfn.STDEV.P(Table2[1Y Return vs Nifty])</f>
        <v>-0.9568954342727034</v>
      </c>
      <c r="I622">
        <v>4.1215558346695103</v>
      </c>
      <c r="J622">
        <f>(Table2[[#This Row],[1M Return vs Nifty]]-AVERAGE(Table2[1M Return vs Nifty]))/_xlfn.STDEV.P(Table2[1M Return vs Nifty])</f>
        <v>-3.0732989520808378E-2</v>
      </c>
      <c r="K622">
        <v>-17.343281136952999</v>
      </c>
      <c r="L622">
        <f>(Table2[[#This Row],[6M Return vs Nifty]]-AVERAGE(Table2[6M Return vs Nifty]))/_xlfn.STDEV.P(Table2[6M Return vs Nifty])</f>
        <v>-0.94996447286273189</v>
      </c>
      <c r="M622">
        <v>-1.47642944696959</v>
      </c>
      <c r="N622">
        <f>(Table2[[#This Row],[1W Return vs Nifty]]-AVERAGE(Table2[1W Return vs Nifty]))/_xlfn.STDEV.P(Table2[1W Return vs Nifty])</f>
        <v>-0.33528403962907594</v>
      </c>
      <c r="O622">
        <v>594.89</v>
      </c>
      <c r="P622">
        <v>590.81680124360105</v>
      </c>
      <c r="Q622">
        <v>603.94045085816094</v>
      </c>
      <c r="R622">
        <v>53.8534842356027</v>
      </c>
      <c r="S622">
        <f>(Table2[[#This Row],[Close Price]]-Table2[[#This Row],[20D EMA]])/Table2[[#This Row],[20D EMA]]</f>
        <v>-3.193867773873168E-4</v>
      </c>
      <c r="T622">
        <f>(Table2[[#This Row],[Close Price]]-Table2[[#This Row],[50D EMA]])/Table2[[#This Row],[50D EMA]]</f>
        <v>6.572593650392664E-3</v>
      </c>
      <c r="U622">
        <f>(Table2[[#This Row],[Close Price]]-Table2[[#This Row],[200D EMA]])/Table2[[#This Row],[200D EMA]]</f>
        <v>-1.5300268172186191E-2</v>
      </c>
      <c r="V622">
        <v>1.4717847723711399</v>
      </c>
      <c r="W622">
        <v>593</v>
      </c>
      <c r="X622">
        <v>603</v>
      </c>
      <c r="Y622">
        <v>590</v>
      </c>
      <c r="Z622">
        <v>617.65</v>
      </c>
      <c r="AA622">
        <v>593</v>
      </c>
      <c r="AB622">
        <v>603</v>
      </c>
      <c r="AC622" s="1">
        <f>(Table2[[#This Row],[Close Price]]/Table2[[#This Row],[Day Low]])-1</f>
        <v>2.8667790893761591E-3</v>
      </c>
      <c r="AD622" s="1">
        <f>(Table2[[#This Row],[Day High]]/Table2[[#This Row],[Close Price]])-1</f>
        <v>1.3956616781570563E-2</v>
      </c>
      <c r="AE622" s="1">
        <f>(Table2[[#This Row],[Close Price]]/Table2[[#This Row],[Current Week Low]])-1</f>
        <v>7.9661016949152952E-3</v>
      </c>
      <c r="AF622" s="1">
        <f>(Table2[[#This Row],[Current Week High]]/Table2[[#This Row],[Close Price]])-1</f>
        <v>3.8590886161089522E-2</v>
      </c>
      <c r="AG622" s="1">
        <f>(Table2[[#This Row],[Close Price]]/Table2[[#This Row],[Current Month Low]])-1</f>
        <v>2.8667790893761591E-3</v>
      </c>
      <c r="AH622" s="1">
        <f>(Table2[[#This Row],[Current Month High]]/Table2[[#This Row],[Close Price]])-1</f>
        <v>1.3956616781570563E-2</v>
      </c>
      <c r="AI622">
        <v>26.029931057676102</v>
      </c>
      <c r="AJ622">
        <v>7.8136330674401799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-0.03</v>
      </c>
      <c r="AM622" t="s">
        <v>2950</v>
      </c>
      <c r="AN622">
        <v>2.84</v>
      </c>
      <c r="AO622" t="s">
        <v>2951</v>
      </c>
      <c r="AP622">
        <v>3.0099695472539999E-2</v>
      </c>
      <c r="AQ622">
        <f>(Table2[[#This Row],[Sharpe Ratio]]-AVERAGE(Table2[Sharpe Ratio]))/_xlfn.STDEV.P(Table2[Sharpe Ratio])</f>
        <v>-0.31842837704303534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678</v>
      </c>
      <c r="AT622">
        <f>_xlfn.RANK.AVG(Table2[[#This Row],[6M Return vs Nifty Z-Score]],Table2[6M Return vs Nifty Z-Score])</f>
        <v>629</v>
      </c>
      <c r="AU622">
        <f>_xlfn.RANK.AVG(Table2[[#This Row],[Sharpe Ratio Z-Score]],Table2[Sharpe Ratio Z-Score])</f>
        <v>415</v>
      </c>
      <c r="AV622">
        <f>(Table2[[#This Row],[Rank 1Y]]+Table2[[#This Row],[Rank 6M]]+Table2[[#This Row],[Rank Sharpe]])/3</f>
        <v>574</v>
      </c>
    </row>
    <row r="623" spans="1:48" x14ac:dyDescent="0.3">
      <c r="A623" t="s">
        <v>406</v>
      </c>
      <c r="B623" t="s">
        <v>407</v>
      </c>
      <c r="C623" t="s">
        <v>2909</v>
      </c>
      <c r="D623" t="s">
        <v>25</v>
      </c>
      <c r="E623">
        <v>54943.685436990003</v>
      </c>
      <c r="F623">
        <v>82.94</v>
      </c>
      <c r="G623">
        <v>-19.428265311598</v>
      </c>
      <c r="H623">
        <f>(Table2[[#This Row],[1Y Return vs Nifty]]-AVERAGE(Table2[1Y Return vs Nifty]))/_xlfn.STDEV.P(Table2[1Y Return vs Nifty])</f>
        <v>-0.78225712380145551</v>
      </c>
      <c r="I623">
        <v>3.9371182597993899</v>
      </c>
      <c r="J623">
        <f>(Table2[[#This Row],[1M Return vs Nifty]]-AVERAGE(Table2[1M Return vs Nifty]))/_xlfn.STDEV.P(Table2[1M Return vs Nifty])</f>
        <v>-4.8178435530850452E-2</v>
      </c>
      <c r="K623">
        <v>-16.533125237936499</v>
      </c>
      <c r="L623">
        <f>(Table2[[#This Row],[6M Return vs Nifty]]-AVERAGE(Table2[6M Return vs Nifty]))/_xlfn.STDEV.P(Table2[6M Return vs Nifty])</f>
        <v>-0.92494010529458826</v>
      </c>
      <c r="M623">
        <v>6.2540838428399699</v>
      </c>
      <c r="N623">
        <f>(Table2[[#This Row],[1W Return vs Nifty]]-AVERAGE(Table2[1W Return vs Nifty]))/_xlfn.STDEV.P(Table2[1W Return vs Nifty])</f>
        <v>1.2486218597912937</v>
      </c>
      <c r="O623">
        <v>79.650000000000006</v>
      </c>
      <c r="P623">
        <v>79.388599804243</v>
      </c>
      <c r="Q623">
        <v>80.227698985525805</v>
      </c>
      <c r="R623">
        <v>46.084171210547403</v>
      </c>
      <c r="S623">
        <f>(Table2[[#This Row],[Close Price]]-Table2[[#This Row],[20D EMA]])/Table2[[#This Row],[20D EMA]]</f>
        <v>4.130571249215307E-2</v>
      </c>
      <c r="T623">
        <f>(Table2[[#This Row],[Close Price]]-Table2[[#This Row],[50D EMA]])/Table2[[#This Row],[50D EMA]]</f>
        <v>4.473438509451063E-2</v>
      </c>
      <c r="U623">
        <f>(Table2[[#This Row],[Close Price]]-Table2[[#This Row],[200D EMA]])/Table2[[#This Row],[200D EMA]]</f>
        <v>3.3807538403457509E-2</v>
      </c>
      <c r="V623">
        <v>1.0463701559604299</v>
      </c>
      <c r="W623">
        <v>81.7</v>
      </c>
      <c r="X623">
        <v>83.7</v>
      </c>
      <c r="Y623">
        <v>82.92</v>
      </c>
      <c r="Z623">
        <v>84.5</v>
      </c>
      <c r="AA623">
        <v>81.7</v>
      </c>
      <c r="AB623">
        <v>83.7</v>
      </c>
      <c r="AC623" s="1">
        <f>(Table2[[#This Row],[Close Price]]/Table2[[#This Row],[Day Low]])-1</f>
        <v>1.5177478580171266E-2</v>
      </c>
      <c r="AD623" s="1">
        <f>(Table2[[#This Row],[Day High]]/Table2[[#This Row],[Close Price]])-1</f>
        <v>9.1632505425609523E-3</v>
      </c>
      <c r="AE623" s="1">
        <f>(Table2[[#This Row],[Close Price]]/Table2[[#This Row],[Current Week Low]])-1</f>
        <v>2.4119633381558536E-4</v>
      </c>
      <c r="AF623" s="1">
        <f>(Table2[[#This Row],[Current Week High]]/Table2[[#This Row],[Close Price]])-1</f>
        <v>1.8808777429467183E-2</v>
      </c>
      <c r="AG623" s="1">
        <f>(Table2[[#This Row],[Close Price]]/Table2[[#This Row],[Current Month Low]])-1</f>
        <v>1.5177478580171266E-2</v>
      </c>
      <c r="AH623" s="1">
        <f>(Table2[[#This Row],[Current Month High]]/Table2[[#This Row],[Close Price]])-1</f>
        <v>9.1632505425609523E-3</v>
      </c>
      <c r="AI623">
        <v>21.413069688931699</v>
      </c>
      <c r="AJ623">
        <v>17.1468926553672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-0.04</v>
      </c>
      <c r="AM623" t="s">
        <v>2950</v>
      </c>
      <c r="AN623">
        <v>7.37</v>
      </c>
      <c r="AO623" t="s">
        <v>2951</v>
      </c>
      <c r="AP623">
        <v>1.5337936896619999E-3</v>
      </c>
      <c r="AQ623">
        <f>(Table2[[#This Row],[Sharpe Ratio]]-AVERAGE(Table2[Sharpe Ratio]))/_xlfn.STDEV.P(Table2[Sharpe Ratio])</f>
        <v>-0.63372599618858483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611</v>
      </c>
      <c r="AT623">
        <f>_xlfn.RANK.AVG(Table2[[#This Row],[6M Return vs Nifty Z-Score]],Table2[6M Return vs Nifty Z-Score])</f>
        <v>618</v>
      </c>
      <c r="AU623">
        <f>_xlfn.RANK.AVG(Table2[[#This Row],[Sharpe Ratio Z-Score]],Table2[Sharpe Ratio Z-Score])</f>
        <v>496</v>
      </c>
      <c r="AV623">
        <f>(Table2[[#This Row],[Rank 1Y]]+Table2[[#This Row],[Rank 6M]]+Table2[[#This Row],[Rank Sharpe]])/3</f>
        <v>575</v>
      </c>
    </row>
    <row r="624" spans="1:48" x14ac:dyDescent="0.3">
      <c r="A624" t="s">
        <v>1593</v>
      </c>
      <c r="B624" t="s">
        <v>1594</v>
      </c>
      <c r="C624" t="s">
        <v>2920</v>
      </c>
      <c r="D624" t="s">
        <v>401</v>
      </c>
      <c r="E624">
        <v>4894.6137230599998</v>
      </c>
      <c r="F624">
        <v>256.95999999999998</v>
      </c>
      <c r="G624">
        <v>-17.909822258628001</v>
      </c>
      <c r="H624">
        <f>(Table2[[#This Row],[1Y Return vs Nifty]]-AVERAGE(Table2[1Y Return vs Nifty]))/_xlfn.STDEV.P(Table2[1Y Return vs Nifty])</f>
        <v>-0.76415872218608916</v>
      </c>
      <c r="I624">
        <v>11.2920098081629</v>
      </c>
      <c r="J624">
        <f>(Table2[[#This Row],[1M Return vs Nifty]]-AVERAGE(Table2[1M Return vs Nifty]))/_xlfn.STDEV.P(Table2[1M Return vs Nifty])</f>
        <v>0.64750064996485146</v>
      </c>
      <c r="K624">
        <v>1.34979494830171</v>
      </c>
      <c r="L624">
        <f>(Table2[[#This Row],[6M Return vs Nifty]]-AVERAGE(Table2[6M Return vs Nifty]))/_xlfn.STDEV.P(Table2[6M Return vs Nifty])</f>
        <v>-0.37256645909209701</v>
      </c>
      <c r="M624">
        <v>1.4480536559445301</v>
      </c>
      <c r="N624">
        <f>(Table2[[#This Row],[1W Return vs Nifty]]-AVERAGE(Table2[1W Return vs Nifty]))/_xlfn.STDEV.P(Table2[1W Return vs Nifty])</f>
        <v>0.26391369353657962</v>
      </c>
      <c r="O624">
        <v>239.88</v>
      </c>
      <c r="P624">
        <v>228.88158893573799</v>
      </c>
      <c r="Q624">
        <v>224.19859394691801</v>
      </c>
      <c r="R624">
        <v>62.732585657206698</v>
      </c>
      <c r="S624">
        <f>(Table2[[#This Row],[Close Price]]-Table2[[#This Row],[20D EMA]])/Table2[[#This Row],[20D EMA]]</f>
        <v>7.120226780056689E-2</v>
      </c>
      <c r="T624">
        <f>(Table2[[#This Row],[Close Price]]-Table2[[#This Row],[50D EMA]])/Table2[[#This Row],[50D EMA]]</f>
        <v>0.12267658222237102</v>
      </c>
      <c r="U624">
        <f>(Table2[[#This Row],[Close Price]]-Table2[[#This Row],[200D EMA]])/Table2[[#This Row],[200D EMA]]</f>
        <v>0.14612672397418633</v>
      </c>
      <c r="V624">
        <v>1.15229362380647</v>
      </c>
      <c r="W624">
        <v>247.81</v>
      </c>
      <c r="X624">
        <v>262</v>
      </c>
      <c r="Y624">
        <v>246.15</v>
      </c>
      <c r="Z624">
        <v>255</v>
      </c>
      <c r="AA624">
        <v>247.81</v>
      </c>
      <c r="AB624">
        <v>262</v>
      </c>
      <c r="AC624" s="1">
        <f>(Table2[[#This Row],[Close Price]]/Table2[[#This Row],[Day Low]])-1</f>
        <v>3.6923449416891962E-2</v>
      </c>
      <c r="AD624" s="1">
        <f>(Table2[[#This Row],[Day High]]/Table2[[#This Row],[Close Price]])-1</f>
        <v>1.9613947696139666E-2</v>
      </c>
      <c r="AE624" s="1">
        <f>(Table2[[#This Row],[Close Price]]/Table2[[#This Row],[Current Week Low]])-1</f>
        <v>4.3916311192362167E-2</v>
      </c>
      <c r="AF624" s="1">
        <f>(Table2[[#This Row],[Current Week High]]/Table2[[#This Row],[Close Price]])-1</f>
        <v>-7.6276463262764382E-3</v>
      </c>
      <c r="AG624" s="1">
        <f>(Table2[[#This Row],[Close Price]]/Table2[[#This Row],[Current Month Low]])-1</f>
        <v>3.6923449416891962E-2</v>
      </c>
      <c r="AH624" s="1">
        <f>(Table2[[#This Row],[Current Month High]]/Table2[[#This Row],[Close Price]])-1</f>
        <v>1.9613947696139666E-2</v>
      </c>
      <c r="AI624">
        <v>1.96139476961396</v>
      </c>
      <c r="AJ624">
        <v>35.957671957671899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0.09</v>
      </c>
      <c r="AM624" t="s">
        <v>2951</v>
      </c>
      <c r="AN624">
        <v>10.62</v>
      </c>
      <c r="AO624" t="s">
        <v>2951</v>
      </c>
      <c r="AP624">
        <v>-9.7623012888900004E-2</v>
      </c>
      <c r="AQ624">
        <f>(Table2[[#This Row],[Sharpe Ratio]]-AVERAGE(Table2[Sharpe Ratio]))/_xlfn.STDEV.P(Table2[Sharpe Ratio])</f>
        <v>-1.728174379926833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-1.953485217703588</v>
      </c>
      <c r="AS624">
        <f>_xlfn.RANK.AVG(Table2[[#This Row],[1Y Return vs Nifty Z-Score]],Table2[1Y Return vs Nifty Z-Score])</f>
        <v>605</v>
      </c>
      <c r="AT624">
        <f>_xlfn.RANK.AVG(Table2[[#This Row],[6M Return vs Nifty Z-Score]],Table2[6M Return vs Nifty Z-Score])</f>
        <v>429</v>
      </c>
      <c r="AU624">
        <f>_xlfn.RANK.AVG(Table2[[#This Row],[Sharpe Ratio Z-Score]],Table2[Sharpe Ratio Z-Score])</f>
        <v>699</v>
      </c>
      <c r="AV624">
        <f>(Table2[[#This Row],[Rank 1Y]]+Table2[[#This Row],[Rank 6M]]+Table2[[#This Row],[Rank Sharpe]])/3</f>
        <v>577.66666666666663</v>
      </c>
    </row>
    <row r="625" spans="1:48" x14ac:dyDescent="0.3">
      <c r="A625" t="s">
        <v>1961</v>
      </c>
      <c r="B625" t="s">
        <v>1962</v>
      </c>
      <c r="C625" t="s">
        <v>2921</v>
      </c>
      <c r="D625" t="s">
        <v>102</v>
      </c>
      <c r="E625">
        <v>2829.16487646</v>
      </c>
      <c r="F625">
        <v>245.02</v>
      </c>
      <c r="G625">
        <v>-14.1199598512384</v>
      </c>
      <c r="H625">
        <f>(Table2[[#This Row],[1Y Return vs Nifty]]-AVERAGE(Table2[1Y Return vs Nifty]))/_xlfn.STDEV.P(Table2[1Y Return vs Nifty])</f>
        <v>-0.71898715530924362</v>
      </c>
      <c r="I625">
        <v>13.2920085446041</v>
      </c>
      <c r="J625">
        <f>(Table2[[#This Row],[1M Return vs Nifty]]-AVERAGE(Table2[1M Return vs Nifty]))/_xlfn.STDEV.P(Table2[1M Return vs Nifty])</f>
        <v>0.83667506304910078</v>
      </c>
      <c r="K625">
        <v>-15.3184425392934</v>
      </c>
      <c r="L625">
        <f>(Table2[[#This Row],[6M Return vs Nifty]]-AVERAGE(Table2[6M Return vs Nifty]))/_xlfn.STDEV.P(Table2[6M Return vs Nifty])</f>
        <v>-0.88742057804506747</v>
      </c>
      <c r="M625">
        <v>-2.4726034004219399</v>
      </c>
      <c r="N625">
        <f>(Table2[[#This Row],[1W Return vs Nifty]]-AVERAGE(Table2[1W Return vs Nifty]))/_xlfn.STDEV.P(Table2[1W Return vs Nifty])</f>
        <v>-0.53939025386998818</v>
      </c>
      <c r="O625">
        <v>239.75</v>
      </c>
      <c r="P625">
        <v>231.416644433751</v>
      </c>
      <c r="Q625">
        <v>234.31976942096799</v>
      </c>
      <c r="R625">
        <v>49.6273044223787</v>
      </c>
      <c r="S625">
        <f>(Table2[[#This Row],[Close Price]]-Table2[[#This Row],[20D EMA]])/Table2[[#This Row],[20D EMA]]</f>
        <v>2.1981230448383775E-2</v>
      </c>
      <c r="T625">
        <f>(Table2[[#This Row],[Close Price]]-Table2[[#This Row],[50D EMA]])/Table2[[#This Row],[50D EMA]]</f>
        <v>5.8782960921133394E-2</v>
      </c>
      <c r="U625">
        <f>(Table2[[#This Row],[Close Price]]-Table2[[#This Row],[200D EMA]])/Table2[[#This Row],[200D EMA]]</f>
        <v>4.5665078134352749E-2</v>
      </c>
      <c r="V625">
        <v>2.4304262779026602</v>
      </c>
      <c r="W625">
        <v>243.85</v>
      </c>
      <c r="X625">
        <v>251.45</v>
      </c>
      <c r="Y625">
        <v>248.05</v>
      </c>
      <c r="Z625">
        <v>254.95</v>
      </c>
      <c r="AA625">
        <v>243.85</v>
      </c>
      <c r="AB625">
        <v>251.45</v>
      </c>
      <c r="AC625" s="1">
        <f>(Table2[[#This Row],[Close Price]]/Table2[[#This Row],[Day Low]])-1</f>
        <v>4.7980315767890414E-3</v>
      </c>
      <c r="AD625" s="1">
        <f>(Table2[[#This Row],[Day High]]/Table2[[#This Row],[Close Price]])-1</f>
        <v>2.6242755693412612E-2</v>
      </c>
      <c r="AE625" s="1">
        <f>(Table2[[#This Row],[Close Price]]/Table2[[#This Row],[Current Week Low]])-1</f>
        <v>-1.2215279177585137E-2</v>
      </c>
      <c r="AF625" s="1">
        <f>(Table2[[#This Row],[Current Week High]]/Table2[[#This Row],[Close Price]])-1</f>
        <v>4.052730389355963E-2</v>
      </c>
      <c r="AG625" s="1">
        <f>(Table2[[#This Row],[Close Price]]/Table2[[#This Row],[Current Month Low]])-1</f>
        <v>4.7980315767890414E-3</v>
      </c>
      <c r="AH625" s="1">
        <f>(Table2[[#This Row],[Current Month High]]/Table2[[#This Row],[Close Price]])-1</f>
        <v>2.6242755693412612E-2</v>
      </c>
      <c r="AI625">
        <v>24.479634315565999</v>
      </c>
      <c r="AJ625">
        <v>28.720777515103698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0.04</v>
      </c>
      <c r="AM625" t="s">
        <v>2951</v>
      </c>
      <c r="AN625">
        <v>14.5</v>
      </c>
      <c r="AO625" t="s">
        <v>2951</v>
      </c>
      <c r="AP625">
        <v>-8.2732395257599999E-4</v>
      </c>
      <c r="AQ625">
        <f>(Table2[[#This Row],[Sharpe Ratio]]-AVERAGE(Table2[Sharpe Ratio]))/_xlfn.STDEV.P(Table2[Sharpe Ratio])</f>
        <v>-0.65978695434697254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588</v>
      </c>
      <c r="AT625">
        <f>_xlfn.RANK.AVG(Table2[[#This Row],[6M Return vs Nifty Z-Score]],Table2[6M Return vs Nifty Z-Score])</f>
        <v>602</v>
      </c>
      <c r="AU625">
        <f>_xlfn.RANK.AVG(Table2[[#This Row],[Sharpe Ratio Z-Score]],Table2[Sharpe Ratio Z-Score])</f>
        <v>543</v>
      </c>
      <c r="AV625">
        <f>(Table2[[#This Row],[Rank 1Y]]+Table2[[#This Row],[Rank 6M]]+Table2[[#This Row],[Rank Sharpe]])/3</f>
        <v>577.66666666666663</v>
      </c>
    </row>
    <row r="626" spans="1:48" x14ac:dyDescent="0.3">
      <c r="A626" t="s">
        <v>837</v>
      </c>
      <c r="B626" t="s">
        <v>838</v>
      </c>
      <c r="C626" t="s">
        <v>2909</v>
      </c>
      <c r="D626" t="s">
        <v>598</v>
      </c>
      <c r="E626">
        <v>16680.281481919999</v>
      </c>
      <c r="F626">
        <v>470.65</v>
      </c>
      <c r="G626">
        <v>-26.2736462368863</v>
      </c>
      <c r="H626">
        <f>(Table2[[#This Row],[1Y Return vs Nifty]]-AVERAGE(Table2[1Y Return vs Nifty]))/_xlfn.STDEV.P(Table2[1Y Return vs Nifty])</f>
        <v>-0.86384757459492556</v>
      </c>
      <c r="I626">
        <v>16.940197364824101</v>
      </c>
      <c r="J626">
        <f>(Table2[[#This Row],[1M Return vs Nifty]]-AVERAGE(Table2[1M Return vs Nifty]))/_xlfn.STDEV.P(Table2[1M Return vs Nifty])</f>
        <v>1.1817472705014325</v>
      </c>
      <c r="K626">
        <v>-28.671241424281401</v>
      </c>
      <c r="L626">
        <f>(Table2[[#This Row],[6M Return vs Nifty]]-AVERAGE(Table2[6M Return vs Nifty]))/_xlfn.STDEV.P(Table2[6M Return vs Nifty])</f>
        <v>-1.2998663156704791</v>
      </c>
      <c r="M626">
        <v>1.2619444298165201</v>
      </c>
      <c r="N626">
        <f>(Table2[[#This Row],[1W Return vs Nifty]]-AVERAGE(Table2[1W Return vs Nifty]))/_xlfn.STDEV.P(Table2[1W Return vs Nifty])</f>
        <v>0.22578174936292486</v>
      </c>
      <c r="O626">
        <v>449.88</v>
      </c>
      <c r="P626">
        <v>434.21614778887698</v>
      </c>
      <c r="Q626">
        <v>481.69376248529898</v>
      </c>
      <c r="R626">
        <v>44.4141180933755</v>
      </c>
      <c r="S626">
        <f>(Table2[[#This Row],[Close Price]]-Table2[[#This Row],[20D EMA]])/Table2[[#This Row],[20D EMA]]</f>
        <v>4.6167866986751981E-2</v>
      </c>
      <c r="T626">
        <f>(Table2[[#This Row],[Close Price]]-Table2[[#This Row],[50D EMA]])/Table2[[#This Row],[50D EMA]]</f>
        <v>8.3907179400517673E-2</v>
      </c>
      <c r="U626">
        <f>(Table2[[#This Row],[Close Price]]-Table2[[#This Row],[200D EMA]])/Table2[[#This Row],[200D EMA]]</f>
        <v>-2.2926936874413124E-2</v>
      </c>
      <c r="V626">
        <v>1.2654144546743</v>
      </c>
      <c r="W626">
        <v>470</v>
      </c>
      <c r="X626">
        <v>477.45</v>
      </c>
      <c r="Y626">
        <v>469.05</v>
      </c>
      <c r="Z626">
        <v>479.75</v>
      </c>
      <c r="AA626">
        <v>470</v>
      </c>
      <c r="AB626">
        <v>477.45</v>
      </c>
      <c r="AC626" s="1">
        <f>(Table2[[#This Row],[Close Price]]/Table2[[#This Row],[Day Low]])-1</f>
        <v>1.3829787234043156E-3</v>
      </c>
      <c r="AD626" s="1">
        <f>(Table2[[#This Row],[Day High]]/Table2[[#This Row],[Close Price]])-1</f>
        <v>1.4448103686391267E-2</v>
      </c>
      <c r="AE626" s="1">
        <f>(Table2[[#This Row],[Close Price]]/Table2[[#This Row],[Current Week Low]])-1</f>
        <v>3.4111501972069469E-3</v>
      </c>
      <c r="AF626" s="1">
        <f>(Table2[[#This Row],[Current Week High]]/Table2[[#This Row],[Close Price]])-1</f>
        <v>1.9334962286200019E-2</v>
      </c>
      <c r="AG626" s="1">
        <f>(Table2[[#This Row],[Close Price]]/Table2[[#This Row],[Current Month Low]])-1</f>
        <v>1.3829787234043156E-3</v>
      </c>
      <c r="AH626" s="1">
        <f>(Table2[[#This Row],[Current Month High]]/Table2[[#This Row],[Close Price]])-1</f>
        <v>1.4448103686391267E-2</v>
      </c>
      <c r="AI626">
        <v>45.548193093672701</v>
      </c>
      <c r="AJ626">
        <v>54.676613645326597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0.27</v>
      </c>
      <c r="AM626" t="s">
        <v>2951</v>
      </c>
      <c r="AN626">
        <v>16.96</v>
      </c>
      <c r="AO626" t="s">
        <v>2951</v>
      </c>
      <c r="AP626">
        <v>3.8949822866857997E-2</v>
      </c>
      <c r="AQ626">
        <f>(Table2[[#This Row],[Sharpe Ratio]]-AVERAGE(Table2[Sharpe Ratio]))/_xlfn.STDEV.P(Table2[Sharpe Ratio])</f>
        <v>-0.22074463795534399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641</v>
      </c>
      <c r="AT626">
        <f>_xlfn.RANK.AVG(Table2[[#This Row],[6M Return vs Nifty Z-Score]],Table2[6M Return vs Nifty Z-Score])</f>
        <v>697</v>
      </c>
      <c r="AU626">
        <f>_xlfn.RANK.AVG(Table2[[#This Row],[Sharpe Ratio Z-Score]],Table2[Sharpe Ratio Z-Score])</f>
        <v>396</v>
      </c>
      <c r="AV626">
        <f>(Table2[[#This Row],[Rank 1Y]]+Table2[[#This Row],[Rank 6M]]+Table2[[#This Row],[Rank Sharpe]])/3</f>
        <v>578</v>
      </c>
    </row>
    <row r="627" spans="1:48" x14ac:dyDescent="0.3">
      <c r="A627" t="s">
        <v>2117</v>
      </c>
      <c r="B627" t="s">
        <v>2118</v>
      </c>
      <c r="C627" t="s">
        <v>2913</v>
      </c>
      <c r="D627" t="s">
        <v>239</v>
      </c>
      <c r="E627">
        <v>2403.4577199</v>
      </c>
      <c r="F627">
        <v>537.25</v>
      </c>
      <c r="G627">
        <v>-29.170714407810099</v>
      </c>
      <c r="H627">
        <f>(Table2[[#This Row],[1Y Return vs Nifty]]-AVERAGE(Table2[1Y Return vs Nifty]))/_xlfn.STDEV.P(Table2[1Y Return vs Nifty])</f>
        <v>-0.89837788059614077</v>
      </c>
      <c r="I627">
        <v>-0.32383612195329198</v>
      </c>
      <c r="J627">
        <f>(Table2[[#This Row],[1M Return vs Nifty]]-AVERAGE(Table2[1M Return vs Nifty]))/_xlfn.STDEV.P(Table2[1M Return vs Nifty])</f>
        <v>-0.45121046233159467</v>
      </c>
      <c r="K627">
        <v>-11.491448185759699</v>
      </c>
      <c r="L627">
        <f>(Table2[[#This Row],[6M Return vs Nifty]]-AVERAGE(Table2[6M Return vs Nifty]))/_xlfn.STDEV.P(Table2[6M Return vs Nifty])</f>
        <v>-0.76921109083365935</v>
      </c>
      <c r="M627">
        <v>0.56668379938541502</v>
      </c>
      <c r="N627">
        <f>(Table2[[#This Row],[1W Return vs Nifty]]-AVERAGE(Table2[1W Return vs Nifty]))/_xlfn.STDEV.P(Table2[1W Return vs Nifty])</f>
        <v>8.3329706026268074E-2</v>
      </c>
      <c r="O627">
        <v>522.33000000000004</v>
      </c>
      <c r="P627">
        <v>527.14955929492999</v>
      </c>
      <c r="Q627">
        <v>549.15983217614098</v>
      </c>
      <c r="R627">
        <v>64.589277533211501</v>
      </c>
      <c r="S627">
        <f>(Table2[[#This Row],[Close Price]]-Table2[[#This Row],[20D EMA]])/Table2[[#This Row],[20D EMA]]</f>
        <v>2.8564317577010622E-2</v>
      </c>
      <c r="T627">
        <f>(Table2[[#This Row],[Close Price]]-Table2[[#This Row],[50D EMA]])/Table2[[#This Row],[50D EMA]]</f>
        <v>1.9160484016299845E-2</v>
      </c>
      <c r="U627">
        <f>(Table2[[#This Row],[Close Price]]-Table2[[#This Row],[200D EMA]])/Table2[[#This Row],[200D EMA]]</f>
        <v>-2.1687369465727687E-2</v>
      </c>
      <c r="V627">
        <v>1.32899292205814</v>
      </c>
      <c r="W627">
        <v>536</v>
      </c>
      <c r="X627">
        <v>544.65</v>
      </c>
      <c r="Y627">
        <v>537.65</v>
      </c>
      <c r="Z627">
        <v>555</v>
      </c>
      <c r="AA627">
        <v>536</v>
      </c>
      <c r="AB627">
        <v>544.65</v>
      </c>
      <c r="AC627" s="1">
        <f>(Table2[[#This Row],[Close Price]]/Table2[[#This Row],[Day Low]])-1</f>
        <v>2.3320895522387364E-3</v>
      </c>
      <c r="AD627" s="1">
        <f>(Table2[[#This Row],[Day High]]/Table2[[#This Row],[Close Price]])-1</f>
        <v>1.3773848301535496E-2</v>
      </c>
      <c r="AE627" s="1">
        <f>(Table2[[#This Row],[Close Price]]/Table2[[#This Row],[Current Week Low]])-1</f>
        <v>-7.4397842462559094E-4</v>
      </c>
      <c r="AF627" s="1">
        <f>(Table2[[#This Row],[Current Week High]]/Table2[[#This Row],[Close Price]])-1</f>
        <v>3.3038622615169766E-2</v>
      </c>
      <c r="AG627" s="1">
        <f>(Table2[[#This Row],[Close Price]]/Table2[[#This Row],[Current Month Low]])-1</f>
        <v>2.3320895522387364E-3</v>
      </c>
      <c r="AH627" s="1">
        <f>(Table2[[#This Row],[Current Month High]]/Table2[[#This Row],[Close Price]])-1</f>
        <v>1.3773848301535496E-2</v>
      </c>
      <c r="AI627">
        <v>34.509073987901303</v>
      </c>
      <c r="AJ627">
        <v>18.337004405286301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-0.08</v>
      </c>
      <c r="AM627" t="s">
        <v>2950</v>
      </c>
      <c r="AN627">
        <v>11.15</v>
      </c>
      <c r="AO627" t="s">
        <v>2951</v>
      </c>
      <c r="AQ627">
        <f>(Table2[[#This Row],[Sharpe Ratio]]-AVERAGE(Table2[Sharpe Ratio]))/_xlfn.STDEV.P(Table2[Sharpe Ratio])</f>
        <v>-0.65065532340838095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660</v>
      </c>
      <c r="AT627">
        <f>_xlfn.RANK.AVG(Table2[[#This Row],[6M Return vs Nifty Z-Score]],Table2[6M Return vs Nifty Z-Score])</f>
        <v>563</v>
      </c>
      <c r="AU627">
        <f>_xlfn.RANK.AVG(Table2[[#This Row],[Sharpe Ratio Z-Score]],Table2[Sharpe Ratio Z-Score])</f>
        <v>520</v>
      </c>
      <c r="AV627">
        <f>(Table2[[#This Row],[Rank 1Y]]+Table2[[#This Row],[Rank 6M]]+Table2[[#This Row],[Rank Sharpe]])/3</f>
        <v>581</v>
      </c>
    </row>
    <row r="628" spans="1:48" x14ac:dyDescent="0.3">
      <c r="A628" t="s">
        <v>1919</v>
      </c>
      <c r="B628" t="s">
        <v>1920</v>
      </c>
      <c r="C628" t="s">
        <v>2913</v>
      </c>
      <c r="D628" t="s">
        <v>1620</v>
      </c>
      <c r="E628">
        <v>2984.2161710999999</v>
      </c>
      <c r="F628">
        <v>737.2</v>
      </c>
      <c r="G628">
        <v>-19.486975989727</v>
      </c>
      <c r="H628">
        <f>(Table2[[#This Row],[1Y Return vs Nifty]]-AVERAGE(Table2[1Y Return vs Nifty]))/_xlfn.STDEV.P(Table2[1Y Return vs Nifty])</f>
        <v>-0.78295689942347224</v>
      </c>
      <c r="I628">
        <v>-3.9828865189716001</v>
      </c>
      <c r="J628">
        <f>(Table2[[#This Row],[1M Return vs Nifty]]-AVERAGE(Table2[1M Return vs Nifty]))/_xlfn.STDEV.P(Table2[1M Return vs Nifty])</f>
        <v>-0.79731003664099021</v>
      </c>
      <c r="K628">
        <v>-16.5784665540981</v>
      </c>
      <c r="L628">
        <f>(Table2[[#This Row],[6M Return vs Nifty]]-AVERAGE(Table2[6M Return vs Nifty]))/_xlfn.STDEV.P(Table2[6M Return vs Nifty])</f>
        <v>-0.92634062309990051</v>
      </c>
      <c r="M628">
        <v>2.0454644275676199</v>
      </c>
      <c r="N628">
        <f>(Table2[[#This Row],[1W Return vs Nifty]]-AVERAGE(Table2[1W Return vs Nifty]))/_xlfn.STDEV.P(Table2[1W Return vs Nifty])</f>
        <v>0.38631726624609602</v>
      </c>
      <c r="O628">
        <v>710.7</v>
      </c>
      <c r="P628">
        <v>725.67254152657995</v>
      </c>
      <c r="Q628">
        <v>732.95274467619095</v>
      </c>
      <c r="R628">
        <v>33.451300927483103</v>
      </c>
      <c r="S628">
        <f>(Table2[[#This Row],[Close Price]]-Table2[[#This Row],[20D EMA]])/Table2[[#This Row],[20D EMA]]</f>
        <v>3.7287181651892501E-2</v>
      </c>
      <c r="T628">
        <f>(Table2[[#This Row],[Close Price]]-Table2[[#This Row],[50D EMA]])/Table2[[#This Row],[50D EMA]]</f>
        <v>1.588520691325878E-2</v>
      </c>
      <c r="U628">
        <f>(Table2[[#This Row],[Close Price]]-Table2[[#This Row],[200D EMA]])/Table2[[#This Row],[200D EMA]]</f>
        <v>5.7947191748159458E-3</v>
      </c>
      <c r="V628">
        <v>1.31749805916727</v>
      </c>
      <c r="W628">
        <v>706.6</v>
      </c>
      <c r="X628">
        <v>739</v>
      </c>
      <c r="Y628">
        <v>712.4</v>
      </c>
      <c r="Z628">
        <v>732.15</v>
      </c>
      <c r="AA628">
        <v>706.6</v>
      </c>
      <c r="AB628">
        <v>739</v>
      </c>
      <c r="AC628" s="1">
        <f>(Table2[[#This Row],[Close Price]]/Table2[[#This Row],[Day Low]])-1</f>
        <v>4.3305972261534098E-2</v>
      </c>
      <c r="AD628" s="1">
        <f>(Table2[[#This Row],[Day High]]/Table2[[#This Row],[Close Price]])-1</f>
        <v>2.4416711882799813E-3</v>
      </c>
      <c r="AE628" s="1">
        <f>(Table2[[#This Row],[Close Price]]/Table2[[#This Row],[Current Week Low]])-1</f>
        <v>3.4811903425042257E-2</v>
      </c>
      <c r="AF628" s="1">
        <f>(Table2[[#This Row],[Current Week High]]/Table2[[#This Row],[Close Price]])-1</f>
        <v>-6.8502441671188796E-3</v>
      </c>
      <c r="AG628" s="1">
        <f>(Table2[[#This Row],[Close Price]]/Table2[[#This Row],[Current Month Low]])-1</f>
        <v>4.3305972261534098E-2</v>
      </c>
      <c r="AH628" s="1">
        <f>(Table2[[#This Row],[Current Month High]]/Table2[[#This Row],[Close Price]])-1</f>
        <v>2.4416711882799813E-3</v>
      </c>
      <c r="AI628">
        <v>22.761801410743299</v>
      </c>
      <c r="AJ628">
        <v>15.3677621283255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-0.19</v>
      </c>
      <c r="AM628" t="s">
        <v>2950</v>
      </c>
      <c r="AN628">
        <v>8.2100000000000009</v>
      </c>
      <c r="AO628" t="s">
        <v>2951</v>
      </c>
      <c r="AQ628">
        <f>(Table2[[#This Row],[Sharpe Ratio]]-AVERAGE(Table2[Sharpe Ratio]))/_xlfn.STDEV.P(Table2[Sharpe Ratio])</f>
        <v>-0.65065532340838095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613</v>
      </c>
      <c r="AT628">
        <f>_xlfn.RANK.AVG(Table2[[#This Row],[6M Return vs Nifty Z-Score]],Table2[6M Return vs Nifty Z-Score])</f>
        <v>620</v>
      </c>
      <c r="AU628">
        <f>_xlfn.RANK.AVG(Table2[[#This Row],[Sharpe Ratio Z-Score]],Table2[Sharpe Ratio Z-Score])</f>
        <v>520</v>
      </c>
      <c r="AV628">
        <f>(Table2[[#This Row],[Rank 1Y]]+Table2[[#This Row],[Rank 6M]]+Table2[[#This Row],[Rank Sharpe]])/3</f>
        <v>584.33333333333337</v>
      </c>
    </row>
    <row r="629" spans="1:48" x14ac:dyDescent="0.3">
      <c r="A629" t="s">
        <v>1623</v>
      </c>
      <c r="B629" t="s">
        <v>1624</v>
      </c>
      <c r="C629" t="s">
        <v>2916</v>
      </c>
      <c r="D629" t="s">
        <v>66</v>
      </c>
      <c r="E629">
        <v>4526.8793999999998</v>
      </c>
      <c r="F629">
        <v>515.6</v>
      </c>
      <c r="G629">
        <v>-11.500261303561899</v>
      </c>
      <c r="H629">
        <f>(Table2[[#This Row],[1Y Return vs Nifty]]-AVERAGE(Table2[1Y Return vs Nifty]))/_xlfn.STDEV.P(Table2[1Y Return vs Nifty])</f>
        <v>-0.68776283225392398</v>
      </c>
      <c r="I629">
        <v>1.05767989908925</v>
      </c>
      <c r="J629">
        <f>(Table2[[#This Row],[1M Return vs Nifty]]-AVERAGE(Table2[1M Return vs Nifty]))/_xlfn.STDEV.P(Table2[1M Return vs Nifty])</f>
        <v>-0.32053663855095949</v>
      </c>
      <c r="K629">
        <v>-5.8676046421169197</v>
      </c>
      <c r="L629">
        <f>(Table2[[#This Row],[6M Return vs Nifty]]-AVERAGE(Table2[6M Return vs Nifty]))/_xlfn.STDEV.P(Table2[6M Return vs Nifty])</f>
        <v>-0.59549992221451631</v>
      </c>
      <c r="M629">
        <v>-3.2132128162210298</v>
      </c>
      <c r="N629">
        <f>(Table2[[#This Row],[1W Return vs Nifty]]-AVERAGE(Table2[1W Return vs Nifty]))/_xlfn.STDEV.P(Table2[1W Return vs Nifty])</f>
        <v>-0.69113381589151479</v>
      </c>
      <c r="O629">
        <v>506.35</v>
      </c>
      <c r="P629">
        <v>497.584701002602</v>
      </c>
      <c r="Q629">
        <v>495.51746503117403</v>
      </c>
      <c r="R629">
        <v>58.1206060791433</v>
      </c>
      <c r="S629">
        <f>(Table2[[#This Row],[Close Price]]-Table2[[#This Row],[20D EMA]])/Table2[[#This Row],[20D EMA]]</f>
        <v>1.8267996445146636E-2</v>
      </c>
      <c r="T629">
        <f>(Table2[[#This Row],[Close Price]]-Table2[[#This Row],[50D EMA]])/Table2[[#This Row],[50D EMA]]</f>
        <v>3.6205492172686017E-2</v>
      </c>
      <c r="U629">
        <f>(Table2[[#This Row],[Close Price]]-Table2[[#This Row],[200D EMA]])/Table2[[#This Row],[200D EMA]]</f>
        <v>4.0528409967472208E-2</v>
      </c>
      <c r="V629">
        <v>0.97877832071864501</v>
      </c>
      <c r="W629">
        <v>505.05</v>
      </c>
      <c r="X629">
        <v>517.9</v>
      </c>
      <c r="Y629">
        <v>502.6</v>
      </c>
      <c r="Z629">
        <v>530</v>
      </c>
      <c r="AA629">
        <v>505.05</v>
      </c>
      <c r="AB629">
        <v>517.9</v>
      </c>
      <c r="AC629" s="1">
        <f>(Table2[[#This Row],[Close Price]]/Table2[[#This Row],[Day Low]])-1</f>
        <v>2.0889020889020893E-2</v>
      </c>
      <c r="AD629" s="1">
        <f>(Table2[[#This Row],[Day High]]/Table2[[#This Row],[Close Price]])-1</f>
        <v>4.4608223429014604E-3</v>
      </c>
      <c r="AE629" s="1">
        <f>(Table2[[#This Row],[Close Price]]/Table2[[#This Row],[Current Week Low]])-1</f>
        <v>2.5865499403103787E-2</v>
      </c>
      <c r="AF629" s="1">
        <f>(Table2[[#This Row],[Current Week High]]/Table2[[#This Row],[Close Price]])-1</f>
        <v>2.7928626842513626E-2</v>
      </c>
      <c r="AG629" s="1">
        <f>(Table2[[#This Row],[Close Price]]/Table2[[#This Row],[Current Month Low]])-1</f>
        <v>2.0889020889020893E-2</v>
      </c>
      <c r="AH629" s="1">
        <f>(Table2[[#This Row],[Current Month High]]/Table2[[#This Row],[Close Price]])-1</f>
        <v>4.4608223429014604E-3</v>
      </c>
      <c r="AI629">
        <v>25.242435996896798</v>
      </c>
      <c r="AJ629">
        <v>19.6148938638209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0.08</v>
      </c>
      <c r="AM629" t="s">
        <v>2951</v>
      </c>
      <c r="AN629">
        <v>7.04</v>
      </c>
      <c r="AO629" t="s">
        <v>2951</v>
      </c>
      <c r="AP629">
        <v>-8.4084431462579004E-2</v>
      </c>
      <c r="AQ629">
        <f>(Table2[[#This Row],[Sharpe Ratio]]-AVERAGE(Table2[Sharpe Ratio]))/_xlfn.STDEV.P(Table2[Sharpe Ratio])</f>
        <v>-1.5787415868446362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-3.8736747957555506</v>
      </c>
      <c r="AS629">
        <f>_xlfn.RANK.AVG(Table2[[#This Row],[1Y Return vs Nifty Z-Score]],Table2[1Y Return vs Nifty Z-Score])</f>
        <v>575</v>
      </c>
      <c r="AT629">
        <f>_xlfn.RANK.AVG(Table2[[#This Row],[6M Return vs Nifty Z-Score]],Table2[6M Return vs Nifty Z-Score])</f>
        <v>495</v>
      </c>
      <c r="AU629">
        <f>_xlfn.RANK.AVG(Table2[[#This Row],[Sharpe Ratio Z-Score]],Table2[Sharpe Ratio Z-Score])</f>
        <v>686</v>
      </c>
      <c r="AV629">
        <f>(Table2[[#This Row],[Rank 1Y]]+Table2[[#This Row],[Rank 6M]]+Table2[[#This Row],[Rank Sharpe]])/3</f>
        <v>585.33333333333337</v>
      </c>
    </row>
    <row r="630" spans="1:48" x14ac:dyDescent="0.3">
      <c r="A630" t="s">
        <v>37</v>
      </c>
      <c r="B630" t="s">
        <v>38</v>
      </c>
      <c r="C630" t="s">
        <v>2908</v>
      </c>
      <c r="D630" t="s">
        <v>22</v>
      </c>
      <c r="E630">
        <v>606591.73815877002</v>
      </c>
      <c r="F630">
        <v>1527.15</v>
      </c>
      <c r="G630">
        <v>-5.8886050640297203</v>
      </c>
      <c r="H630">
        <f>(Table2[[#This Row],[1Y Return vs Nifty]]-AVERAGE(Table2[1Y Return vs Nifty]))/_xlfn.STDEV.P(Table2[1Y Return vs Nifty])</f>
        <v>-0.62087721006889762</v>
      </c>
      <c r="I630">
        <v>1.9559315353311599</v>
      </c>
      <c r="J630">
        <f>(Table2[[#This Row],[1M Return vs Nifty]]-AVERAGE(Table2[1M Return vs Nifty]))/_xlfn.STDEV.P(Table2[1M Return vs Nifty])</f>
        <v>-0.23557347182896601</v>
      </c>
      <c r="K630">
        <v>-11.338757500771001</v>
      </c>
      <c r="L630">
        <f>(Table2[[#This Row],[6M Return vs Nifty]]-AVERAGE(Table2[6M Return vs Nifty]))/_xlfn.STDEV.P(Table2[6M Return vs Nifty])</f>
        <v>-0.76449472966165855</v>
      </c>
      <c r="M630">
        <v>1.7394409419329899</v>
      </c>
      <c r="N630">
        <f>(Table2[[#This Row],[1W Return vs Nifty]]-AVERAGE(Table2[1W Return vs Nifty]))/_xlfn.STDEV.P(Table2[1W Return vs Nifty])</f>
        <v>0.32361607344214238</v>
      </c>
      <c r="O630">
        <v>1486.41</v>
      </c>
      <c r="P630">
        <v>1480.9421680313201</v>
      </c>
      <c r="Q630">
        <v>1495.2361445965601</v>
      </c>
      <c r="R630">
        <v>62.715707853253903</v>
      </c>
      <c r="S630">
        <f>(Table2[[#This Row],[Close Price]]-Table2[[#This Row],[20D EMA]])/Table2[[#This Row],[20D EMA]]</f>
        <v>2.7408319373524132E-2</v>
      </c>
      <c r="T630">
        <f>(Table2[[#This Row],[Close Price]]-Table2[[#This Row],[50D EMA]])/Table2[[#This Row],[50D EMA]]</f>
        <v>3.1201645119002901E-2</v>
      </c>
      <c r="U630">
        <f>(Table2[[#This Row],[Close Price]]-Table2[[#This Row],[200D EMA]])/Table2[[#This Row],[200D EMA]]</f>
        <v>2.1343689101396713E-2</v>
      </c>
      <c r="V630">
        <v>0.82875211442140295</v>
      </c>
      <c r="W630">
        <v>1515.4</v>
      </c>
      <c r="X630">
        <v>1529.1</v>
      </c>
      <c r="Y630">
        <v>1523.7</v>
      </c>
      <c r="Z630">
        <v>1557.75</v>
      </c>
      <c r="AA630">
        <v>1515.4</v>
      </c>
      <c r="AB630">
        <v>1529.1</v>
      </c>
      <c r="AC630" s="1">
        <f>(Table2[[#This Row],[Close Price]]/Table2[[#This Row],[Day Low]])-1</f>
        <v>7.7537283885442676E-3</v>
      </c>
      <c r="AD630" s="1">
        <f>(Table2[[#This Row],[Day High]]/Table2[[#This Row],[Close Price]])-1</f>
        <v>1.2768883213829518E-3</v>
      </c>
      <c r="AE630" s="1">
        <f>(Table2[[#This Row],[Close Price]]/Table2[[#This Row],[Current Week Low]])-1</f>
        <v>2.2642252411892994E-3</v>
      </c>
      <c r="AF630" s="1">
        <f>(Table2[[#This Row],[Current Week High]]/Table2[[#This Row],[Close Price]])-1</f>
        <v>2.0037324427855774E-2</v>
      </c>
      <c r="AG630" s="1">
        <f>(Table2[[#This Row],[Close Price]]/Table2[[#This Row],[Current Month Low]])-1</f>
        <v>7.7537283885442676E-3</v>
      </c>
      <c r="AH630" s="1">
        <f>(Table2[[#This Row],[Current Month High]]/Table2[[#This Row],[Close Price]])-1</f>
        <v>1.2768883213829518E-3</v>
      </c>
      <c r="AI630">
        <v>13.4793569721376</v>
      </c>
      <c r="AJ630">
        <v>20.986333927510401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0.02</v>
      </c>
      <c r="AM630" t="s">
        <v>2951</v>
      </c>
      <c r="AN630">
        <v>6.79</v>
      </c>
      <c r="AO630" t="s">
        <v>2951</v>
      </c>
      <c r="AP630">
        <v>-6.4085604748577996E-2</v>
      </c>
      <c r="AQ630">
        <f>(Table2[[#This Row],[Sharpe Ratio]]-AVERAGE(Table2[Sharpe Ratio]))/_xlfn.STDEV.P(Table2[Sharpe Ratio])</f>
        <v>-1.3580035020974424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541</v>
      </c>
      <c r="AT630">
        <f>_xlfn.RANK.AVG(Table2[[#This Row],[6M Return vs Nifty Z-Score]],Table2[6M Return vs Nifty Z-Score])</f>
        <v>559</v>
      </c>
      <c r="AU630">
        <f>_xlfn.RANK.AVG(Table2[[#This Row],[Sharpe Ratio Z-Score]],Table2[Sharpe Ratio Z-Score])</f>
        <v>657</v>
      </c>
      <c r="AV630">
        <f>(Table2[[#This Row],[Rank 1Y]]+Table2[[#This Row],[Rank 6M]]+Table2[[#This Row],[Rank Sharpe]])/3</f>
        <v>585.66666666666663</v>
      </c>
    </row>
    <row r="631" spans="1:48" x14ac:dyDescent="0.3">
      <c r="A631" t="s">
        <v>437</v>
      </c>
      <c r="B631" t="s">
        <v>438</v>
      </c>
      <c r="C631" t="s">
        <v>2919</v>
      </c>
      <c r="D631" t="s">
        <v>439</v>
      </c>
      <c r="E631">
        <v>48015.399143789997</v>
      </c>
      <c r="F631">
        <v>176.48</v>
      </c>
      <c r="G631">
        <v>-7.5810081481335096</v>
      </c>
      <c r="H631">
        <f>(Table2[[#This Row],[1Y Return vs Nifty]]-AVERAGE(Table2[1Y Return vs Nifty]))/_xlfn.STDEV.P(Table2[1Y Return vs Nifty])</f>
        <v>-0.64104905033072668</v>
      </c>
      <c r="I631">
        <v>-1.49413849225057</v>
      </c>
      <c r="J631">
        <f>(Table2[[#This Row],[1M Return vs Nifty]]-AVERAGE(Table2[1M Return vs Nifty]))/_xlfn.STDEV.P(Table2[1M Return vs Nifty])</f>
        <v>-0.56190616428290563</v>
      </c>
      <c r="K631">
        <v>-6.9855720714169696</v>
      </c>
      <c r="L631">
        <f>(Table2[[#This Row],[6M Return vs Nifty]]-AVERAGE(Table2[6M Return vs Nifty]))/_xlfn.STDEV.P(Table2[6M Return vs Nifty])</f>
        <v>-0.63003207573457287</v>
      </c>
      <c r="M631">
        <v>0.34916300066297701</v>
      </c>
      <c r="N631">
        <f>(Table2[[#This Row],[1W Return vs Nifty]]-AVERAGE(Table2[1W Return vs Nifty]))/_xlfn.STDEV.P(Table2[1W Return vs Nifty])</f>
        <v>3.8761840552539874E-2</v>
      </c>
      <c r="O631">
        <v>170.93</v>
      </c>
      <c r="P631">
        <v>169.406402566856</v>
      </c>
      <c r="Q631">
        <v>163.87703371311599</v>
      </c>
      <c r="R631">
        <v>35.372600793600697</v>
      </c>
      <c r="S631">
        <f>(Table2[[#This Row],[Close Price]]-Table2[[#This Row],[20D EMA]])/Table2[[#This Row],[20D EMA]]</f>
        <v>3.2469431931199805E-2</v>
      </c>
      <c r="T631">
        <f>(Table2[[#This Row],[Close Price]]-Table2[[#This Row],[50D EMA]])/Table2[[#This Row],[50D EMA]]</f>
        <v>4.1755195352503882E-2</v>
      </c>
      <c r="U631">
        <f>(Table2[[#This Row],[Close Price]]-Table2[[#This Row],[200D EMA]])/Table2[[#This Row],[200D EMA]]</f>
        <v>7.6905018362407138E-2</v>
      </c>
      <c r="V631">
        <v>1.3053840216097301</v>
      </c>
      <c r="W631">
        <v>171.75</v>
      </c>
      <c r="X631">
        <v>178.25</v>
      </c>
      <c r="Y631">
        <v>171.49</v>
      </c>
      <c r="Z631">
        <v>175.3</v>
      </c>
      <c r="AA631">
        <v>171.75</v>
      </c>
      <c r="AB631">
        <v>178.25</v>
      </c>
      <c r="AC631" s="1">
        <f>(Table2[[#This Row],[Close Price]]/Table2[[#This Row],[Day Low]])-1</f>
        <v>2.7540029112081532E-2</v>
      </c>
      <c r="AD631" s="1">
        <f>(Table2[[#This Row],[Day High]]/Table2[[#This Row],[Close Price]])-1</f>
        <v>1.0029465095195089E-2</v>
      </c>
      <c r="AE631" s="1">
        <f>(Table2[[#This Row],[Close Price]]/Table2[[#This Row],[Current Week Low]])-1</f>
        <v>2.909790658347422E-2</v>
      </c>
      <c r="AF631" s="1">
        <f>(Table2[[#This Row],[Current Week High]]/Table2[[#This Row],[Close Price]])-1</f>
        <v>-6.6863100634632078E-3</v>
      </c>
      <c r="AG631" s="1">
        <f>(Table2[[#This Row],[Close Price]]/Table2[[#This Row],[Current Month Low]])-1</f>
        <v>2.7540029112081532E-2</v>
      </c>
      <c r="AH631" s="1">
        <f>(Table2[[#This Row],[Current Month High]]/Table2[[#This Row],[Close Price]])-1</f>
        <v>1.0029465095195089E-2</v>
      </c>
      <c r="AI631">
        <v>10.7774252039891</v>
      </c>
      <c r="AJ631">
        <v>35.649500384319701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0.08</v>
      </c>
      <c r="AM631" t="s">
        <v>2951</v>
      </c>
      <c r="AN631">
        <v>8.5399999999999991</v>
      </c>
      <c r="AO631" t="s">
        <v>2951</v>
      </c>
      <c r="AP631">
        <v>-9.6089366479215996E-2</v>
      </c>
      <c r="AQ631">
        <f>(Table2[[#This Row],[Sharpe Ratio]]-AVERAGE(Table2[Sharpe Ratio]))/_xlfn.STDEV.P(Table2[Sharpe Ratio])</f>
        <v>-1.7112466783174156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-3.5054721281130807</v>
      </c>
      <c r="AS631">
        <f>_xlfn.RANK.AVG(Table2[[#This Row],[1Y Return vs Nifty Z-Score]],Table2[1Y Return vs Nifty Z-Score])</f>
        <v>552</v>
      </c>
      <c r="AT631">
        <f>_xlfn.RANK.AVG(Table2[[#This Row],[6M Return vs Nifty Z-Score]],Table2[6M Return vs Nifty Z-Score])</f>
        <v>508</v>
      </c>
      <c r="AU631">
        <f>_xlfn.RANK.AVG(Table2[[#This Row],[Sharpe Ratio Z-Score]],Table2[Sharpe Ratio Z-Score])</f>
        <v>697</v>
      </c>
      <c r="AV631">
        <f>(Table2[[#This Row],[Rank 1Y]]+Table2[[#This Row],[Rank 6M]]+Table2[[#This Row],[Rank Sharpe]])/3</f>
        <v>585.66666666666663</v>
      </c>
    </row>
    <row r="632" spans="1:48" x14ac:dyDescent="0.3">
      <c r="A632" t="s">
        <v>1573</v>
      </c>
      <c r="B632" t="s">
        <v>1574</v>
      </c>
      <c r="C632" t="s">
        <v>2918</v>
      </c>
      <c r="D632" t="s">
        <v>1163</v>
      </c>
      <c r="E632">
        <v>5051.9877329999999</v>
      </c>
      <c r="F632">
        <v>2894.05</v>
      </c>
      <c r="G632">
        <v>-6.2447336129285098</v>
      </c>
      <c r="H632">
        <f>(Table2[[#This Row],[1Y Return vs Nifty]]-AVERAGE(Table2[1Y Return vs Nifty]))/_xlfn.STDEV.P(Table2[1Y Return vs Nifty])</f>
        <v>-0.62512192474032446</v>
      </c>
      <c r="I632">
        <v>-12.6157552575923</v>
      </c>
      <c r="J632">
        <f>(Table2[[#This Row],[1M Return vs Nifty]]-AVERAGE(Table2[1M Return vs Nifty]))/_xlfn.STDEV.P(Table2[1M Return vs Nifty])</f>
        <v>-1.6138694909573998</v>
      </c>
      <c r="K632">
        <v>-12.8406763868011</v>
      </c>
      <c r="L632">
        <f>(Table2[[#This Row],[6M Return vs Nifty]]-AVERAGE(Table2[6M Return vs Nifty]))/_xlfn.STDEV.P(Table2[6M Return vs Nifty])</f>
        <v>-0.810886504759736</v>
      </c>
      <c r="M632">
        <v>-1.8872996262424799</v>
      </c>
      <c r="N632">
        <f>(Table2[[#This Row],[1W Return vs Nifty]]-AVERAGE(Table2[1W Return vs Nifty]))/_xlfn.STDEV.P(Table2[1W Return vs Nifty])</f>
        <v>-0.41946728548211648</v>
      </c>
      <c r="O632">
        <v>2929.02</v>
      </c>
      <c r="P632">
        <v>3016.5329920929998</v>
      </c>
      <c r="Q632">
        <v>2905.0653872770199</v>
      </c>
      <c r="R632">
        <v>30.670218874835601</v>
      </c>
      <c r="S632">
        <f>(Table2[[#This Row],[Close Price]]-Table2[[#This Row],[20D EMA]])/Table2[[#This Row],[20D EMA]]</f>
        <v>-1.1939146881892168E-2</v>
      </c>
      <c r="T632">
        <f>(Table2[[#This Row],[Close Price]]-Table2[[#This Row],[50D EMA]])/Table2[[#This Row],[50D EMA]]</f>
        <v>-4.0603896066794126E-2</v>
      </c>
      <c r="U632">
        <f>(Table2[[#This Row],[Close Price]]-Table2[[#This Row],[200D EMA]])/Table2[[#This Row],[200D EMA]]</f>
        <v>-3.7917863485147523E-3</v>
      </c>
      <c r="V632">
        <v>1.0666833167040699</v>
      </c>
      <c r="W632">
        <v>2853.05</v>
      </c>
      <c r="X632">
        <v>2908.4</v>
      </c>
      <c r="Y632">
        <v>2835</v>
      </c>
      <c r="Z632">
        <v>2923.65</v>
      </c>
      <c r="AA632">
        <v>2853.05</v>
      </c>
      <c r="AB632">
        <v>2908.4</v>
      </c>
      <c r="AC632" s="1">
        <f>(Table2[[#This Row],[Close Price]]/Table2[[#This Row],[Day Low]])-1</f>
        <v>1.437058586425044E-2</v>
      </c>
      <c r="AD632" s="1">
        <f>(Table2[[#This Row],[Day High]]/Table2[[#This Row],[Close Price]])-1</f>
        <v>4.9584492320451368E-3</v>
      </c>
      <c r="AE632" s="1">
        <f>(Table2[[#This Row],[Close Price]]/Table2[[#This Row],[Current Week Low]])-1</f>
        <v>2.0828924162257456E-2</v>
      </c>
      <c r="AF632" s="1">
        <f>(Table2[[#This Row],[Current Week High]]/Table2[[#This Row],[Close Price]])-1</f>
        <v>1.0227881342754985E-2</v>
      </c>
      <c r="AG632" s="1">
        <f>(Table2[[#This Row],[Close Price]]/Table2[[#This Row],[Current Month Low]])-1</f>
        <v>1.437058586425044E-2</v>
      </c>
      <c r="AH632" s="1">
        <f>(Table2[[#This Row],[Current Month High]]/Table2[[#This Row],[Close Price]])-1</f>
        <v>4.9584492320451368E-3</v>
      </c>
      <c r="AI632">
        <v>27.848516784436999</v>
      </c>
      <c r="AJ632">
        <v>32.748497775331401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</v>
      </c>
      <c r="AM632">
        <v>0</v>
      </c>
      <c r="AN632">
        <v>-0.56000000000000005</v>
      </c>
      <c r="AO632" t="s">
        <v>2950</v>
      </c>
      <c r="AP632">
        <v>-4.6800388092362998E-2</v>
      </c>
      <c r="AQ632">
        <f>(Table2[[#This Row],[Sharpe Ratio]]-AVERAGE(Table2[Sharpe Ratio]))/_xlfn.STDEV.P(Table2[Sharpe Ratio])</f>
        <v>-1.1672170287858863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546</v>
      </c>
      <c r="AT632">
        <f>_xlfn.RANK.AVG(Table2[[#This Row],[6M Return vs Nifty Z-Score]],Table2[6M Return vs Nifty Z-Score])</f>
        <v>578</v>
      </c>
      <c r="AU632">
        <f>_xlfn.RANK.AVG(Table2[[#This Row],[Sharpe Ratio Z-Score]],Table2[Sharpe Ratio Z-Score])</f>
        <v>634</v>
      </c>
      <c r="AV632">
        <f>(Table2[[#This Row],[Rank 1Y]]+Table2[[#This Row],[Rank 6M]]+Table2[[#This Row],[Rank Sharpe]])/3</f>
        <v>586</v>
      </c>
    </row>
    <row r="633" spans="1:48" x14ac:dyDescent="0.3">
      <c r="A633" t="s">
        <v>1322</v>
      </c>
      <c r="B633" t="s">
        <v>1323</v>
      </c>
      <c r="C633" t="s">
        <v>2916</v>
      </c>
      <c r="D633" t="s">
        <v>66</v>
      </c>
      <c r="E633">
        <v>7257.9253156199902</v>
      </c>
      <c r="F633">
        <v>240.94</v>
      </c>
      <c r="G633">
        <v>-11.859789067542099</v>
      </c>
      <c r="H633">
        <f>(Table2[[#This Row],[1Y Return vs Nifty]]-AVERAGE(Table2[1Y Return vs Nifty]))/_xlfn.STDEV.P(Table2[1Y Return vs Nifty])</f>
        <v>-0.69204806234645933</v>
      </c>
      <c r="I633">
        <v>7.7695160414590303</v>
      </c>
      <c r="J633">
        <f>(Table2[[#This Row],[1M Return vs Nifty]]-AVERAGE(Table2[1M Return vs Nifty]))/_xlfn.STDEV.P(Table2[1M Return vs Nifty])</f>
        <v>0.31431759401209453</v>
      </c>
      <c r="K633">
        <v>-17.061701052425601</v>
      </c>
      <c r="L633">
        <f>(Table2[[#This Row],[6M Return vs Nifty]]-AVERAGE(Table2[6M Return vs Nifty]))/_xlfn.STDEV.P(Table2[6M Return vs Nifty])</f>
        <v>-0.94126693261938288</v>
      </c>
      <c r="M633">
        <v>1.121283369303</v>
      </c>
      <c r="N633">
        <f>(Table2[[#This Row],[1W Return vs Nifty]]-AVERAGE(Table2[1W Return vs Nifty]))/_xlfn.STDEV.P(Table2[1W Return vs Nifty])</f>
        <v>0.19696168590610638</v>
      </c>
      <c r="O633">
        <v>229.02</v>
      </c>
      <c r="P633">
        <v>251.073977834977</v>
      </c>
      <c r="Q633">
        <v>279.95073802567299</v>
      </c>
      <c r="R633">
        <v>47.806470927614498</v>
      </c>
      <c r="S633">
        <f>(Table2[[#This Row],[Close Price]]-Table2[[#This Row],[20D EMA]])/Table2[[#This Row],[20D EMA]]</f>
        <v>5.2047856082438157E-2</v>
      </c>
      <c r="T633">
        <f>(Table2[[#This Row],[Close Price]]-Table2[[#This Row],[50D EMA]])/Table2[[#This Row],[50D EMA]]</f>
        <v>-4.036251754308743E-2</v>
      </c>
      <c r="U633">
        <f>(Table2[[#This Row],[Close Price]]-Table2[[#This Row],[200D EMA]])/Table2[[#This Row],[200D EMA]]</f>
        <v>-0.13934858075671691</v>
      </c>
      <c r="V633">
        <v>1.2921356547651901</v>
      </c>
      <c r="W633">
        <v>233.52</v>
      </c>
      <c r="X633">
        <v>242</v>
      </c>
      <c r="Y633">
        <v>234.25</v>
      </c>
      <c r="Z633">
        <v>245.14</v>
      </c>
      <c r="AA633">
        <v>233.52</v>
      </c>
      <c r="AB633">
        <v>242</v>
      </c>
      <c r="AC633" s="1">
        <f>(Table2[[#This Row],[Close Price]]/Table2[[#This Row],[Day Low]])-1</f>
        <v>3.1774580335731439E-2</v>
      </c>
      <c r="AD633" s="1">
        <f>(Table2[[#This Row],[Day High]]/Table2[[#This Row],[Close Price]])-1</f>
        <v>4.3994355441188127E-3</v>
      </c>
      <c r="AE633" s="1">
        <f>(Table2[[#This Row],[Close Price]]/Table2[[#This Row],[Current Week Low]])-1</f>
        <v>2.8559231590181478E-2</v>
      </c>
      <c r="AF633" s="1">
        <f>(Table2[[#This Row],[Current Week High]]/Table2[[#This Row],[Close Price]])-1</f>
        <v>1.7431725740848281E-2</v>
      </c>
      <c r="AG633" s="1">
        <f>(Table2[[#This Row],[Close Price]]/Table2[[#This Row],[Current Month Low]])-1</f>
        <v>3.1774580335731439E-2</v>
      </c>
      <c r="AH633" s="1">
        <f>(Table2[[#This Row],[Current Month High]]/Table2[[#This Row],[Close Price]])-1</f>
        <v>4.3994355441188127E-3</v>
      </c>
      <c r="AI633">
        <v>96.231426911264194</v>
      </c>
      <c r="AJ633">
        <v>23.908459758292601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-0.38</v>
      </c>
      <c r="AM633" t="s">
        <v>2950</v>
      </c>
      <c r="AN633">
        <v>14.73</v>
      </c>
      <c r="AO633" t="s">
        <v>2951</v>
      </c>
      <c r="AP633">
        <v>-5.7883073721970001E-3</v>
      </c>
      <c r="AQ633">
        <f>(Table2[[#This Row],[Sharpe Ratio]]-AVERAGE(Table2[Sharpe Ratio]))/_xlfn.STDEV.P(Table2[Sharpe Ratio])</f>
        <v>-0.71454406556005523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577</v>
      </c>
      <c r="AT633">
        <f>_xlfn.RANK.AVG(Table2[[#This Row],[6M Return vs Nifty Z-Score]],Table2[6M Return vs Nifty Z-Score])</f>
        <v>626</v>
      </c>
      <c r="AU633">
        <f>_xlfn.RANK.AVG(Table2[[#This Row],[Sharpe Ratio Z-Score]],Table2[Sharpe Ratio Z-Score])</f>
        <v>560</v>
      </c>
      <c r="AV633">
        <f>(Table2[[#This Row],[Rank 1Y]]+Table2[[#This Row],[Rank 6M]]+Table2[[#This Row],[Rank Sharpe]])/3</f>
        <v>587.66666666666663</v>
      </c>
    </row>
    <row r="634" spans="1:48" x14ac:dyDescent="0.3">
      <c r="A634" t="s">
        <v>1515</v>
      </c>
      <c r="B634" t="s">
        <v>1516</v>
      </c>
      <c r="C634" t="s">
        <v>2909</v>
      </c>
      <c r="D634" t="s">
        <v>50</v>
      </c>
      <c r="E634">
        <v>5525.79213428</v>
      </c>
      <c r="F634">
        <v>733.75</v>
      </c>
      <c r="G634">
        <v>-18.302140128156701</v>
      </c>
      <c r="H634">
        <f>(Table2[[#This Row],[1Y Return vs Nifty]]-AVERAGE(Table2[1Y Return vs Nifty]))/_xlfn.STDEV.P(Table2[1Y Return vs Nifty])</f>
        <v>-0.76883477924975552</v>
      </c>
      <c r="I634">
        <v>-7.7064861516621503</v>
      </c>
      <c r="J634">
        <f>(Table2[[#This Row],[1M Return vs Nifty]]-AVERAGE(Table2[1M Return vs Nifty]))/_xlfn.STDEV.P(Table2[1M Return vs Nifty])</f>
        <v>-1.149515146694404</v>
      </c>
      <c r="K634">
        <v>-38.992020346983097</v>
      </c>
      <c r="L634">
        <f>(Table2[[#This Row],[6M Return vs Nifty]]-AVERAGE(Table2[6M Return vs Nifty]))/_xlfn.STDEV.P(Table2[6M Return vs Nifty])</f>
        <v>-1.618658002140662</v>
      </c>
      <c r="M634">
        <v>-5.5743749699769101</v>
      </c>
      <c r="N634">
        <f>(Table2[[#This Row],[1W Return vs Nifty]]-AVERAGE(Table2[1W Return vs Nifty]))/_xlfn.STDEV.P(Table2[1W Return vs Nifty])</f>
        <v>-1.1749126446210332</v>
      </c>
      <c r="O634">
        <v>770.96</v>
      </c>
      <c r="P634">
        <v>804.67015213518596</v>
      </c>
      <c r="Q634">
        <v>852.81939018962998</v>
      </c>
      <c r="R634">
        <v>26.924731921636798</v>
      </c>
      <c r="S634">
        <f>(Table2[[#This Row],[Close Price]]-Table2[[#This Row],[20D EMA]])/Table2[[#This Row],[20D EMA]]</f>
        <v>-4.826450140085093E-2</v>
      </c>
      <c r="T634">
        <f>(Table2[[#This Row],[Close Price]]-Table2[[#This Row],[50D EMA]])/Table2[[#This Row],[50D EMA]]</f>
        <v>-8.8135681368322019E-2</v>
      </c>
      <c r="U634">
        <f>(Table2[[#This Row],[Close Price]]-Table2[[#This Row],[200D EMA]])/Table2[[#This Row],[200D EMA]]</f>
        <v>-0.1396185306752396</v>
      </c>
      <c r="V634">
        <v>2.2376124072072199</v>
      </c>
      <c r="W634">
        <v>729.25</v>
      </c>
      <c r="X634">
        <v>750.05</v>
      </c>
      <c r="Y634">
        <v>748.5</v>
      </c>
      <c r="Z634">
        <v>780</v>
      </c>
      <c r="AA634">
        <v>729.25</v>
      </c>
      <c r="AB634">
        <v>750.05</v>
      </c>
      <c r="AC634" s="1">
        <f>(Table2[[#This Row],[Close Price]]/Table2[[#This Row],[Day Low]])-1</f>
        <v>6.1707233459034061E-3</v>
      </c>
      <c r="AD634" s="1">
        <f>(Table2[[#This Row],[Day High]]/Table2[[#This Row],[Close Price]])-1</f>
        <v>2.2214650766609889E-2</v>
      </c>
      <c r="AE634" s="1">
        <f>(Table2[[#This Row],[Close Price]]/Table2[[#This Row],[Current Week Low]])-1</f>
        <v>-1.9706078824315298E-2</v>
      </c>
      <c r="AF634" s="1">
        <f>(Table2[[#This Row],[Current Week High]]/Table2[[#This Row],[Close Price]])-1</f>
        <v>6.3032367972742698E-2</v>
      </c>
      <c r="AG634" s="1">
        <f>(Table2[[#This Row],[Close Price]]/Table2[[#This Row],[Current Month Low]])-1</f>
        <v>6.1707233459034061E-3</v>
      </c>
      <c r="AH634" s="1">
        <f>(Table2[[#This Row],[Current Month High]]/Table2[[#This Row],[Close Price]])-1</f>
        <v>2.2214650766609889E-2</v>
      </c>
      <c r="AI634">
        <v>69.431005110732499</v>
      </c>
      <c r="AJ634">
        <v>11.486743143660201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-0.22</v>
      </c>
      <c r="AM634" t="s">
        <v>2950</v>
      </c>
      <c r="AN634">
        <v>-1.66</v>
      </c>
      <c r="AO634" t="s">
        <v>2950</v>
      </c>
      <c r="AP634">
        <v>2.2314962123051001E-2</v>
      </c>
      <c r="AQ634">
        <f>(Table2[[#This Row],[Sharpe Ratio]]-AVERAGE(Table2[Sharpe Ratio]))/_xlfn.STDEV.P(Table2[Sharpe Ratio])</f>
        <v>-0.40435277422933519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608</v>
      </c>
      <c r="AT634">
        <f>_xlfn.RANK.AVG(Table2[[#This Row],[6M Return vs Nifty Z-Score]],Table2[6M Return vs Nifty Z-Score])</f>
        <v>721</v>
      </c>
      <c r="AU634">
        <f>_xlfn.RANK.AVG(Table2[[#This Row],[Sharpe Ratio Z-Score]],Table2[Sharpe Ratio Z-Score])</f>
        <v>439</v>
      </c>
      <c r="AV634">
        <f>(Table2[[#This Row],[Rank 1Y]]+Table2[[#This Row],[Rank 6M]]+Table2[[#This Row],[Rank Sharpe]])/3</f>
        <v>589.33333333333337</v>
      </c>
    </row>
    <row r="635" spans="1:48" x14ac:dyDescent="0.3">
      <c r="A635" t="s">
        <v>835</v>
      </c>
      <c r="B635" t="s">
        <v>836</v>
      </c>
      <c r="C635" t="s">
        <v>2907</v>
      </c>
      <c r="D635" t="s">
        <v>186</v>
      </c>
      <c r="E635">
        <v>16680.9093314399</v>
      </c>
      <c r="F635">
        <v>301.7</v>
      </c>
      <c r="G635">
        <v>-24.7939027082409</v>
      </c>
      <c r="H635">
        <f>(Table2[[#This Row],[1Y Return vs Nifty]]-AVERAGE(Table2[1Y Return vs Nifty]))/_xlfn.STDEV.P(Table2[1Y Return vs Nifty])</f>
        <v>-0.84621043462001411</v>
      </c>
      <c r="I635">
        <v>-0.19515347657402399</v>
      </c>
      <c r="J635">
        <f>(Table2[[#This Row],[1M Return vs Nifty]]-AVERAGE(Table2[1M Return vs Nifty]))/_xlfn.STDEV.P(Table2[1M Return vs Nifty])</f>
        <v>-0.43903872268486455</v>
      </c>
      <c r="K635">
        <v>-8.7706528166534508</v>
      </c>
      <c r="L635">
        <f>(Table2[[#This Row],[6M Return vs Nifty]]-AVERAGE(Table2[6M Return vs Nifty]))/_xlfn.STDEV.P(Table2[6M Return vs Nifty])</f>
        <v>-0.68517024946365634</v>
      </c>
      <c r="M635">
        <v>-1.0733698307725901</v>
      </c>
      <c r="N635">
        <f>(Table2[[#This Row],[1W Return vs Nifty]]-AVERAGE(Table2[1W Return vs Nifty]))/_xlfn.STDEV.P(Table2[1W Return vs Nifty])</f>
        <v>-0.25270110108680677</v>
      </c>
      <c r="O635">
        <v>298.52</v>
      </c>
      <c r="P635">
        <v>306.74136319192002</v>
      </c>
      <c r="Q635">
        <v>312.34577265006402</v>
      </c>
      <c r="R635">
        <v>42.938300514037103</v>
      </c>
      <c r="S635">
        <f>(Table2[[#This Row],[Close Price]]-Table2[[#This Row],[20D EMA]])/Table2[[#This Row],[20D EMA]]</f>
        <v>1.0652552592791126E-2</v>
      </c>
      <c r="T635">
        <f>(Table2[[#This Row],[Close Price]]-Table2[[#This Row],[50D EMA]])/Table2[[#This Row],[50D EMA]]</f>
        <v>-1.6435224579626644E-2</v>
      </c>
      <c r="U635">
        <f>(Table2[[#This Row],[Close Price]]-Table2[[#This Row],[200D EMA]])/Table2[[#This Row],[200D EMA]]</f>
        <v>-3.4083293523524016E-2</v>
      </c>
      <c r="V635">
        <v>0.64529542311739596</v>
      </c>
      <c r="W635">
        <v>301.10000000000002</v>
      </c>
      <c r="X635">
        <v>308.7</v>
      </c>
      <c r="Y635">
        <v>303</v>
      </c>
      <c r="Z635">
        <v>311.3</v>
      </c>
      <c r="AA635">
        <v>301.10000000000002</v>
      </c>
      <c r="AB635">
        <v>308.7</v>
      </c>
      <c r="AC635" s="1">
        <f>(Table2[[#This Row],[Close Price]]/Table2[[#This Row],[Day Low]])-1</f>
        <v>1.9926934573231136E-3</v>
      </c>
      <c r="AD635" s="1">
        <f>(Table2[[#This Row],[Day High]]/Table2[[#This Row],[Close Price]])-1</f>
        <v>2.3201856148491906E-2</v>
      </c>
      <c r="AE635" s="1">
        <f>(Table2[[#This Row],[Close Price]]/Table2[[#This Row],[Current Week Low]])-1</f>
        <v>-4.2904290429043312E-3</v>
      </c>
      <c r="AF635" s="1">
        <f>(Table2[[#This Row],[Current Week High]]/Table2[[#This Row],[Close Price]])-1</f>
        <v>3.1819688432217497E-2</v>
      </c>
      <c r="AG635" s="1">
        <f>(Table2[[#This Row],[Close Price]]/Table2[[#This Row],[Current Month Low]])-1</f>
        <v>1.9926934573231136E-3</v>
      </c>
      <c r="AH635" s="1">
        <f>(Table2[[#This Row],[Current Month High]]/Table2[[#This Row],[Close Price]])-1</f>
        <v>2.3201856148491906E-2</v>
      </c>
      <c r="AI635">
        <v>34.819356977129601</v>
      </c>
      <c r="AJ635">
        <v>18.546168958742602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-0.19</v>
      </c>
      <c r="AM635" t="s">
        <v>2950</v>
      </c>
      <c r="AN635">
        <v>8.6999999999999993</v>
      </c>
      <c r="AO635" t="s">
        <v>2951</v>
      </c>
      <c r="AP635">
        <v>-2.9687392219325998E-2</v>
      </c>
      <c r="AQ635">
        <f>(Table2[[#This Row],[Sharpe Ratio]]-AVERAGE(Table2[Sharpe Ratio]))/_xlfn.STDEV.P(Table2[Sharpe Ratio])</f>
        <v>-0.97833145128067067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639</v>
      </c>
      <c r="AT635">
        <f>_xlfn.RANK.AVG(Table2[[#This Row],[6M Return vs Nifty Z-Score]],Table2[6M Return vs Nifty Z-Score])</f>
        <v>525</v>
      </c>
      <c r="AU635">
        <f>_xlfn.RANK.AVG(Table2[[#This Row],[Sharpe Ratio Z-Score]],Table2[Sharpe Ratio Z-Score])</f>
        <v>606</v>
      </c>
      <c r="AV635">
        <f>(Table2[[#This Row],[Rank 1Y]]+Table2[[#This Row],[Rank 6M]]+Table2[[#This Row],[Rank Sharpe]])/3</f>
        <v>590</v>
      </c>
    </row>
    <row r="636" spans="1:48" x14ac:dyDescent="0.3">
      <c r="A636" t="s">
        <v>2103</v>
      </c>
      <c r="B636" t="s">
        <v>2104</v>
      </c>
      <c r="C636" t="s">
        <v>2911</v>
      </c>
      <c r="D636" t="s">
        <v>481</v>
      </c>
      <c r="E636">
        <v>2435.0232099999998</v>
      </c>
      <c r="F636">
        <v>346.1</v>
      </c>
      <c r="G636">
        <v>-21.161117142289498</v>
      </c>
      <c r="H636">
        <f>(Table2[[#This Row],[1Y Return vs Nifty]]-AVERAGE(Table2[1Y Return vs Nifty]))/_xlfn.STDEV.P(Table2[1Y Return vs Nifty])</f>
        <v>-0.80291107477474699</v>
      </c>
      <c r="I636">
        <v>0.589684510180146</v>
      </c>
      <c r="J636">
        <f>(Table2[[#This Row],[1M Return vs Nifty]]-AVERAGE(Table2[1M Return vs Nifty]))/_xlfn.STDEV.P(Table2[1M Return vs Nifty])</f>
        <v>-0.36480304302906935</v>
      </c>
      <c r="K636">
        <v>-10.5961619651672</v>
      </c>
      <c r="L636">
        <f>(Table2[[#This Row],[6M Return vs Nifty]]-AVERAGE(Table2[6M Return vs Nifty]))/_xlfn.STDEV.P(Table2[6M Return vs Nifty])</f>
        <v>-0.74155718929446368</v>
      </c>
      <c r="M636">
        <v>1.26516922700596</v>
      </c>
      <c r="N636">
        <f>(Table2[[#This Row],[1W Return vs Nifty]]-AVERAGE(Table2[1W Return vs Nifty]))/_xlfn.STDEV.P(Table2[1W Return vs Nifty])</f>
        <v>0.22644247848934926</v>
      </c>
      <c r="O636">
        <v>336.97</v>
      </c>
      <c r="P636">
        <v>337.20532408236801</v>
      </c>
      <c r="Q636">
        <v>343.63432854971501</v>
      </c>
      <c r="R636">
        <v>49.548273153516298</v>
      </c>
      <c r="S636">
        <f>(Table2[[#This Row],[Close Price]]-Table2[[#This Row],[20D EMA]])/Table2[[#This Row],[20D EMA]]</f>
        <v>2.7094400094963927E-2</v>
      </c>
      <c r="T636">
        <f>(Table2[[#This Row],[Close Price]]-Table2[[#This Row],[50D EMA]])/Table2[[#This Row],[50D EMA]]</f>
        <v>2.6377625981549871E-2</v>
      </c>
      <c r="U636">
        <f>(Table2[[#This Row],[Close Price]]-Table2[[#This Row],[200D EMA]])/Table2[[#This Row],[200D EMA]]</f>
        <v>7.1752768726314727E-3</v>
      </c>
      <c r="V636">
        <v>0.81460265224261696</v>
      </c>
      <c r="W636">
        <v>340</v>
      </c>
      <c r="X636">
        <v>348.6</v>
      </c>
      <c r="Y636">
        <v>344</v>
      </c>
      <c r="Z636">
        <v>355.75</v>
      </c>
      <c r="AA636">
        <v>340</v>
      </c>
      <c r="AB636">
        <v>348.6</v>
      </c>
      <c r="AC636" s="1">
        <f>(Table2[[#This Row],[Close Price]]/Table2[[#This Row],[Day Low]])-1</f>
        <v>1.7941176470588349E-2</v>
      </c>
      <c r="AD636" s="1">
        <f>(Table2[[#This Row],[Day High]]/Table2[[#This Row],[Close Price]])-1</f>
        <v>7.2233458537995787E-3</v>
      </c>
      <c r="AE636" s="1">
        <f>(Table2[[#This Row],[Close Price]]/Table2[[#This Row],[Current Week Low]])-1</f>
        <v>6.1046511627906863E-3</v>
      </c>
      <c r="AF636" s="1">
        <f>(Table2[[#This Row],[Current Week High]]/Table2[[#This Row],[Close Price]])-1</f>
        <v>2.7882114995665841E-2</v>
      </c>
      <c r="AG636" s="1">
        <f>(Table2[[#This Row],[Close Price]]/Table2[[#This Row],[Current Month Low]])-1</f>
        <v>1.7941176470588349E-2</v>
      </c>
      <c r="AH636" s="1">
        <f>(Table2[[#This Row],[Current Month High]]/Table2[[#This Row],[Close Price]])-1</f>
        <v>7.2233458537995787E-3</v>
      </c>
      <c r="AI636">
        <v>27.679861311759499</v>
      </c>
      <c r="AJ636">
        <v>17.302152177597002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-0.14000000000000001</v>
      </c>
      <c r="AM636" t="s">
        <v>2950</v>
      </c>
      <c r="AN636">
        <v>10.29</v>
      </c>
      <c r="AO636" t="s">
        <v>2951</v>
      </c>
      <c r="AP636">
        <v>-2.3390929269891999E-2</v>
      </c>
      <c r="AQ636">
        <f>(Table2[[#This Row],[Sharpe Ratio]]-AVERAGE(Table2[Sharpe Ratio]))/_xlfn.STDEV.P(Table2[Sharpe Ratio])</f>
        <v>-0.90883391564940819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626</v>
      </c>
      <c r="AT636">
        <f>_xlfn.RANK.AVG(Table2[[#This Row],[6M Return vs Nifty Z-Score]],Table2[6M Return vs Nifty Z-Score])</f>
        <v>552</v>
      </c>
      <c r="AU636">
        <f>_xlfn.RANK.AVG(Table2[[#This Row],[Sharpe Ratio Z-Score]],Table2[Sharpe Ratio Z-Score])</f>
        <v>594</v>
      </c>
      <c r="AV636">
        <f>(Table2[[#This Row],[Rank 1Y]]+Table2[[#This Row],[Rank 6M]]+Table2[[#This Row],[Rank Sharpe]])/3</f>
        <v>590.66666666666663</v>
      </c>
    </row>
    <row r="637" spans="1:48" x14ac:dyDescent="0.3">
      <c r="A637" t="s">
        <v>657</v>
      </c>
      <c r="B637" t="s">
        <v>658</v>
      </c>
      <c r="C637" t="s">
        <v>2916</v>
      </c>
      <c r="D637" t="s">
        <v>66</v>
      </c>
      <c r="E637">
        <v>23639.042531879899</v>
      </c>
      <c r="F637">
        <v>429.35</v>
      </c>
      <c r="G637">
        <v>-7.4821499281956001</v>
      </c>
      <c r="H637">
        <f>(Table2[[#This Row],[1Y Return vs Nifty]]-AVERAGE(Table2[1Y Return vs Nifty]))/_xlfn.STDEV.P(Table2[1Y Return vs Nifty])</f>
        <v>-0.63987075407265037</v>
      </c>
      <c r="I637">
        <v>-6.0306161409627004</v>
      </c>
      <c r="J637">
        <f>(Table2[[#This Row],[1M Return vs Nifty]]-AVERAGE(Table2[1M Return vs Nifty]))/_xlfn.STDEV.P(Table2[1M Return vs Nifty])</f>
        <v>-0.99099918370750251</v>
      </c>
      <c r="K637">
        <v>-11.6514890579473</v>
      </c>
      <c r="L637">
        <f>(Table2[[#This Row],[6M Return vs Nifty]]-AVERAGE(Table2[6M Return vs Nifty]))/_xlfn.STDEV.P(Table2[6M Return vs Nifty])</f>
        <v>-0.77415448705704137</v>
      </c>
      <c r="M637">
        <v>-1.6274614882353799</v>
      </c>
      <c r="N637">
        <f>(Table2[[#This Row],[1W Return vs Nifty]]-AVERAGE(Table2[1W Return vs Nifty]))/_xlfn.STDEV.P(Table2[1W Return vs Nifty])</f>
        <v>-0.3662290147160121</v>
      </c>
      <c r="O637">
        <v>433.5</v>
      </c>
      <c r="P637">
        <v>431.69316260176601</v>
      </c>
      <c r="Q637">
        <v>411.06922372147801</v>
      </c>
      <c r="R637">
        <v>44.903988355965602</v>
      </c>
      <c r="S637">
        <f>(Table2[[#This Row],[Close Price]]-Table2[[#This Row],[20D EMA]])/Table2[[#This Row],[20D EMA]]</f>
        <v>-9.5732410611302828E-3</v>
      </c>
      <c r="T637">
        <f>(Table2[[#This Row],[Close Price]]-Table2[[#This Row],[50D EMA]])/Table2[[#This Row],[50D EMA]]</f>
        <v>-5.4278427474829709E-3</v>
      </c>
      <c r="U637">
        <f>(Table2[[#This Row],[Close Price]]-Table2[[#This Row],[200D EMA]])/Table2[[#This Row],[200D EMA]]</f>
        <v>4.4471284211021943E-2</v>
      </c>
      <c r="V637">
        <v>0.52913031047196701</v>
      </c>
      <c r="W637">
        <v>423.15</v>
      </c>
      <c r="X637">
        <v>431.25</v>
      </c>
      <c r="Y637">
        <v>428.95</v>
      </c>
      <c r="Z637">
        <v>437.7</v>
      </c>
      <c r="AA637">
        <v>423.15</v>
      </c>
      <c r="AB637">
        <v>431.25</v>
      </c>
      <c r="AC637" s="1">
        <f>(Table2[[#This Row],[Close Price]]/Table2[[#This Row],[Day Low]])-1</f>
        <v>1.4652014652014822E-2</v>
      </c>
      <c r="AD637" s="1">
        <f>(Table2[[#This Row],[Day High]]/Table2[[#This Row],[Close Price]])-1</f>
        <v>4.4252940491440462E-3</v>
      </c>
      <c r="AE637" s="1">
        <f>(Table2[[#This Row],[Close Price]]/Table2[[#This Row],[Current Week Low]])-1</f>
        <v>9.3250961650559461E-4</v>
      </c>
      <c r="AF637" s="1">
        <f>(Table2[[#This Row],[Current Week High]]/Table2[[#This Row],[Close Price]])-1</f>
        <v>1.9448002794922425E-2</v>
      </c>
      <c r="AG637" s="1">
        <f>(Table2[[#This Row],[Close Price]]/Table2[[#This Row],[Current Month Low]])-1</f>
        <v>1.4652014652014822E-2</v>
      </c>
      <c r="AH637" s="1">
        <f>(Table2[[#This Row],[Current Month High]]/Table2[[#This Row],[Close Price]])-1</f>
        <v>4.4252940491440462E-3</v>
      </c>
      <c r="AI637">
        <v>9.7007103761499902</v>
      </c>
      <c r="AJ637">
        <v>30.839555081517599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0.02</v>
      </c>
      <c r="AM637" t="s">
        <v>2951</v>
      </c>
      <c r="AN637">
        <v>0.75</v>
      </c>
      <c r="AO637" t="s">
        <v>2951</v>
      </c>
      <c r="AP637">
        <v>-6.2773633124999006E-2</v>
      </c>
      <c r="AQ637">
        <f>(Table2[[#This Row],[Sharpe Ratio]]-AVERAGE(Table2[Sharpe Ratio]))/_xlfn.STDEV.P(Table2[Sharpe Ratio])</f>
        <v>-1.3435225474107984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-4.1147759869640046</v>
      </c>
      <c r="AS637">
        <f>_xlfn.RANK.AVG(Table2[[#This Row],[1Y Return vs Nifty Z-Score]],Table2[1Y Return vs Nifty Z-Score])</f>
        <v>551</v>
      </c>
      <c r="AT637">
        <f>_xlfn.RANK.AVG(Table2[[#This Row],[6M Return vs Nifty Z-Score]],Table2[6M Return vs Nifty Z-Score])</f>
        <v>567</v>
      </c>
      <c r="AU637">
        <f>_xlfn.RANK.AVG(Table2[[#This Row],[Sharpe Ratio Z-Score]],Table2[Sharpe Ratio Z-Score])</f>
        <v>656</v>
      </c>
      <c r="AV637">
        <f>(Table2[[#This Row],[Rank 1Y]]+Table2[[#This Row],[Rank 6M]]+Table2[[#This Row],[Rank Sharpe]])/3</f>
        <v>591.33333333333337</v>
      </c>
    </row>
    <row r="638" spans="1:48" x14ac:dyDescent="0.3">
      <c r="A638" t="s">
        <v>2033</v>
      </c>
      <c r="B638" t="s">
        <v>2034</v>
      </c>
      <c r="C638" t="s">
        <v>2912</v>
      </c>
      <c r="D638" t="s">
        <v>47</v>
      </c>
      <c r="E638">
        <v>2653.0268626749998</v>
      </c>
      <c r="F638">
        <v>650.79999999999995</v>
      </c>
      <c r="G638">
        <v>-40.211992677416099</v>
      </c>
      <c r="H638">
        <f>(Table2[[#This Row],[1Y Return vs Nifty]]-AVERAGE(Table2[1Y Return vs Nifty]))/_xlfn.STDEV.P(Table2[1Y Return vs Nifty])</f>
        <v>-1.0299794497689125</v>
      </c>
      <c r="I638">
        <v>-5.5004611605658802</v>
      </c>
      <c r="J638">
        <f>(Table2[[#This Row],[1M Return vs Nifty]]-AVERAGE(Table2[1M Return vs Nifty]))/_xlfn.STDEV.P(Table2[1M Return vs Nifty])</f>
        <v>-0.94085327339621916</v>
      </c>
      <c r="K638">
        <v>-25.5716984995668</v>
      </c>
      <c r="L638">
        <f>(Table2[[#This Row],[6M Return vs Nifty]]-AVERAGE(Table2[6M Return vs Nifty]))/_xlfn.STDEV.P(Table2[6M Return vs Nifty])</f>
        <v>-1.2041265925684721</v>
      </c>
      <c r="M638">
        <v>-2.6706966423990299</v>
      </c>
      <c r="N638">
        <f>(Table2[[#This Row],[1W Return vs Nifty]]-AVERAGE(Table2[1W Return vs Nifty]))/_xlfn.STDEV.P(Table2[1W Return vs Nifty])</f>
        <v>-0.57997760464997106</v>
      </c>
      <c r="O638">
        <v>656.64</v>
      </c>
      <c r="P638">
        <v>664.52162633942703</v>
      </c>
      <c r="Q638">
        <v>701.22065794040805</v>
      </c>
      <c r="R638">
        <v>48.336708356282799</v>
      </c>
      <c r="S638">
        <f>(Table2[[#This Row],[Close Price]]-Table2[[#This Row],[20D EMA]])/Table2[[#This Row],[20D EMA]]</f>
        <v>-8.8937621832359155E-3</v>
      </c>
      <c r="T638">
        <f>(Table2[[#This Row],[Close Price]]-Table2[[#This Row],[50D EMA]])/Table2[[#This Row],[50D EMA]]</f>
        <v>-2.0648878524862767E-2</v>
      </c>
      <c r="U638">
        <f>(Table2[[#This Row],[Close Price]]-Table2[[#This Row],[200D EMA]])/Table2[[#This Row],[200D EMA]]</f>
        <v>-7.19041251415799E-2</v>
      </c>
      <c r="V638">
        <v>0.71561717777592904</v>
      </c>
      <c r="W638">
        <v>648</v>
      </c>
      <c r="X638">
        <v>657.6</v>
      </c>
      <c r="Y638">
        <v>643.15</v>
      </c>
      <c r="Z638">
        <v>666.45</v>
      </c>
      <c r="AA638">
        <v>648</v>
      </c>
      <c r="AB638">
        <v>657.6</v>
      </c>
      <c r="AC638" s="1">
        <f>(Table2[[#This Row],[Close Price]]/Table2[[#This Row],[Day Low]])-1</f>
        <v>4.3209876543208736E-3</v>
      </c>
      <c r="AD638" s="1">
        <f>(Table2[[#This Row],[Day High]]/Table2[[#This Row],[Close Price]])-1</f>
        <v>1.044867854947773E-2</v>
      </c>
      <c r="AE638" s="1">
        <f>(Table2[[#This Row],[Close Price]]/Table2[[#This Row],[Current Week Low]])-1</f>
        <v>1.1894581357381639E-2</v>
      </c>
      <c r="AF638" s="1">
        <f>(Table2[[#This Row],[Current Week High]]/Table2[[#This Row],[Close Price]])-1</f>
        <v>2.4047326367547806E-2</v>
      </c>
      <c r="AG638" s="1">
        <f>(Table2[[#This Row],[Close Price]]/Table2[[#This Row],[Current Month Low]])-1</f>
        <v>4.3209876543208736E-3</v>
      </c>
      <c r="AH638" s="1">
        <f>(Table2[[#This Row],[Current Month High]]/Table2[[#This Row],[Close Price]])-1</f>
        <v>1.044867854947773E-2</v>
      </c>
      <c r="AI638">
        <v>29.993853718500301</v>
      </c>
      <c r="AJ638">
        <v>8.4847474579096591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-0.25</v>
      </c>
      <c r="AM638" t="s">
        <v>2950</v>
      </c>
      <c r="AN638">
        <v>4.6100000000000003</v>
      </c>
      <c r="AO638" t="s">
        <v>2951</v>
      </c>
      <c r="AP638">
        <v>3.7703109242656997E-2</v>
      </c>
      <c r="AQ638">
        <f>(Table2[[#This Row],[Sharpe Ratio]]-AVERAGE(Table2[Sharpe Ratio]))/_xlfn.STDEV.P(Table2[Sharpe Ratio])</f>
        <v>-0.23450530409690809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697</v>
      </c>
      <c r="AT638">
        <f>_xlfn.RANK.AVG(Table2[[#This Row],[6M Return vs Nifty Z-Score]],Table2[6M Return vs Nifty Z-Score])</f>
        <v>681</v>
      </c>
      <c r="AU638">
        <f>_xlfn.RANK.AVG(Table2[[#This Row],[Sharpe Ratio Z-Score]],Table2[Sharpe Ratio Z-Score])</f>
        <v>398</v>
      </c>
      <c r="AV638">
        <f>(Table2[[#This Row],[Rank 1Y]]+Table2[[#This Row],[Rank 6M]]+Table2[[#This Row],[Rank Sharpe]])/3</f>
        <v>592</v>
      </c>
    </row>
    <row r="639" spans="1:48" x14ac:dyDescent="0.3">
      <c r="A639" t="s">
        <v>1625</v>
      </c>
      <c r="B639" t="s">
        <v>1626</v>
      </c>
      <c r="C639" t="s">
        <v>622</v>
      </c>
      <c r="D639" t="s">
        <v>486</v>
      </c>
      <c r="E639">
        <v>4525.1865568800004</v>
      </c>
      <c r="F639">
        <v>1493.5</v>
      </c>
      <c r="G639">
        <v>-26.989460611902398</v>
      </c>
      <c r="H639">
        <f>(Table2[[#This Row],[1Y Return vs Nifty]]-AVERAGE(Table2[1Y Return vs Nifty]))/_xlfn.STDEV.P(Table2[1Y Return vs Nifty])</f>
        <v>-0.87237940330970964</v>
      </c>
      <c r="I639">
        <v>-4.2452926203751602</v>
      </c>
      <c r="J639">
        <f>(Table2[[#This Row],[1M Return vs Nifty]]-AVERAGE(Table2[1M Return vs Nifty]))/_xlfn.STDEV.P(Table2[1M Return vs Nifty])</f>
        <v>-0.82213031243330137</v>
      </c>
      <c r="K639">
        <v>1.9624415198464</v>
      </c>
      <c r="L639">
        <f>(Table2[[#This Row],[6M Return vs Nifty]]-AVERAGE(Table2[6M Return vs Nifty]))/_xlfn.STDEV.P(Table2[6M Return vs Nifty])</f>
        <v>-0.35364282598110097</v>
      </c>
      <c r="M639">
        <v>2.1342005745740402</v>
      </c>
      <c r="N639">
        <f>(Table2[[#This Row],[1W Return vs Nifty]]-AVERAGE(Table2[1W Return vs Nifty]))/_xlfn.STDEV.P(Table2[1W Return vs Nifty])</f>
        <v>0.40449842724617818</v>
      </c>
      <c r="O639">
        <v>1464.82</v>
      </c>
      <c r="P639">
        <v>1416.7786918495301</v>
      </c>
      <c r="Q639">
        <v>1370.93635635036</v>
      </c>
      <c r="R639">
        <v>48.054390932835602</v>
      </c>
      <c r="S639">
        <f>(Table2[[#This Row],[Close Price]]-Table2[[#This Row],[20D EMA]])/Table2[[#This Row],[20D EMA]]</f>
        <v>1.9579197444054605E-2</v>
      </c>
      <c r="T639">
        <f>(Table2[[#This Row],[Close Price]]-Table2[[#This Row],[50D EMA]])/Table2[[#This Row],[50D EMA]]</f>
        <v>5.415193536706446E-2</v>
      </c>
      <c r="U639">
        <f>(Table2[[#This Row],[Close Price]]-Table2[[#This Row],[200D EMA]])/Table2[[#This Row],[200D EMA]]</f>
        <v>8.940141027109598E-2</v>
      </c>
      <c r="V639">
        <v>0.52883847695225406</v>
      </c>
      <c r="W639">
        <v>1478.7</v>
      </c>
      <c r="X639">
        <v>1517.6</v>
      </c>
      <c r="Y639">
        <v>1497.95</v>
      </c>
      <c r="Z639">
        <v>1554</v>
      </c>
      <c r="AA639">
        <v>1478.7</v>
      </c>
      <c r="AB639">
        <v>1517.6</v>
      </c>
      <c r="AC639" s="1">
        <f>(Table2[[#This Row],[Close Price]]/Table2[[#This Row],[Day Low]])-1</f>
        <v>1.0008791506052495E-2</v>
      </c>
      <c r="AD639" s="1">
        <f>(Table2[[#This Row],[Day High]]/Table2[[#This Row],[Close Price]])-1</f>
        <v>1.6136591898225694E-2</v>
      </c>
      <c r="AE639" s="1">
        <f>(Table2[[#This Row],[Close Price]]/Table2[[#This Row],[Current Week Low]])-1</f>
        <v>-2.9707266597683857E-3</v>
      </c>
      <c r="AF639" s="1">
        <f>(Table2[[#This Row],[Current Week High]]/Table2[[#This Row],[Close Price]])-1</f>
        <v>4.0508871777703348E-2</v>
      </c>
      <c r="AG639" s="1">
        <f>(Table2[[#This Row],[Close Price]]/Table2[[#This Row],[Current Month Low]])-1</f>
        <v>1.0008791506052495E-2</v>
      </c>
      <c r="AH639" s="1">
        <f>(Table2[[#This Row],[Current Month High]]/Table2[[#This Row],[Close Price]])-1</f>
        <v>1.6136591898225694E-2</v>
      </c>
      <c r="AI639">
        <v>15.1355875460328</v>
      </c>
      <c r="AJ639">
        <v>39.351527874970799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0.19</v>
      </c>
      <c r="AM639" t="s">
        <v>2951</v>
      </c>
      <c r="AN639">
        <v>6.12</v>
      </c>
      <c r="AO639" t="s">
        <v>2951</v>
      </c>
      <c r="AP639">
        <v>-0.12600436439576901</v>
      </c>
      <c r="AQ639">
        <f>(Table2[[#This Row],[Sharpe Ratio]]-AVERAGE(Table2[Sharpe Ratio]))/_xlfn.STDEV.P(Table2[Sharpe Ratio])</f>
        <v>-2.0414350158508983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-3.6850891303288318</v>
      </c>
      <c r="AS639">
        <f>_xlfn.RANK.AVG(Table2[[#This Row],[1Y Return vs Nifty Z-Score]],Table2[1Y Return vs Nifty Z-Score])</f>
        <v>644</v>
      </c>
      <c r="AT639">
        <f>_xlfn.RANK.AVG(Table2[[#This Row],[6M Return vs Nifty Z-Score]],Table2[6M Return vs Nifty Z-Score])</f>
        <v>419</v>
      </c>
      <c r="AU639">
        <f>_xlfn.RANK.AVG(Table2[[#This Row],[Sharpe Ratio Z-Score]],Table2[Sharpe Ratio Z-Score])</f>
        <v>717</v>
      </c>
      <c r="AV639">
        <f>(Table2[[#This Row],[Rank 1Y]]+Table2[[#This Row],[Rank 6M]]+Table2[[#This Row],[Rank Sharpe]])/3</f>
        <v>593.33333333333337</v>
      </c>
    </row>
    <row r="640" spans="1:48" x14ac:dyDescent="0.3">
      <c r="A640" t="s">
        <v>48</v>
      </c>
      <c r="B640" t="s">
        <v>49</v>
      </c>
      <c r="C640" t="s">
        <v>2909</v>
      </c>
      <c r="D640" t="s">
        <v>50</v>
      </c>
      <c r="E640">
        <v>422525.88336679002</v>
      </c>
      <c r="F640">
        <v>7081.85</v>
      </c>
      <c r="G640">
        <v>-24.9154286832797</v>
      </c>
      <c r="H640">
        <f>(Table2[[#This Row],[1Y Return vs Nifty]]-AVERAGE(Table2[1Y Return vs Nifty]))/_xlfn.STDEV.P(Table2[1Y Return vs Nifty])</f>
        <v>-0.84765890902848751</v>
      </c>
      <c r="I640">
        <v>2.3888085406059698</v>
      </c>
      <c r="J640">
        <f>(Table2[[#This Row],[1M Return vs Nifty]]-AVERAGE(Table2[1M Return vs Nifty]))/_xlfn.STDEV.P(Table2[1M Return vs Nifty])</f>
        <v>-0.19462881925571313</v>
      </c>
      <c r="K640">
        <v>-11.3738818960532</v>
      </c>
      <c r="L640">
        <f>(Table2[[#This Row],[6M Return vs Nifty]]-AVERAGE(Table2[6M Return vs Nifty]))/_xlfn.STDEV.P(Table2[6M Return vs Nifty])</f>
        <v>-0.76557966378263154</v>
      </c>
      <c r="M640">
        <v>-2.9923697287345901</v>
      </c>
      <c r="N640">
        <f>(Table2[[#This Row],[1W Return vs Nifty]]-AVERAGE(Table2[1W Return vs Nifty]))/_xlfn.STDEV.P(Table2[1W Return vs Nifty])</f>
        <v>-0.64588524622964205</v>
      </c>
      <c r="O640">
        <v>7067.21</v>
      </c>
      <c r="P640">
        <v>6971.6393621490797</v>
      </c>
      <c r="Q640">
        <v>7003.7497164279903</v>
      </c>
      <c r="R640">
        <v>58.138055554397297</v>
      </c>
      <c r="S640">
        <f>(Table2[[#This Row],[Close Price]]-Table2[[#This Row],[20D EMA]])/Table2[[#This Row],[20D EMA]]</f>
        <v>2.0715388392308037E-3</v>
      </c>
      <c r="T640">
        <f>(Table2[[#This Row],[Close Price]]-Table2[[#This Row],[50D EMA]])/Table2[[#This Row],[50D EMA]]</f>
        <v>1.5808424980971344E-2</v>
      </c>
      <c r="U640">
        <f>(Table2[[#This Row],[Close Price]]-Table2[[#This Row],[200D EMA]])/Table2[[#This Row],[200D EMA]]</f>
        <v>1.1151209956691929E-2</v>
      </c>
      <c r="V640">
        <v>0.78791379238312398</v>
      </c>
      <c r="W640">
        <v>7020.55</v>
      </c>
      <c r="X640">
        <v>7106.95</v>
      </c>
      <c r="Y640">
        <v>7075</v>
      </c>
      <c r="Z640">
        <v>7265</v>
      </c>
      <c r="AA640">
        <v>7020.55</v>
      </c>
      <c r="AB640">
        <v>7106.95</v>
      </c>
      <c r="AC640" s="1">
        <f>(Table2[[#This Row],[Close Price]]/Table2[[#This Row],[Day Low]])-1</f>
        <v>8.7315096395581548E-3</v>
      </c>
      <c r="AD640" s="1">
        <f>(Table2[[#This Row],[Day High]]/Table2[[#This Row],[Close Price]])-1</f>
        <v>3.5442716239399985E-3</v>
      </c>
      <c r="AE640" s="1">
        <f>(Table2[[#This Row],[Close Price]]/Table2[[#This Row],[Current Week Low]])-1</f>
        <v>9.681978798588009E-4</v>
      </c>
      <c r="AF640" s="1">
        <f>(Table2[[#This Row],[Current Week High]]/Table2[[#This Row],[Close Price]])-1</f>
        <v>2.5861886371498999E-2</v>
      </c>
      <c r="AG640" s="1">
        <f>(Table2[[#This Row],[Close Price]]/Table2[[#This Row],[Current Month Low]])-1</f>
        <v>8.7315096395581548E-3</v>
      </c>
      <c r="AH640" s="1">
        <f>(Table2[[#This Row],[Current Month High]]/Table2[[#This Row],[Close Price]])-1</f>
        <v>3.5442716239399985E-3</v>
      </c>
      <c r="AI640">
        <v>15.675988618793101</v>
      </c>
      <c r="AJ640">
        <v>14.44859239148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</v>
      </c>
      <c r="AM640" t="s">
        <v>2950</v>
      </c>
      <c r="AN640">
        <v>3.59</v>
      </c>
      <c r="AO640" t="s">
        <v>2951</v>
      </c>
      <c r="AP640">
        <v>-2.1710857919668002E-2</v>
      </c>
      <c r="AQ640">
        <f>(Table2[[#This Row],[Sharpe Ratio]]-AVERAGE(Table2[Sharpe Ratio]))/_xlfn.STDEV.P(Table2[Sharpe Ratio])</f>
        <v>-0.89029004118164046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640</v>
      </c>
      <c r="AT640">
        <f>_xlfn.RANK.AVG(Table2[[#This Row],[6M Return vs Nifty Z-Score]],Table2[6M Return vs Nifty Z-Score])</f>
        <v>560</v>
      </c>
      <c r="AU640">
        <f>_xlfn.RANK.AVG(Table2[[#This Row],[Sharpe Ratio Z-Score]],Table2[Sharpe Ratio Z-Score])</f>
        <v>590</v>
      </c>
      <c r="AV640">
        <f>(Table2[[#This Row],[Rank 1Y]]+Table2[[#This Row],[Rank 6M]]+Table2[[#This Row],[Rank Sharpe]])/3</f>
        <v>596.66666666666663</v>
      </c>
    </row>
    <row r="641" spans="1:48" x14ac:dyDescent="0.3">
      <c r="A641" t="s">
        <v>1172</v>
      </c>
      <c r="B641" t="s">
        <v>1173</v>
      </c>
      <c r="C641" t="s">
        <v>2909</v>
      </c>
      <c r="D641" t="s">
        <v>120</v>
      </c>
      <c r="E641">
        <v>8944.9135881700004</v>
      </c>
      <c r="F641">
        <v>85.62</v>
      </c>
      <c r="G641">
        <v>-33.240165905162897</v>
      </c>
      <c r="H641">
        <f>(Table2[[#This Row],[1Y Return vs Nifty]]-AVERAGE(Table2[1Y Return vs Nifty]))/_xlfn.STDEV.P(Table2[1Y Return vs Nifty])</f>
        <v>-0.94688188435794651</v>
      </c>
      <c r="I641">
        <v>2.14247260682238E-2</v>
      </c>
      <c r="J641">
        <f>(Table2[[#This Row],[1M Return vs Nifty]]-AVERAGE(Table2[1M Return vs Nifty]))/_xlfn.STDEV.P(Table2[1M Return vs Nifty])</f>
        <v>-0.41855318255667784</v>
      </c>
      <c r="K641">
        <v>-14.639249077473099</v>
      </c>
      <c r="L641">
        <f>(Table2[[#This Row],[6M Return vs Nifty]]-AVERAGE(Table2[6M Return vs Nifty]))/_xlfn.STDEV.P(Table2[6M Return vs Nifty])</f>
        <v>-0.86644142223184162</v>
      </c>
      <c r="M641">
        <v>-1.9014310053669099</v>
      </c>
      <c r="N641">
        <f>(Table2[[#This Row],[1W Return vs Nifty]]-AVERAGE(Table2[1W Return vs Nifty]))/_xlfn.STDEV.P(Table2[1W Return vs Nifty])</f>
        <v>-0.42236266563645058</v>
      </c>
      <c r="O641">
        <v>84.63</v>
      </c>
      <c r="P641">
        <v>84.343343624741493</v>
      </c>
      <c r="Q641">
        <v>85.921107120980807</v>
      </c>
      <c r="R641">
        <v>53.1000831984204</v>
      </c>
      <c r="S641">
        <f>(Table2[[#This Row],[Close Price]]-Table2[[#This Row],[20D EMA]])/Table2[[#This Row],[20D EMA]]</f>
        <v>1.1697979439915032E-2</v>
      </c>
      <c r="T641">
        <f>(Table2[[#This Row],[Close Price]]-Table2[[#This Row],[50D EMA]])/Table2[[#This Row],[50D EMA]]</f>
        <v>1.513642120875101E-2</v>
      </c>
      <c r="U641">
        <f>(Table2[[#This Row],[Close Price]]-Table2[[#This Row],[200D EMA]])/Table2[[#This Row],[200D EMA]]</f>
        <v>-3.504460441330555E-3</v>
      </c>
      <c r="V641">
        <v>0.67415501990361804</v>
      </c>
      <c r="W641">
        <v>84</v>
      </c>
      <c r="X641">
        <v>87.5</v>
      </c>
      <c r="Y641">
        <v>85</v>
      </c>
      <c r="Z641">
        <v>87.27</v>
      </c>
      <c r="AA641">
        <v>84</v>
      </c>
      <c r="AB641">
        <v>87.5</v>
      </c>
      <c r="AC641" s="1">
        <f>(Table2[[#This Row],[Close Price]]/Table2[[#This Row],[Day Low]])-1</f>
        <v>1.928571428571435E-2</v>
      </c>
      <c r="AD641" s="1">
        <f>(Table2[[#This Row],[Day High]]/Table2[[#This Row],[Close Price]])-1</f>
        <v>2.1957486568558782E-2</v>
      </c>
      <c r="AE641" s="1">
        <f>(Table2[[#This Row],[Close Price]]/Table2[[#This Row],[Current Week Low]])-1</f>
        <v>7.2941176470588953E-3</v>
      </c>
      <c r="AF641" s="1">
        <f>(Table2[[#This Row],[Current Week High]]/Table2[[#This Row],[Close Price]])-1</f>
        <v>1.927119831814994E-2</v>
      </c>
      <c r="AG641" s="1">
        <f>(Table2[[#This Row],[Close Price]]/Table2[[#This Row],[Current Month Low]])-1</f>
        <v>1.928571428571435E-2</v>
      </c>
      <c r="AH641" s="1">
        <f>(Table2[[#This Row],[Current Month High]]/Table2[[#This Row],[Close Price]])-1</f>
        <v>2.1957486568558782E-2</v>
      </c>
      <c r="AI641">
        <v>14.4592384956785</v>
      </c>
      <c r="AJ641">
        <v>18.259668508287199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-0.06</v>
      </c>
      <c r="AM641" t="s">
        <v>2950</v>
      </c>
      <c r="AN641">
        <v>4.3499999999999996</v>
      </c>
      <c r="AO641" t="s">
        <v>2951</v>
      </c>
      <c r="AQ641">
        <f>(Table2[[#This Row],[Sharpe Ratio]]-AVERAGE(Table2[Sharpe Ratio]))/_xlfn.STDEV.P(Table2[Sharpe Ratio])</f>
        <v>-0.65065532340838095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674</v>
      </c>
      <c r="AT641">
        <f>_xlfn.RANK.AVG(Table2[[#This Row],[6M Return vs Nifty Z-Score]],Table2[6M Return vs Nifty Z-Score])</f>
        <v>596</v>
      </c>
      <c r="AU641">
        <f>_xlfn.RANK.AVG(Table2[[#This Row],[Sharpe Ratio Z-Score]],Table2[Sharpe Ratio Z-Score])</f>
        <v>520</v>
      </c>
      <c r="AV641">
        <f>(Table2[[#This Row],[Rank 1Y]]+Table2[[#This Row],[Rank 6M]]+Table2[[#This Row],[Rank Sharpe]])/3</f>
        <v>596.66666666666663</v>
      </c>
    </row>
    <row r="642" spans="1:48" x14ac:dyDescent="0.3">
      <c r="A642" t="s">
        <v>1874</v>
      </c>
      <c r="B642" t="s">
        <v>1875</v>
      </c>
      <c r="C642" t="s">
        <v>2925</v>
      </c>
      <c r="D642" t="s">
        <v>1747</v>
      </c>
      <c r="E642">
        <v>3148.5480233399999</v>
      </c>
      <c r="F642">
        <v>16.04</v>
      </c>
      <c r="G642">
        <v>-21.266905161964701</v>
      </c>
      <c r="H642">
        <f>(Table2[[#This Row],[1Y Return vs Nifty]]-AVERAGE(Table2[1Y Return vs Nifty]))/_xlfn.STDEV.P(Table2[1Y Return vs Nifty])</f>
        <v>-0.80417196767582166</v>
      </c>
      <c r="I642">
        <v>-5.6434909299842904</v>
      </c>
      <c r="J642">
        <f>(Table2[[#This Row],[1M Return vs Nifty]]-AVERAGE(Table2[1M Return vs Nifty]))/_xlfn.STDEV.P(Table2[1M Return vs Nifty])</f>
        <v>-0.95438206828508476</v>
      </c>
      <c r="K642">
        <v>-27.356582514685002</v>
      </c>
      <c r="L642">
        <f>(Table2[[#This Row],[6M Return vs Nifty]]-AVERAGE(Table2[6M Return vs Nifty]))/_xlfn.STDEV.P(Table2[6M Return vs Nifty])</f>
        <v>-1.2592586896315736</v>
      </c>
      <c r="M642">
        <v>-3.0138506148819801</v>
      </c>
      <c r="N642">
        <f>(Table2[[#This Row],[1W Return vs Nifty]]-AVERAGE(Table2[1W Return vs Nifty]))/_xlfn.STDEV.P(Table2[1W Return vs Nifty])</f>
        <v>-0.6502864678585446</v>
      </c>
      <c r="O642">
        <v>15.96</v>
      </c>
      <c r="P642">
        <v>16.5794578444387</v>
      </c>
      <c r="Q642">
        <v>17.8986789728751</v>
      </c>
      <c r="R642">
        <v>62.163143473139101</v>
      </c>
      <c r="S642">
        <f>(Table2[[#This Row],[Close Price]]-Table2[[#This Row],[20D EMA]])/Table2[[#This Row],[20D EMA]]</f>
        <v>5.012531328320695E-3</v>
      </c>
      <c r="T642">
        <f>(Table2[[#This Row],[Close Price]]-Table2[[#This Row],[50D EMA]])/Table2[[#This Row],[50D EMA]]</f>
        <v>-3.2537725268239268E-2</v>
      </c>
      <c r="U642">
        <f>(Table2[[#This Row],[Close Price]]-Table2[[#This Row],[200D EMA]])/Table2[[#This Row],[200D EMA]]</f>
        <v>-0.10384447789090312</v>
      </c>
      <c r="V642">
        <v>1.0772710628011499</v>
      </c>
      <c r="W642">
        <v>16</v>
      </c>
      <c r="X642">
        <v>16.28</v>
      </c>
      <c r="Y642">
        <v>15.87</v>
      </c>
      <c r="Z642">
        <v>16.649999999999999</v>
      </c>
      <c r="AA642">
        <v>16</v>
      </c>
      <c r="AB642">
        <v>16.28</v>
      </c>
      <c r="AC642" s="1">
        <f>(Table2[[#This Row],[Close Price]]/Table2[[#This Row],[Day Low]])-1</f>
        <v>2.4999999999999467E-3</v>
      </c>
      <c r="AD642" s="1">
        <f>(Table2[[#This Row],[Day High]]/Table2[[#This Row],[Close Price]])-1</f>
        <v>1.4962593516209655E-2</v>
      </c>
      <c r="AE642" s="1">
        <f>(Table2[[#This Row],[Close Price]]/Table2[[#This Row],[Current Week Low]])-1</f>
        <v>1.0712035286704502E-2</v>
      </c>
      <c r="AF642" s="1">
        <f>(Table2[[#This Row],[Current Week High]]/Table2[[#This Row],[Close Price]])-1</f>
        <v>3.802992518703241E-2</v>
      </c>
      <c r="AG642" s="1">
        <f>(Table2[[#This Row],[Close Price]]/Table2[[#This Row],[Current Month Low]])-1</f>
        <v>2.4999999999999467E-3</v>
      </c>
      <c r="AH642" s="1">
        <f>(Table2[[#This Row],[Current Month High]]/Table2[[#This Row],[Close Price]])-1</f>
        <v>1.4962593516209655E-2</v>
      </c>
      <c r="AI642">
        <v>62.406483790523701</v>
      </c>
      <c r="AJ642">
        <v>24.824902723735399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2950</v>
      </c>
      <c r="AN642">
        <v>12.96</v>
      </c>
      <c r="AO642" t="s">
        <v>2951</v>
      </c>
      <c r="AP642">
        <v>1.0201433861826001E-2</v>
      </c>
      <c r="AQ642">
        <f>(Table2[[#This Row],[Sharpe Ratio]]-AVERAGE(Table2[Sharpe Ratio]))/_xlfn.STDEV.P(Table2[Sharpe Ratio])</f>
        <v>-0.53805646925869521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628</v>
      </c>
      <c r="AT642">
        <f>_xlfn.RANK.AVG(Table2[[#This Row],[6M Return vs Nifty Z-Score]],Table2[6M Return vs Nifty Z-Score])</f>
        <v>688</v>
      </c>
      <c r="AU642">
        <f>_xlfn.RANK.AVG(Table2[[#This Row],[Sharpe Ratio Z-Score]],Table2[Sharpe Ratio Z-Score])</f>
        <v>474</v>
      </c>
      <c r="AV642">
        <f>(Table2[[#This Row],[Rank 1Y]]+Table2[[#This Row],[Rank 6M]]+Table2[[#This Row],[Rank Sharpe]])/3</f>
        <v>596.66666666666663</v>
      </c>
    </row>
    <row r="643" spans="1:48" x14ac:dyDescent="0.3">
      <c r="A643" t="s">
        <v>1048</v>
      </c>
      <c r="B643" t="s">
        <v>1049</v>
      </c>
      <c r="C643" t="s">
        <v>2923</v>
      </c>
      <c r="D643" t="s">
        <v>524</v>
      </c>
      <c r="E643">
        <v>10859.84386689</v>
      </c>
      <c r="F643">
        <v>879.15</v>
      </c>
      <c r="G643">
        <v>-45.336395766352297</v>
      </c>
      <c r="H643">
        <f>(Table2[[#This Row],[1Y Return vs Nifty]]-AVERAGE(Table2[1Y Return vs Nifty]))/_xlfn.STDEV.P(Table2[1Y Return vs Nifty])</f>
        <v>-1.0910574763443504</v>
      </c>
      <c r="I643">
        <v>1.5768967334514199</v>
      </c>
      <c r="J643">
        <f>(Table2[[#This Row],[1M Return vs Nifty]]-AVERAGE(Table2[1M Return vs Nifty]))/_xlfn.STDEV.P(Table2[1M Return vs Nifty])</f>
        <v>-0.27142533757148851</v>
      </c>
      <c r="K643">
        <v>-11.3864279481172</v>
      </c>
      <c r="L643">
        <f>(Table2[[#This Row],[6M Return vs Nifty]]-AVERAGE(Table2[6M Return vs Nifty]))/_xlfn.STDEV.P(Table2[6M Return vs Nifty])</f>
        <v>-0.7659671904534362</v>
      </c>
      <c r="M643">
        <v>-0.96961568367116602</v>
      </c>
      <c r="N643">
        <f>(Table2[[#This Row],[1W Return vs Nifty]]-AVERAGE(Table2[1W Return vs Nifty]))/_xlfn.STDEV.P(Table2[1W Return vs Nifty])</f>
        <v>-0.2314429000434291</v>
      </c>
      <c r="O643">
        <v>843.69</v>
      </c>
      <c r="P643">
        <v>834.86705501276697</v>
      </c>
      <c r="Q643">
        <v>864.81097465856601</v>
      </c>
      <c r="R643">
        <v>43.046721275656701</v>
      </c>
      <c r="S643">
        <f>(Table2[[#This Row],[Close Price]]-Table2[[#This Row],[20D EMA]])/Table2[[#This Row],[20D EMA]]</f>
        <v>4.2029655442164679E-2</v>
      </c>
      <c r="T643">
        <f>(Table2[[#This Row],[Close Price]]-Table2[[#This Row],[50D EMA]])/Table2[[#This Row],[50D EMA]]</f>
        <v>5.3041912147983636E-2</v>
      </c>
      <c r="U643">
        <f>(Table2[[#This Row],[Close Price]]-Table2[[#This Row],[200D EMA]])/Table2[[#This Row],[200D EMA]]</f>
        <v>1.6580531193068085E-2</v>
      </c>
      <c r="V643">
        <v>1.4418253361569799</v>
      </c>
      <c r="W643">
        <v>855.05</v>
      </c>
      <c r="X643">
        <v>883</v>
      </c>
      <c r="Y643">
        <v>861</v>
      </c>
      <c r="Z643">
        <v>875.2</v>
      </c>
      <c r="AA643">
        <v>855.05</v>
      </c>
      <c r="AB643">
        <v>883</v>
      </c>
      <c r="AC643" s="1">
        <f>(Table2[[#This Row],[Close Price]]/Table2[[#This Row],[Day Low]])-1</f>
        <v>2.8185486228875511E-2</v>
      </c>
      <c r="AD643" s="1">
        <f>(Table2[[#This Row],[Day High]]/Table2[[#This Row],[Close Price]])-1</f>
        <v>4.3792299380083222E-3</v>
      </c>
      <c r="AE643" s="1">
        <f>(Table2[[#This Row],[Close Price]]/Table2[[#This Row],[Current Week Low]])-1</f>
        <v>2.1080139372822382E-2</v>
      </c>
      <c r="AF643" s="1">
        <f>(Table2[[#This Row],[Current Week High]]/Table2[[#This Row],[Close Price]])-1</f>
        <v>-4.4929761701643089E-3</v>
      </c>
      <c r="AG643" s="1">
        <f>(Table2[[#This Row],[Close Price]]/Table2[[#This Row],[Current Month Low]])-1</f>
        <v>2.8185486228875511E-2</v>
      </c>
      <c r="AH643" s="1">
        <f>(Table2[[#This Row],[Current Month High]]/Table2[[#This Row],[Close Price]])-1</f>
        <v>4.3792299380083222E-3</v>
      </c>
      <c r="AI643">
        <v>27.907638059489202</v>
      </c>
      <c r="AJ643">
        <v>15.4421902698443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0.02</v>
      </c>
      <c r="AM643" t="s">
        <v>2951</v>
      </c>
      <c r="AN643">
        <v>10.86</v>
      </c>
      <c r="AO643" t="s">
        <v>2951</v>
      </c>
      <c r="AQ643">
        <f>(Table2[[#This Row],[Sharpe Ratio]]-AVERAGE(Table2[Sharpe Ratio]))/_xlfn.STDEV.P(Table2[Sharpe Ratio])</f>
        <v>-0.65065532340838095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710</v>
      </c>
      <c r="AT643">
        <f>_xlfn.RANK.AVG(Table2[[#This Row],[6M Return vs Nifty Z-Score]],Table2[6M Return vs Nifty Z-Score])</f>
        <v>561</v>
      </c>
      <c r="AU643">
        <f>_xlfn.RANK.AVG(Table2[[#This Row],[Sharpe Ratio Z-Score]],Table2[Sharpe Ratio Z-Score])</f>
        <v>520</v>
      </c>
      <c r="AV643">
        <f>(Table2[[#This Row],[Rank 1Y]]+Table2[[#This Row],[Rank 6M]]+Table2[[#This Row],[Rank Sharpe]])/3</f>
        <v>597</v>
      </c>
    </row>
    <row r="644" spans="1:48" x14ac:dyDescent="0.3">
      <c r="A644" t="s">
        <v>1909</v>
      </c>
      <c r="B644" t="s">
        <v>1910</v>
      </c>
      <c r="C644" t="s">
        <v>2917</v>
      </c>
      <c r="D644" t="s">
        <v>74</v>
      </c>
      <c r="E644">
        <v>3004.7558393200002</v>
      </c>
      <c r="F644">
        <v>814</v>
      </c>
      <c r="G644">
        <v>-63.243936601591798</v>
      </c>
      <c r="H644">
        <f>(Table2[[#This Row],[1Y Return vs Nifty]]-AVERAGE(Table2[1Y Return vs Nifty]))/_xlfn.STDEV.P(Table2[1Y Return vs Nifty])</f>
        <v>-1.3044983856664465</v>
      </c>
      <c r="I644">
        <v>9.0330963186009896</v>
      </c>
      <c r="J644">
        <f>(Table2[[#This Row],[1M Return vs Nifty]]-AVERAGE(Table2[1M Return vs Nifty]))/_xlfn.STDEV.P(Table2[1M Return vs Nifty])</f>
        <v>0.43383619817806823</v>
      </c>
      <c r="K644">
        <v>-10.988399254919701</v>
      </c>
      <c r="L644">
        <f>(Table2[[#This Row],[6M Return vs Nifty]]-AVERAGE(Table2[6M Return vs Nifty]))/_xlfn.STDEV.P(Table2[6M Return vs Nifty])</f>
        <v>-0.75367274646637927</v>
      </c>
      <c r="M644">
        <v>-2.7921742476287501</v>
      </c>
      <c r="N644">
        <f>(Table2[[#This Row],[1W Return vs Nifty]]-AVERAGE(Table2[1W Return vs Nifty]))/_xlfn.STDEV.P(Table2[1W Return vs Nifty])</f>
        <v>-0.60486716739407087</v>
      </c>
      <c r="O644">
        <v>736.65</v>
      </c>
      <c r="P644">
        <v>716.74052168613798</v>
      </c>
      <c r="Q644">
        <v>804.95363113124199</v>
      </c>
      <c r="R644">
        <v>54.802026584082697</v>
      </c>
      <c r="S644">
        <f>(Table2[[#This Row],[Close Price]]-Table2[[#This Row],[20D EMA]])/Table2[[#This Row],[20D EMA]]</f>
        <v>0.10500237561935793</v>
      </c>
      <c r="T644">
        <f>(Table2[[#This Row],[Close Price]]-Table2[[#This Row],[50D EMA]])/Table2[[#This Row],[50D EMA]]</f>
        <v>0.13569691592859617</v>
      </c>
      <c r="U644">
        <f>(Table2[[#This Row],[Close Price]]-Table2[[#This Row],[200D EMA]])/Table2[[#This Row],[200D EMA]]</f>
        <v>1.1238372645197824E-2</v>
      </c>
      <c r="V644">
        <v>3.4273586014641402</v>
      </c>
      <c r="W644">
        <v>771.5</v>
      </c>
      <c r="X644">
        <v>830</v>
      </c>
      <c r="Y644">
        <v>772.35</v>
      </c>
      <c r="Z644">
        <v>812</v>
      </c>
      <c r="AA644">
        <v>771.5</v>
      </c>
      <c r="AB644">
        <v>830</v>
      </c>
      <c r="AC644" s="1">
        <f>(Table2[[#This Row],[Close Price]]/Table2[[#This Row],[Day Low]])-1</f>
        <v>5.5087491898898167E-2</v>
      </c>
      <c r="AD644" s="1">
        <f>(Table2[[#This Row],[Day High]]/Table2[[#This Row],[Close Price]])-1</f>
        <v>1.9656019656019597E-2</v>
      </c>
      <c r="AE644" s="1">
        <f>(Table2[[#This Row],[Close Price]]/Table2[[#This Row],[Current Week Low]])-1</f>
        <v>5.3926328736971563E-2</v>
      </c>
      <c r="AF644" s="1">
        <f>(Table2[[#This Row],[Current Week High]]/Table2[[#This Row],[Close Price]])-1</f>
        <v>-2.4570024570024218E-3</v>
      </c>
      <c r="AG644" s="1">
        <f>(Table2[[#This Row],[Close Price]]/Table2[[#This Row],[Current Month Low]])-1</f>
        <v>5.5087491898898167E-2</v>
      </c>
      <c r="AH644" s="1">
        <f>(Table2[[#This Row],[Current Month High]]/Table2[[#This Row],[Close Price]])-1</f>
        <v>1.9656019656019597E-2</v>
      </c>
      <c r="AI644">
        <v>65.104422604422595</v>
      </c>
      <c r="AJ644">
        <v>31.544925662572702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0.08</v>
      </c>
      <c r="AM644" t="s">
        <v>2951</v>
      </c>
      <c r="AN644">
        <v>27.15</v>
      </c>
      <c r="AO644" t="s">
        <v>2951</v>
      </c>
      <c r="AQ644">
        <f>(Table2[[#This Row],[Sharpe Ratio]]-AVERAGE(Table2[Sharpe Ratio]))/_xlfn.STDEV.P(Table2[Sharpe Ratio])</f>
        <v>-0.65065532340838095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721</v>
      </c>
      <c r="AT644">
        <f>_xlfn.RANK.AVG(Table2[[#This Row],[6M Return vs Nifty Z-Score]],Table2[6M Return vs Nifty Z-Score])</f>
        <v>555</v>
      </c>
      <c r="AU644">
        <f>_xlfn.RANK.AVG(Table2[[#This Row],[Sharpe Ratio Z-Score]],Table2[Sharpe Ratio Z-Score])</f>
        <v>520</v>
      </c>
      <c r="AV644">
        <f>(Table2[[#This Row],[Rank 1Y]]+Table2[[#This Row],[Rank 6M]]+Table2[[#This Row],[Rank Sharpe]])/3</f>
        <v>598.66666666666663</v>
      </c>
    </row>
    <row r="645" spans="1:48" x14ac:dyDescent="0.3">
      <c r="A645" t="s">
        <v>623</v>
      </c>
      <c r="B645" t="s">
        <v>624</v>
      </c>
      <c r="C645" t="s">
        <v>2916</v>
      </c>
      <c r="D645" t="s">
        <v>217</v>
      </c>
      <c r="E645">
        <v>27081.27727074</v>
      </c>
      <c r="F645">
        <v>707.05</v>
      </c>
      <c r="G645">
        <v>-28.840971219137099</v>
      </c>
      <c r="H645">
        <f>(Table2[[#This Row],[1Y Return vs Nifty]]-AVERAGE(Table2[1Y Return vs Nifty]))/_xlfn.STDEV.P(Table2[1Y Return vs Nifty])</f>
        <v>-0.8944476544036849</v>
      </c>
      <c r="I645">
        <v>1.3231584369773399</v>
      </c>
      <c r="J645">
        <f>(Table2[[#This Row],[1M Return vs Nifty]]-AVERAGE(Table2[1M Return vs Nifty]))/_xlfn.STDEV.P(Table2[1M Return vs Nifty])</f>
        <v>-0.29542574939069499</v>
      </c>
      <c r="K645">
        <v>-9.2723474456350594</v>
      </c>
      <c r="L645">
        <f>(Table2[[#This Row],[6M Return vs Nifty]]-AVERAGE(Table2[6M Return vs Nifty]))/_xlfn.STDEV.P(Table2[6M Return vs Nifty])</f>
        <v>-0.70066676170017772</v>
      </c>
      <c r="M645">
        <v>8.6385379910306495E-2</v>
      </c>
      <c r="N645">
        <f>(Table2[[#This Row],[1W Return vs Nifty]]-AVERAGE(Table2[1W Return vs Nifty]))/_xlfn.STDEV.P(Table2[1W Return vs Nifty])</f>
        <v>-1.5078701225515434E-2</v>
      </c>
      <c r="O645">
        <v>697.58</v>
      </c>
      <c r="P645">
        <v>695.25501750206104</v>
      </c>
      <c r="Q645">
        <v>706.47728486011499</v>
      </c>
      <c r="R645">
        <v>39.975166116648097</v>
      </c>
      <c r="S645">
        <f>(Table2[[#This Row],[Close Price]]-Table2[[#This Row],[20D EMA]])/Table2[[#This Row],[20D EMA]]</f>
        <v>1.357550388485896E-2</v>
      </c>
      <c r="T645">
        <f>(Table2[[#This Row],[Close Price]]-Table2[[#This Row],[50D EMA]])/Table2[[#This Row],[50D EMA]]</f>
        <v>1.6964972853150177E-2</v>
      </c>
      <c r="U645">
        <f>(Table2[[#This Row],[Close Price]]-Table2[[#This Row],[200D EMA]])/Table2[[#This Row],[200D EMA]]</f>
        <v>8.1066320483094147E-4</v>
      </c>
      <c r="V645">
        <v>1.10481036195337</v>
      </c>
      <c r="W645">
        <v>703.1</v>
      </c>
      <c r="X645">
        <v>711.25</v>
      </c>
      <c r="Y645">
        <v>706.65</v>
      </c>
      <c r="Z645">
        <v>722.95</v>
      </c>
      <c r="AA645">
        <v>703.1</v>
      </c>
      <c r="AB645">
        <v>711.25</v>
      </c>
      <c r="AC645" s="1">
        <f>(Table2[[#This Row],[Close Price]]/Table2[[#This Row],[Day Low]])-1</f>
        <v>5.6179775280897903E-3</v>
      </c>
      <c r="AD645" s="1">
        <f>(Table2[[#This Row],[Day High]]/Table2[[#This Row],[Close Price]])-1</f>
        <v>5.9401739622375604E-3</v>
      </c>
      <c r="AE645" s="1">
        <f>(Table2[[#This Row],[Close Price]]/Table2[[#This Row],[Current Week Low]])-1</f>
        <v>5.6605108611051946E-4</v>
      </c>
      <c r="AF645" s="1">
        <f>(Table2[[#This Row],[Current Week High]]/Table2[[#This Row],[Close Price]])-1</f>
        <v>2.2487801428470622E-2</v>
      </c>
      <c r="AG645" s="1">
        <f>(Table2[[#This Row],[Close Price]]/Table2[[#This Row],[Current Month Low]])-1</f>
        <v>5.6179775280897903E-3</v>
      </c>
      <c r="AH645" s="1">
        <f>(Table2[[#This Row],[Current Month High]]/Table2[[#This Row],[Close Price]])-1</f>
        <v>5.9401739622375604E-3</v>
      </c>
      <c r="AI645">
        <v>21.667491690828001</v>
      </c>
      <c r="AJ645">
        <v>16.358100880441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-0.04</v>
      </c>
      <c r="AM645" t="s">
        <v>2950</v>
      </c>
      <c r="AN645">
        <v>5.28</v>
      </c>
      <c r="AO645" t="s">
        <v>2951</v>
      </c>
      <c r="AP645">
        <v>-3.1100926838658002E-2</v>
      </c>
      <c r="AQ645">
        <f>(Table2[[#This Row],[Sharpe Ratio]]-AVERAGE(Table2[Sharpe Ratio]))/_xlfn.STDEV.P(Table2[Sharpe Ratio])</f>
        <v>-0.99393341278858027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655</v>
      </c>
      <c r="AT645">
        <f>_xlfn.RANK.AVG(Table2[[#This Row],[6M Return vs Nifty Z-Score]],Table2[6M Return vs Nifty Z-Score])</f>
        <v>531</v>
      </c>
      <c r="AU645">
        <f>_xlfn.RANK.AVG(Table2[[#This Row],[Sharpe Ratio Z-Score]],Table2[Sharpe Ratio Z-Score])</f>
        <v>611</v>
      </c>
      <c r="AV645">
        <f>(Table2[[#This Row],[Rank 1Y]]+Table2[[#This Row],[Rank 6M]]+Table2[[#This Row],[Rank Sharpe]])/3</f>
        <v>599</v>
      </c>
    </row>
    <row r="646" spans="1:48" x14ac:dyDescent="0.3">
      <c r="A646" t="s">
        <v>1410</v>
      </c>
      <c r="B646" t="s">
        <v>1411</v>
      </c>
      <c r="C646" t="s">
        <v>2921</v>
      </c>
      <c r="D646" t="s">
        <v>102</v>
      </c>
      <c r="E646">
        <v>6473.7525288899997</v>
      </c>
      <c r="F646">
        <v>234.52</v>
      </c>
      <c r="G646">
        <v>-16.155077027053899</v>
      </c>
      <c r="H646">
        <f>(Table2[[#This Row],[1Y Return vs Nifty]]-AVERAGE(Table2[1Y Return vs Nifty]))/_xlfn.STDEV.P(Table2[1Y Return vs Nifty])</f>
        <v>-0.74324382263054789</v>
      </c>
      <c r="I646">
        <v>7.6938780997962901</v>
      </c>
      <c r="J646">
        <f>(Table2[[#This Row],[1M Return vs Nifty]]-AVERAGE(Table2[1M Return vs Nifty]))/_xlfn.STDEV.P(Table2[1M Return vs Nifty])</f>
        <v>0.30716320788162593</v>
      </c>
      <c r="K646">
        <v>-20.499395581135701</v>
      </c>
      <c r="L646">
        <f>(Table2[[#This Row],[6M Return vs Nifty]]-AVERAGE(Table2[6M Return vs Nifty]))/_xlfn.STDEV.P(Table2[6M Return vs Nifty])</f>
        <v>-1.0474515960623951</v>
      </c>
      <c r="M646">
        <v>3.82243956058268</v>
      </c>
      <c r="N646">
        <f>(Table2[[#This Row],[1W Return vs Nifty]]-AVERAGE(Table2[1W Return vs Nifty]))/_xlfn.STDEV.P(Table2[1W Return vs Nifty])</f>
        <v>0.75040193834879243</v>
      </c>
      <c r="O646">
        <v>218.86</v>
      </c>
      <c r="P646">
        <v>217.494138903519</v>
      </c>
      <c r="Q646">
        <v>224.10542199548601</v>
      </c>
      <c r="R646">
        <v>42.4757166152582</v>
      </c>
      <c r="S646">
        <f>(Table2[[#This Row],[Close Price]]-Table2[[#This Row],[20D EMA]])/Table2[[#This Row],[20D EMA]]</f>
        <v>7.1552590697249369E-2</v>
      </c>
      <c r="T646">
        <f>(Table2[[#This Row],[Close Price]]-Table2[[#This Row],[50D EMA]])/Table2[[#This Row],[50D EMA]]</f>
        <v>7.8281930641053862E-2</v>
      </c>
      <c r="U646">
        <f>(Table2[[#This Row],[Close Price]]-Table2[[#This Row],[200D EMA]])/Table2[[#This Row],[200D EMA]]</f>
        <v>4.6471780610126301E-2</v>
      </c>
      <c r="V646">
        <v>1.89933890206444</v>
      </c>
      <c r="W646">
        <v>223.61</v>
      </c>
      <c r="X646">
        <v>238.35</v>
      </c>
      <c r="Y646">
        <v>229.6</v>
      </c>
      <c r="Z646">
        <v>237.7</v>
      </c>
      <c r="AA646">
        <v>223.61</v>
      </c>
      <c r="AB646">
        <v>238.35</v>
      </c>
      <c r="AC646" s="1">
        <f>(Table2[[#This Row],[Close Price]]/Table2[[#This Row],[Day Low]])-1</f>
        <v>4.8790304548097074E-2</v>
      </c>
      <c r="AD646" s="1">
        <f>(Table2[[#This Row],[Day High]]/Table2[[#This Row],[Close Price]])-1</f>
        <v>1.6331229745863762E-2</v>
      </c>
      <c r="AE646" s="1">
        <f>(Table2[[#This Row],[Close Price]]/Table2[[#This Row],[Current Week Low]])-1</f>
        <v>2.1428571428571574E-2</v>
      </c>
      <c r="AF646" s="1">
        <f>(Table2[[#This Row],[Current Week High]]/Table2[[#This Row],[Close Price]])-1</f>
        <v>1.3559611120586679E-2</v>
      </c>
      <c r="AG646" s="1">
        <f>(Table2[[#This Row],[Close Price]]/Table2[[#This Row],[Current Month Low]])-1</f>
        <v>4.8790304548097074E-2</v>
      </c>
      <c r="AH646" s="1">
        <f>(Table2[[#This Row],[Current Month High]]/Table2[[#This Row],[Close Price]])-1</f>
        <v>1.6331229745863762E-2</v>
      </c>
      <c r="AI646">
        <v>18.113593723349801</v>
      </c>
      <c r="AJ646">
        <v>35.914227760069501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-0.02</v>
      </c>
      <c r="AM646" t="s">
        <v>2950</v>
      </c>
      <c r="AN646">
        <v>19.47</v>
      </c>
      <c r="AO646" t="s">
        <v>2951</v>
      </c>
      <c r="AP646">
        <v>-2.3849741552339999E-3</v>
      </c>
      <c r="AQ646">
        <f>(Table2[[#This Row],[Sharpe Ratio]]-AVERAGE(Table2[Sharpe Ratio]))/_xlfn.STDEV.P(Table2[Sharpe Ratio])</f>
        <v>-0.67697959906347938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598</v>
      </c>
      <c r="AT646">
        <f>_xlfn.RANK.AVG(Table2[[#This Row],[6M Return vs Nifty Z-Score]],Table2[6M Return vs Nifty Z-Score])</f>
        <v>654</v>
      </c>
      <c r="AU646">
        <f>_xlfn.RANK.AVG(Table2[[#This Row],[Sharpe Ratio Z-Score]],Table2[Sharpe Ratio Z-Score])</f>
        <v>546</v>
      </c>
      <c r="AV646">
        <f>(Table2[[#This Row],[Rank 1Y]]+Table2[[#This Row],[Rank 6M]]+Table2[[#This Row],[Rank Sharpe]])/3</f>
        <v>599.33333333333337</v>
      </c>
    </row>
    <row r="647" spans="1:48" x14ac:dyDescent="0.3">
      <c r="A647" t="s">
        <v>581</v>
      </c>
      <c r="B647" t="s">
        <v>582</v>
      </c>
      <c r="C647" t="s">
        <v>2919</v>
      </c>
      <c r="D647" t="s">
        <v>583</v>
      </c>
      <c r="E647">
        <v>30688.840691699999</v>
      </c>
      <c r="F647">
        <v>569.6</v>
      </c>
      <c r="G647">
        <v>-9.0704265431218403</v>
      </c>
      <c r="H647">
        <f>(Table2[[#This Row],[1Y Return vs Nifty]]-AVERAGE(Table2[1Y Return vs Nifty]))/_xlfn.STDEV.P(Table2[1Y Return vs Nifty])</f>
        <v>-0.65880150554008621</v>
      </c>
      <c r="I647">
        <v>14.7816524071459</v>
      </c>
      <c r="J647">
        <f>(Table2[[#This Row],[1M Return vs Nifty]]-AVERAGE(Table2[1M Return vs Nifty]))/_xlfn.STDEV.P(Table2[1M Return vs Nifty])</f>
        <v>0.97757640376811505</v>
      </c>
      <c r="K647">
        <v>-10.3558655986385</v>
      </c>
      <c r="L647">
        <f>(Table2[[#This Row],[6M Return vs Nifty]]-AVERAGE(Table2[6M Return vs Nifty]))/_xlfn.STDEV.P(Table2[6M Return vs Nifty])</f>
        <v>-0.73413483440128391</v>
      </c>
      <c r="M647">
        <v>3.4031133800895801</v>
      </c>
      <c r="N647">
        <f>(Table2[[#This Row],[1W Return vs Nifty]]-AVERAGE(Table2[1W Return vs Nifty]))/_xlfn.STDEV.P(Table2[1W Return vs Nifty])</f>
        <v>0.66448614127747097</v>
      </c>
      <c r="O647">
        <v>525.41</v>
      </c>
      <c r="P647">
        <v>500.07229547787898</v>
      </c>
      <c r="Q647">
        <v>496.47820535622901</v>
      </c>
      <c r="R647">
        <v>46.304973828466103</v>
      </c>
      <c r="S647">
        <f>(Table2[[#This Row],[Close Price]]-Table2[[#This Row],[20D EMA]])/Table2[[#This Row],[20D EMA]]</f>
        <v>8.4105745988846917E-2</v>
      </c>
      <c r="T647">
        <f>(Table2[[#This Row],[Close Price]]-Table2[[#This Row],[50D EMA]])/Table2[[#This Row],[50D EMA]]</f>
        <v>0.13903530579649287</v>
      </c>
      <c r="U647">
        <f>(Table2[[#This Row],[Close Price]]-Table2[[#This Row],[200D EMA]])/Table2[[#This Row],[200D EMA]]</f>
        <v>0.14728097599230011</v>
      </c>
      <c r="V647">
        <v>0.89079786707084896</v>
      </c>
      <c r="W647">
        <v>542.15</v>
      </c>
      <c r="X647">
        <v>574.4</v>
      </c>
      <c r="Y647">
        <v>534.54999999999995</v>
      </c>
      <c r="Z647">
        <v>556.6</v>
      </c>
      <c r="AA647">
        <v>542.15</v>
      </c>
      <c r="AB647">
        <v>574.4</v>
      </c>
      <c r="AC647" s="1">
        <f>(Table2[[#This Row],[Close Price]]/Table2[[#This Row],[Day Low]])-1</f>
        <v>5.0631743982292754E-2</v>
      </c>
      <c r="AD647" s="1">
        <f>(Table2[[#This Row],[Day High]]/Table2[[#This Row],[Close Price]])-1</f>
        <v>8.4269662921347965E-3</v>
      </c>
      <c r="AE647" s="1">
        <f>(Table2[[#This Row],[Close Price]]/Table2[[#This Row],[Current Week Low]])-1</f>
        <v>6.556917033018439E-2</v>
      </c>
      <c r="AF647" s="1">
        <f>(Table2[[#This Row],[Current Week High]]/Table2[[#This Row],[Close Price]])-1</f>
        <v>-2.2823033707865203E-2</v>
      </c>
      <c r="AG647" s="1">
        <f>(Table2[[#This Row],[Close Price]]/Table2[[#This Row],[Current Month Low]])-1</f>
        <v>5.0631743982292754E-2</v>
      </c>
      <c r="AH647" s="1">
        <f>(Table2[[#This Row],[Current Month High]]/Table2[[#This Row],[Close Price]])-1</f>
        <v>8.4269662921347965E-3</v>
      </c>
      <c r="AI647">
        <v>3.04599719101124</v>
      </c>
      <c r="AJ647">
        <v>35.280845505284397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0.19</v>
      </c>
      <c r="AM647" t="s">
        <v>2951</v>
      </c>
      <c r="AN647">
        <v>7.35</v>
      </c>
      <c r="AO647" t="s">
        <v>2951</v>
      </c>
      <c r="AP647">
        <v>-8.9329680064231004E-2</v>
      </c>
      <c r="AQ647">
        <f>(Table2[[#This Row],[Sharpe Ratio]]-AVERAGE(Table2[Sharpe Ratio]))/_xlfn.STDEV.P(Table2[Sharpe Ratio])</f>
        <v>-1.6366362897144284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-1.3875100846102126</v>
      </c>
      <c r="AS647">
        <f>_xlfn.RANK.AVG(Table2[[#This Row],[1Y Return vs Nifty Z-Score]],Table2[1Y Return vs Nifty Z-Score])</f>
        <v>562</v>
      </c>
      <c r="AT647">
        <f>_xlfn.RANK.AVG(Table2[[#This Row],[6M Return vs Nifty Z-Score]],Table2[6M Return vs Nifty Z-Score])</f>
        <v>549</v>
      </c>
      <c r="AU647">
        <f>_xlfn.RANK.AVG(Table2[[#This Row],[Sharpe Ratio Z-Score]],Table2[Sharpe Ratio Z-Score])</f>
        <v>689</v>
      </c>
      <c r="AV647">
        <f>(Table2[[#This Row],[Rank 1Y]]+Table2[[#This Row],[Rank 6M]]+Table2[[#This Row],[Rank Sharpe]])/3</f>
        <v>600</v>
      </c>
    </row>
    <row r="648" spans="1:48" x14ac:dyDescent="0.3">
      <c r="A648" t="s">
        <v>1214</v>
      </c>
      <c r="B648" t="s">
        <v>1215</v>
      </c>
      <c r="C648" t="s">
        <v>2917</v>
      </c>
      <c r="D648" t="s">
        <v>135</v>
      </c>
      <c r="E648">
        <v>8500.9978274699897</v>
      </c>
      <c r="F648">
        <v>499.8</v>
      </c>
      <c r="G648">
        <v>-10.8093888220954</v>
      </c>
      <c r="H648">
        <f>(Table2[[#This Row],[1Y Return vs Nifty]]-AVERAGE(Table2[1Y Return vs Nifty]))/_xlfn.STDEV.P(Table2[1Y Return vs Nifty])</f>
        <v>-0.67952828726382464</v>
      </c>
      <c r="I648">
        <v>7.6131386679626596</v>
      </c>
      <c r="J648">
        <f>(Table2[[#This Row],[1M Return vs Nifty]]-AVERAGE(Table2[1M Return vs Nifty]))/_xlfn.STDEV.P(Table2[1M Return vs Nifty])</f>
        <v>0.29952628574183443</v>
      </c>
      <c r="K648">
        <v>-35.024871752356702</v>
      </c>
      <c r="L648">
        <f>(Table2[[#This Row],[6M Return vs Nifty]]-AVERAGE(Table2[6M Return vs Nifty]))/_xlfn.STDEV.P(Table2[6M Return vs Nifty])</f>
        <v>-1.4961193836477371</v>
      </c>
      <c r="M648">
        <v>6.4788060830390197</v>
      </c>
      <c r="N648">
        <f>(Table2[[#This Row],[1W Return vs Nifty]]-AVERAGE(Table2[1W Return vs Nifty]))/_xlfn.STDEV.P(Table2[1W Return vs Nifty])</f>
        <v>1.2946652295700429</v>
      </c>
      <c r="O648">
        <v>471.46</v>
      </c>
      <c r="P648">
        <v>471.84149285195599</v>
      </c>
      <c r="Q648">
        <v>493.75434502438702</v>
      </c>
      <c r="R648">
        <v>70.598439667823499</v>
      </c>
      <c r="S648">
        <f>(Table2[[#This Row],[Close Price]]-Table2[[#This Row],[20D EMA]])/Table2[[#This Row],[20D EMA]]</f>
        <v>6.0111144105544551E-2</v>
      </c>
      <c r="T648">
        <f>(Table2[[#This Row],[Close Price]]-Table2[[#This Row],[50D EMA]])/Table2[[#This Row],[50D EMA]]</f>
        <v>5.9254024013560468E-2</v>
      </c>
      <c r="U648">
        <f>(Table2[[#This Row],[Close Price]]-Table2[[#This Row],[200D EMA]])/Table2[[#This Row],[200D EMA]]</f>
        <v>1.2244256757506386E-2</v>
      </c>
      <c r="V648">
        <v>1.45480593244724</v>
      </c>
      <c r="W648">
        <v>496.5</v>
      </c>
      <c r="X648">
        <v>512.29999999999995</v>
      </c>
      <c r="Y648">
        <v>482.45</v>
      </c>
      <c r="Z648">
        <v>528.85</v>
      </c>
      <c r="AA648">
        <v>496.5</v>
      </c>
      <c r="AB648">
        <v>512.29999999999995</v>
      </c>
      <c r="AC648" s="1">
        <f>(Table2[[#This Row],[Close Price]]/Table2[[#This Row],[Day Low]])-1</f>
        <v>6.6465256797583194E-3</v>
      </c>
      <c r="AD648" s="1">
        <f>(Table2[[#This Row],[Day High]]/Table2[[#This Row],[Close Price]])-1</f>
        <v>2.5010004001600583E-2</v>
      </c>
      <c r="AE648" s="1">
        <f>(Table2[[#This Row],[Close Price]]/Table2[[#This Row],[Current Week Low]])-1</f>
        <v>3.5962275883511197E-2</v>
      </c>
      <c r="AF648" s="1">
        <f>(Table2[[#This Row],[Current Week High]]/Table2[[#This Row],[Close Price]])-1</f>
        <v>5.8123249299719904E-2</v>
      </c>
      <c r="AG648" s="1">
        <f>(Table2[[#This Row],[Close Price]]/Table2[[#This Row],[Current Month Low]])-1</f>
        <v>6.6465256797583194E-3</v>
      </c>
      <c r="AH648" s="1">
        <f>(Table2[[#This Row],[Current Month High]]/Table2[[#This Row],[Close Price]])-1</f>
        <v>2.5010004001600583E-2</v>
      </c>
      <c r="AI648">
        <v>41.096438575430099</v>
      </c>
      <c r="AJ648">
        <v>29.4483294483294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-7.0000000000000007E-2</v>
      </c>
      <c r="AM648" t="s">
        <v>2950</v>
      </c>
      <c r="AN648">
        <v>14.07</v>
      </c>
      <c r="AO648" t="s">
        <v>2951</v>
      </c>
      <c r="AQ648">
        <f>(Table2[[#This Row],[Sharpe Ratio]]-AVERAGE(Table2[Sharpe Ratio]))/_xlfn.STDEV.P(Table2[Sharpe Ratio])</f>
        <v>-0.65065532340838095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568</v>
      </c>
      <c r="AT648">
        <f>_xlfn.RANK.AVG(Table2[[#This Row],[6M Return vs Nifty Z-Score]],Table2[6M Return vs Nifty Z-Score])</f>
        <v>715</v>
      </c>
      <c r="AU648">
        <f>_xlfn.RANK.AVG(Table2[[#This Row],[Sharpe Ratio Z-Score]],Table2[Sharpe Ratio Z-Score])</f>
        <v>520</v>
      </c>
      <c r="AV648">
        <f>(Table2[[#This Row],[Rank 1Y]]+Table2[[#This Row],[Rank 6M]]+Table2[[#This Row],[Rank Sharpe]])/3</f>
        <v>601</v>
      </c>
    </row>
    <row r="649" spans="1:48" x14ac:dyDescent="0.3">
      <c r="A649" t="s">
        <v>1513</v>
      </c>
      <c r="B649" t="s">
        <v>1514</v>
      </c>
      <c r="C649" t="s">
        <v>2909</v>
      </c>
      <c r="D649" t="s">
        <v>25</v>
      </c>
      <c r="E649">
        <v>5536.9669740749996</v>
      </c>
      <c r="F649">
        <v>345.45</v>
      </c>
      <c r="G649">
        <v>-3.3423124393035599</v>
      </c>
      <c r="H649">
        <f>(Table2[[#This Row],[1Y Return vs Nifty]]-AVERAGE(Table2[1Y Return vs Nifty]))/_xlfn.STDEV.P(Table2[1Y Return vs Nifty])</f>
        <v>-0.59052781602188253</v>
      </c>
      <c r="I649">
        <v>3.7335511641713501</v>
      </c>
      <c r="J649">
        <f>(Table2[[#This Row],[1M Return vs Nifty]]-AVERAGE(Table2[1M Return vs Nifty]))/_xlfn.STDEV.P(Table2[1M Return vs Nifty])</f>
        <v>-6.7433290615021096E-2</v>
      </c>
      <c r="K649">
        <v>-23.037814318049499</v>
      </c>
      <c r="L649">
        <f>(Table2[[#This Row],[6M Return vs Nifty]]-AVERAGE(Table2[6M Return vs Nifty]))/_xlfn.STDEV.P(Table2[6M Return vs Nifty])</f>
        <v>-1.1258591267506339</v>
      </c>
      <c r="M649">
        <v>2.22356282726316</v>
      </c>
      <c r="N649">
        <f>(Table2[[#This Row],[1W Return vs Nifty]]-AVERAGE(Table2[1W Return vs Nifty]))/_xlfn.STDEV.P(Table2[1W Return vs Nifty])</f>
        <v>0.42280787112312906</v>
      </c>
      <c r="O649">
        <v>346.07</v>
      </c>
      <c r="P649">
        <v>352.01889912889101</v>
      </c>
      <c r="Q649">
        <v>350.51165157859202</v>
      </c>
      <c r="R649">
        <v>19.4759608297502</v>
      </c>
      <c r="S649">
        <f>(Table2[[#This Row],[Close Price]]-Table2[[#This Row],[20D EMA]])/Table2[[#This Row],[20D EMA]]</f>
        <v>-1.7915450631375287E-3</v>
      </c>
      <c r="T649">
        <f>(Table2[[#This Row],[Close Price]]-Table2[[#This Row],[50D EMA]])/Table2[[#This Row],[50D EMA]]</f>
        <v>-1.8660643349395368E-2</v>
      </c>
      <c r="U649">
        <f>(Table2[[#This Row],[Close Price]]-Table2[[#This Row],[200D EMA]])/Table2[[#This Row],[200D EMA]]</f>
        <v>-1.444075127259245E-2</v>
      </c>
      <c r="V649">
        <v>0.70411032062568202</v>
      </c>
      <c r="W649">
        <v>344.6</v>
      </c>
      <c r="X649">
        <v>350.05</v>
      </c>
      <c r="Y649">
        <v>346.9</v>
      </c>
      <c r="Z649">
        <v>355</v>
      </c>
      <c r="AA649">
        <v>344.6</v>
      </c>
      <c r="AB649">
        <v>350.05</v>
      </c>
      <c r="AC649" s="1">
        <f>(Table2[[#This Row],[Close Price]]/Table2[[#This Row],[Day Low]])-1</f>
        <v>2.4666279744629538E-3</v>
      </c>
      <c r="AD649" s="1">
        <f>(Table2[[#This Row],[Day High]]/Table2[[#This Row],[Close Price]])-1</f>
        <v>1.3315964683745962E-2</v>
      </c>
      <c r="AE649" s="1">
        <f>(Table2[[#This Row],[Close Price]]/Table2[[#This Row],[Current Week Low]])-1</f>
        <v>-4.1798789276448201E-3</v>
      </c>
      <c r="AF649" s="1">
        <f>(Table2[[#This Row],[Current Week High]]/Table2[[#This Row],[Close Price]])-1</f>
        <v>2.764510059342884E-2</v>
      </c>
      <c r="AG649" s="1">
        <f>(Table2[[#This Row],[Close Price]]/Table2[[#This Row],[Current Month Low]])-1</f>
        <v>2.4666279744629538E-3</v>
      </c>
      <c r="AH649" s="1">
        <f>(Table2[[#This Row],[Current Month High]]/Table2[[#This Row],[Close Price]])-1</f>
        <v>1.3315964683745962E-2</v>
      </c>
      <c r="AI649">
        <v>22.231871471992999</v>
      </c>
      <c r="AJ649">
        <v>27.9444444444444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-0.16</v>
      </c>
      <c r="AM649" t="s">
        <v>2950</v>
      </c>
      <c r="AN649">
        <v>3.8</v>
      </c>
      <c r="AO649" t="s">
        <v>2951</v>
      </c>
      <c r="AP649">
        <v>-3.5866221198334998E-2</v>
      </c>
      <c r="AQ649">
        <f>(Table2[[#This Row],[Sharpe Ratio]]-AVERAGE(Table2[Sharpe Ratio]))/_xlfn.STDEV.P(Table2[Sharpe Ratio])</f>
        <v>-1.0465305958760907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528</v>
      </c>
      <c r="AT649">
        <f>_xlfn.RANK.AVG(Table2[[#This Row],[6M Return vs Nifty Z-Score]],Table2[6M Return vs Nifty Z-Score])</f>
        <v>668</v>
      </c>
      <c r="AU649">
        <f>_xlfn.RANK.AVG(Table2[[#This Row],[Sharpe Ratio Z-Score]],Table2[Sharpe Ratio Z-Score])</f>
        <v>614</v>
      </c>
      <c r="AV649">
        <f>(Table2[[#This Row],[Rank 1Y]]+Table2[[#This Row],[Rank 6M]]+Table2[[#This Row],[Rank Sharpe]])/3</f>
        <v>603.33333333333337</v>
      </c>
    </row>
    <row r="650" spans="1:48" x14ac:dyDescent="0.3">
      <c r="A650" t="s">
        <v>784</v>
      </c>
      <c r="B650" t="s">
        <v>785</v>
      </c>
      <c r="C650" t="s">
        <v>2919</v>
      </c>
      <c r="D650" t="s">
        <v>583</v>
      </c>
      <c r="E650">
        <v>18308.54301804</v>
      </c>
      <c r="F650">
        <v>170.07</v>
      </c>
      <c r="G650">
        <v>-38.573913056905198</v>
      </c>
      <c r="H650">
        <f>(Table2[[#This Row],[1Y Return vs Nifty]]-AVERAGE(Table2[1Y Return vs Nifty]))/_xlfn.STDEV.P(Table2[1Y Return vs Nifty])</f>
        <v>-1.0104550936911749</v>
      </c>
      <c r="I650">
        <v>10.0786915119649</v>
      </c>
      <c r="J650">
        <f>(Table2[[#This Row],[1M Return vs Nifty]]-AVERAGE(Table2[1M Return vs Nifty]))/_xlfn.STDEV.P(Table2[1M Return vs Nifty])</f>
        <v>0.53273618917521015</v>
      </c>
      <c r="K650">
        <v>-20.5512722736227</v>
      </c>
      <c r="L650">
        <f>(Table2[[#This Row],[6M Return vs Nifty]]-AVERAGE(Table2[6M Return vs Nifty]))/_xlfn.STDEV.P(Table2[6M Return vs Nifty])</f>
        <v>-1.0490539807671047</v>
      </c>
      <c r="M650">
        <v>-4.0213806641364203</v>
      </c>
      <c r="N650">
        <f>(Table2[[#This Row],[1W Return vs Nifty]]-AVERAGE(Table2[1W Return vs Nifty]))/_xlfn.STDEV.P(Table2[1W Return vs Nifty])</f>
        <v>-0.85671943408357476</v>
      </c>
      <c r="O650">
        <v>168</v>
      </c>
      <c r="P650">
        <v>163.887046685299</v>
      </c>
      <c r="Q650">
        <v>170.36944811476999</v>
      </c>
      <c r="R650">
        <v>27.867989145268801</v>
      </c>
      <c r="S650">
        <f>(Table2[[#This Row],[Close Price]]-Table2[[#This Row],[20D EMA]])/Table2[[#This Row],[20D EMA]]</f>
        <v>1.232142857142853E-2</v>
      </c>
      <c r="T650">
        <f>(Table2[[#This Row],[Close Price]]-Table2[[#This Row],[50D EMA]])/Table2[[#This Row],[50D EMA]]</f>
        <v>3.7726918873421979E-2</v>
      </c>
      <c r="U650">
        <f>(Table2[[#This Row],[Close Price]]-Table2[[#This Row],[200D EMA]])/Table2[[#This Row],[200D EMA]]</f>
        <v>-1.7576397533921523E-3</v>
      </c>
      <c r="V650">
        <v>1.0688123305905699</v>
      </c>
      <c r="W650">
        <v>167.9</v>
      </c>
      <c r="X650">
        <v>171.2</v>
      </c>
      <c r="Y650">
        <v>170.01</v>
      </c>
      <c r="Z650">
        <v>174.59</v>
      </c>
      <c r="AA650">
        <v>167.9</v>
      </c>
      <c r="AB650">
        <v>171.2</v>
      </c>
      <c r="AC650" s="1">
        <f>(Table2[[#This Row],[Close Price]]/Table2[[#This Row],[Day Low]])-1</f>
        <v>1.2924359737939151E-2</v>
      </c>
      <c r="AD650" s="1">
        <f>(Table2[[#This Row],[Day High]]/Table2[[#This Row],[Close Price]])-1</f>
        <v>6.6443229258539294E-3</v>
      </c>
      <c r="AE650" s="1">
        <f>(Table2[[#This Row],[Close Price]]/Table2[[#This Row],[Current Week Low]])-1</f>
        <v>3.5292041644607863E-4</v>
      </c>
      <c r="AF650" s="1">
        <f>(Table2[[#This Row],[Current Week High]]/Table2[[#This Row],[Close Price]])-1</f>
        <v>2.6577291703416384E-2</v>
      </c>
      <c r="AG650" s="1">
        <f>(Table2[[#This Row],[Close Price]]/Table2[[#This Row],[Current Month Low]])-1</f>
        <v>1.2924359737939151E-2</v>
      </c>
      <c r="AH650" s="1">
        <f>(Table2[[#This Row],[Current Month High]]/Table2[[#This Row],[Close Price]])-1</f>
        <v>6.6443229258539294E-3</v>
      </c>
      <c r="AI650">
        <v>33.768448285999803</v>
      </c>
      <c r="AJ650">
        <v>19.5571177504393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0.05</v>
      </c>
      <c r="AM650" t="s">
        <v>2951</v>
      </c>
      <c r="AN650">
        <v>5.44</v>
      </c>
      <c r="AO650" t="s">
        <v>2951</v>
      </c>
      <c r="AP650">
        <v>1.4267571077258999E-2</v>
      </c>
      <c r="AQ650">
        <f>(Table2[[#This Row],[Sharpe Ratio]]-AVERAGE(Table2[Sharpe Ratio]))/_xlfn.STDEV.P(Table2[Sharpe Ratio])</f>
        <v>-0.49317626933048647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693</v>
      </c>
      <c r="AT650">
        <f>_xlfn.RANK.AVG(Table2[[#This Row],[6M Return vs Nifty Z-Score]],Table2[6M Return vs Nifty Z-Score])</f>
        <v>656</v>
      </c>
      <c r="AU650">
        <f>_xlfn.RANK.AVG(Table2[[#This Row],[Sharpe Ratio Z-Score]],Table2[Sharpe Ratio Z-Score])</f>
        <v>462</v>
      </c>
      <c r="AV650">
        <f>(Table2[[#This Row],[Rank 1Y]]+Table2[[#This Row],[Rank 6M]]+Table2[[#This Row],[Rank Sharpe]])/3</f>
        <v>603.66666666666663</v>
      </c>
    </row>
    <row r="651" spans="1:48" x14ac:dyDescent="0.3">
      <c r="A651" t="s">
        <v>1621</v>
      </c>
      <c r="B651" t="s">
        <v>1622</v>
      </c>
      <c r="C651" t="s">
        <v>2921</v>
      </c>
      <c r="D651" t="s">
        <v>102</v>
      </c>
      <c r="E651">
        <v>4535.6615167399996</v>
      </c>
      <c r="F651">
        <v>218.84</v>
      </c>
      <c r="G651">
        <v>1.76093992289943</v>
      </c>
      <c r="H651">
        <f>(Table2[[#This Row],[1Y Return vs Nifty]]-AVERAGE(Table2[1Y Return vs Nifty]))/_xlfn.STDEV.P(Table2[1Y Return vs Nifty])</f>
        <v>-0.52970188605693358</v>
      </c>
      <c r="I651">
        <v>4.0855513584802896</v>
      </c>
      <c r="J651">
        <f>(Table2[[#This Row],[1M Return vs Nifty]]-AVERAGE(Table2[1M Return vs Nifty]))/_xlfn.STDEV.P(Table2[1M Return vs Nifty])</f>
        <v>-3.4138554498125001E-2</v>
      </c>
      <c r="K651">
        <v>-15.8416661094261</v>
      </c>
      <c r="L651">
        <f>(Table2[[#This Row],[6M Return vs Nifty]]-AVERAGE(Table2[6M Return vs Nifty]))/_xlfn.STDEV.P(Table2[6M Return vs Nifty])</f>
        <v>-0.90358208344817814</v>
      </c>
      <c r="M651">
        <v>-2.7741121970515801</v>
      </c>
      <c r="N651">
        <f>(Table2[[#This Row],[1W Return vs Nifty]]-AVERAGE(Table2[1W Return vs Nifty]))/_xlfn.STDEV.P(Table2[1W Return vs Nifty])</f>
        <v>-0.60116643144132098</v>
      </c>
      <c r="O651">
        <v>211.71</v>
      </c>
      <c r="P651">
        <v>206.92413317344099</v>
      </c>
      <c r="Q651">
        <v>202.50235554733999</v>
      </c>
      <c r="R651">
        <v>55.918672722848697</v>
      </c>
      <c r="S651">
        <f>(Table2[[#This Row],[Close Price]]-Table2[[#This Row],[20D EMA]])/Table2[[#This Row],[20D EMA]]</f>
        <v>3.3678144631807641E-2</v>
      </c>
      <c r="T651">
        <f>(Table2[[#This Row],[Close Price]]-Table2[[#This Row],[50D EMA]])/Table2[[#This Row],[50D EMA]]</f>
        <v>5.7585679561945019E-2</v>
      </c>
      <c r="U651">
        <f>(Table2[[#This Row],[Close Price]]-Table2[[#This Row],[200D EMA]])/Table2[[#This Row],[200D EMA]]</f>
        <v>8.0678787209666217E-2</v>
      </c>
      <c r="V651">
        <v>1.1460073223339799</v>
      </c>
      <c r="W651">
        <v>212.65</v>
      </c>
      <c r="X651">
        <v>220.59</v>
      </c>
      <c r="Y651">
        <v>213</v>
      </c>
      <c r="Z651">
        <v>216.79</v>
      </c>
      <c r="AA651">
        <v>212.65</v>
      </c>
      <c r="AB651">
        <v>220.59</v>
      </c>
      <c r="AC651" s="1">
        <f>(Table2[[#This Row],[Close Price]]/Table2[[#This Row],[Day Low]])-1</f>
        <v>2.9108864331060413E-2</v>
      </c>
      <c r="AD651" s="1">
        <f>(Table2[[#This Row],[Day High]]/Table2[[#This Row],[Close Price]])-1</f>
        <v>7.9967099250592977E-3</v>
      </c>
      <c r="AE651" s="1">
        <f>(Table2[[#This Row],[Close Price]]/Table2[[#This Row],[Current Week Low]])-1</f>
        <v>2.7417840375586922E-2</v>
      </c>
      <c r="AF651" s="1">
        <f>(Table2[[#This Row],[Current Week High]]/Table2[[#This Row],[Close Price]])-1</f>
        <v>-9.3675744836411168E-3</v>
      </c>
      <c r="AG651" s="1">
        <f>(Table2[[#This Row],[Close Price]]/Table2[[#This Row],[Current Month Low]])-1</f>
        <v>2.9108864331060413E-2</v>
      </c>
      <c r="AH651" s="1">
        <f>(Table2[[#This Row],[Current Month High]]/Table2[[#This Row],[Close Price]])-1</f>
        <v>7.9967099250592977E-3</v>
      </c>
      <c r="AI651">
        <v>12.867848656552701</v>
      </c>
      <c r="AJ651">
        <v>28.691561305498301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0.01</v>
      </c>
      <c r="AM651" t="s">
        <v>2951</v>
      </c>
      <c r="AN651">
        <v>8.77</v>
      </c>
      <c r="AO651" t="s">
        <v>2951</v>
      </c>
      <c r="AP651">
        <v>-0.115760487812668</v>
      </c>
      <c r="AQ651">
        <f>(Table2[[#This Row],[Sharpe Ratio]]-AVERAGE(Table2[Sharpe Ratio]))/_xlfn.STDEV.P(Table2[Sharpe Ratio])</f>
        <v>-1.9283676979688305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-3.9969566534133882</v>
      </c>
      <c r="AS651">
        <f>_xlfn.RANK.AVG(Table2[[#This Row],[1Y Return vs Nifty Z-Score]],Table2[1Y Return vs Nifty Z-Score])</f>
        <v>492</v>
      </c>
      <c r="AT651">
        <f>_xlfn.RANK.AVG(Table2[[#This Row],[6M Return vs Nifty Z-Score]],Table2[6M Return vs Nifty Z-Score])</f>
        <v>611</v>
      </c>
      <c r="AU651">
        <f>_xlfn.RANK.AVG(Table2[[#This Row],[Sharpe Ratio Z-Score]],Table2[Sharpe Ratio Z-Score])</f>
        <v>710</v>
      </c>
      <c r="AV651">
        <f>(Table2[[#This Row],[Rank 1Y]]+Table2[[#This Row],[Rank 6M]]+Table2[[#This Row],[Rank Sharpe]])/3</f>
        <v>604.33333333333337</v>
      </c>
    </row>
    <row r="652" spans="1:48" x14ac:dyDescent="0.3">
      <c r="A652" t="s">
        <v>594</v>
      </c>
      <c r="B652" t="s">
        <v>595</v>
      </c>
      <c r="C652" t="s">
        <v>2918</v>
      </c>
      <c r="D652" t="s">
        <v>350</v>
      </c>
      <c r="E652">
        <v>29862.792350299998</v>
      </c>
      <c r="F652">
        <v>392.45</v>
      </c>
      <c r="G652">
        <v>-22.718364214148998</v>
      </c>
      <c r="H652">
        <f>(Table2[[#This Row],[1Y Return vs Nifty]]-AVERAGE(Table2[1Y Return vs Nifty]))/_xlfn.STDEV.P(Table2[1Y Return vs Nifty])</f>
        <v>-0.82147198350671469</v>
      </c>
      <c r="I652">
        <v>-3.16452056600725</v>
      </c>
      <c r="J652">
        <f>(Table2[[#This Row],[1M Return vs Nifty]]-AVERAGE(Table2[1M Return vs Nifty]))/_xlfn.STDEV.P(Table2[1M Return vs Nifty])</f>
        <v>-0.7199030383167615</v>
      </c>
      <c r="K652">
        <v>-8.9470771526278199</v>
      </c>
      <c r="L652">
        <f>(Table2[[#This Row],[6M Return vs Nifty]]-AVERAGE(Table2[6M Return vs Nifty]))/_xlfn.STDEV.P(Table2[6M Return vs Nifty])</f>
        <v>-0.69061970362025493</v>
      </c>
      <c r="M652">
        <v>-2.2968477943121002</v>
      </c>
      <c r="N652">
        <f>(Table2[[#This Row],[1W Return vs Nifty]]-AVERAGE(Table2[1W Return vs Nifty]))/_xlfn.STDEV.P(Table2[1W Return vs Nifty])</f>
        <v>-0.50337966428332492</v>
      </c>
      <c r="O652">
        <v>399.39</v>
      </c>
      <c r="P652">
        <v>415.32941666858301</v>
      </c>
      <c r="Q652">
        <v>422.64436262023202</v>
      </c>
      <c r="R652">
        <v>30.1074088725289</v>
      </c>
      <c r="S652">
        <f>(Table2[[#This Row],[Close Price]]-Table2[[#This Row],[20D EMA]])/Table2[[#This Row],[20D EMA]]</f>
        <v>-1.7376499161220856E-2</v>
      </c>
      <c r="T652">
        <f>(Table2[[#This Row],[Close Price]]-Table2[[#This Row],[50D EMA]])/Table2[[#This Row],[50D EMA]]</f>
        <v>-5.508739749787557E-2</v>
      </c>
      <c r="U652">
        <f>(Table2[[#This Row],[Close Price]]-Table2[[#This Row],[200D EMA]])/Table2[[#This Row],[200D EMA]]</f>
        <v>-7.1441536409094938E-2</v>
      </c>
      <c r="V652">
        <v>0.91675150288194796</v>
      </c>
      <c r="W652">
        <v>389.1</v>
      </c>
      <c r="X652">
        <v>398</v>
      </c>
      <c r="Y652">
        <v>395.4</v>
      </c>
      <c r="Z652">
        <v>404.6</v>
      </c>
      <c r="AA652">
        <v>389.1</v>
      </c>
      <c r="AB652">
        <v>398</v>
      </c>
      <c r="AC652" s="1">
        <f>(Table2[[#This Row],[Close Price]]/Table2[[#This Row],[Day Low]])-1</f>
        <v>8.6096119249550185E-3</v>
      </c>
      <c r="AD652" s="1">
        <f>(Table2[[#This Row],[Day High]]/Table2[[#This Row],[Close Price]])-1</f>
        <v>1.4141928908141255E-2</v>
      </c>
      <c r="AE652" s="1">
        <f>(Table2[[#This Row],[Close Price]]/Table2[[#This Row],[Current Week Low]])-1</f>
        <v>-7.4607991906929794E-3</v>
      </c>
      <c r="AF652" s="1">
        <f>(Table2[[#This Row],[Current Week High]]/Table2[[#This Row],[Close Price]])-1</f>
        <v>3.0959357879984717E-2</v>
      </c>
      <c r="AG652" s="1">
        <f>(Table2[[#This Row],[Close Price]]/Table2[[#This Row],[Current Month Low]])-1</f>
        <v>8.6096119249550185E-3</v>
      </c>
      <c r="AH652" s="1">
        <f>(Table2[[#This Row],[Current Month High]]/Table2[[#This Row],[Close Price]])-1</f>
        <v>1.4141928908141255E-2</v>
      </c>
      <c r="AI652">
        <v>24.347050579691601</v>
      </c>
      <c r="AJ652">
        <v>10.7989836250705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-0.17</v>
      </c>
      <c r="AM652" t="s">
        <v>2950</v>
      </c>
      <c r="AN652">
        <v>3.71</v>
      </c>
      <c r="AO652" t="s">
        <v>2951</v>
      </c>
      <c r="AP652">
        <v>-6.9254321191973001E-2</v>
      </c>
      <c r="AQ652">
        <f>(Table2[[#This Row],[Sharpe Ratio]]-AVERAGE(Table2[Sharpe Ratio]))/_xlfn.STDEV.P(Table2[Sharpe Ratio])</f>
        <v>-1.4150534773101173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632</v>
      </c>
      <c r="AT652">
        <f>_xlfn.RANK.AVG(Table2[[#This Row],[6M Return vs Nifty Z-Score]],Table2[6M Return vs Nifty Z-Score])</f>
        <v>527</v>
      </c>
      <c r="AU652">
        <f>_xlfn.RANK.AVG(Table2[[#This Row],[Sharpe Ratio Z-Score]],Table2[Sharpe Ratio Z-Score])</f>
        <v>665</v>
      </c>
      <c r="AV652">
        <f>(Table2[[#This Row],[Rank 1Y]]+Table2[[#This Row],[Rank 6M]]+Table2[[#This Row],[Rank Sharpe]])/3</f>
        <v>608</v>
      </c>
    </row>
    <row r="653" spans="1:48" x14ac:dyDescent="0.3">
      <c r="A653" t="s">
        <v>999</v>
      </c>
      <c r="B653" t="s">
        <v>1000</v>
      </c>
      <c r="C653" t="s">
        <v>2908</v>
      </c>
      <c r="D653" t="s">
        <v>22</v>
      </c>
      <c r="E653">
        <v>12085.76015192</v>
      </c>
      <c r="F653">
        <v>917.35</v>
      </c>
      <c r="G653">
        <v>-29.707772743519801</v>
      </c>
      <c r="H653">
        <f>(Table2[[#This Row],[1Y Return vs Nifty]]-AVERAGE(Table2[1Y Return vs Nifty]))/_xlfn.STDEV.P(Table2[1Y Return vs Nifty])</f>
        <v>-0.9047791067939509</v>
      </c>
      <c r="I653">
        <v>8.4500733193492401</v>
      </c>
      <c r="J653">
        <f>(Table2[[#This Row],[1M Return vs Nifty]]-AVERAGE(Table2[1M Return vs Nifty]))/_xlfn.STDEV.P(Table2[1M Return vs Nifty])</f>
        <v>0.37868964648857861</v>
      </c>
      <c r="K653">
        <v>-9.3098383058922707</v>
      </c>
      <c r="L653">
        <f>(Table2[[#This Row],[6M Return vs Nifty]]-AVERAGE(Table2[6M Return vs Nifty]))/_xlfn.STDEV.P(Table2[6M Return vs Nifty])</f>
        <v>-0.70182479198627623</v>
      </c>
      <c r="M653">
        <v>2.2325573874418998</v>
      </c>
      <c r="N653">
        <f>(Table2[[#This Row],[1W Return vs Nifty]]-AVERAGE(Table2[1W Return vs Nifty]))/_xlfn.STDEV.P(Table2[1W Return vs Nifty])</f>
        <v>0.42465076775828231</v>
      </c>
      <c r="O653">
        <v>862.45</v>
      </c>
      <c r="P653">
        <v>838.68602096795405</v>
      </c>
      <c r="Q653">
        <v>850.18209769895498</v>
      </c>
      <c r="R653">
        <v>43.082467950751898</v>
      </c>
      <c r="S653">
        <f>(Table2[[#This Row],[Close Price]]-Table2[[#This Row],[20D EMA]])/Table2[[#This Row],[20D EMA]]</f>
        <v>6.3655864108064203E-2</v>
      </c>
      <c r="T653">
        <f>(Table2[[#This Row],[Close Price]]-Table2[[#This Row],[50D EMA]])/Table2[[#This Row],[50D EMA]]</f>
        <v>9.3794312848159062E-2</v>
      </c>
      <c r="U653">
        <f>(Table2[[#This Row],[Close Price]]-Table2[[#This Row],[200D EMA]])/Table2[[#This Row],[200D EMA]]</f>
        <v>7.900413627014391E-2</v>
      </c>
      <c r="V653">
        <v>2.5828052942632902</v>
      </c>
      <c r="W653">
        <v>898</v>
      </c>
      <c r="X653">
        <v>930</v>
      </c>
      <c r="Y653">
        <v>896</v>
      </c>
      <c r="Z653">
        <v>956</v>
      </c>
      <c r="AA653">
        <v>898</v>
      </c>
      <c r="AB653">
        <v>930</v>
      </c>
      <c r="AC653" s="1">
        <f>(Table2[[#This Row],[Close Price]]/Table2[[#This Row],[Day Low]])-1</f>
        <v>2.1547884187082422E-2</v>
      </c>
      <c r="AD653" s="1">
        <f>(Table2[[#This Row],[Day High]]/Table2[[#This Row],[Close Price]])-1</f>
        <v>1.3789720390254612E-2</v>
      </c>
      <c r="AE653" s="1">
        <f>(Table2[[#This Row],[Close Price]]/Table2[[#This Row],[Current Week Low]])-1</f>
        <v>2.3828125000000089E-2</v>
      </c>
      <c r="AF653" s="1">
        <f>(Table2[[#This Row],[Current Week High]]/Table2[[#This Row],[Close Price]])-1</f>
        <v>4.2132228702240093E-2</v>
      </c>
      <c r="AG653" s="1">
        <f>(Table2[[#This Row],[Close Price]]/Table2[[#This Row],[Current Month Low]])-1</f>
        <v>2.1547884187082422E-2</v>
      </c>
      <c r="AH653" s="1">
        <f>(Table2[[#This Row],[Current Month High]]/Table2[[#This Row],[Close Price]])-1</f>
        <v>1.3789720390254612E-2</v>
      </c>
      <c r="AI653">
        <v>11.189840300866599</v>
      </c>
      <c r="AJ653">
        <v>23.798920377867699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0.13</v>
      </c>
      <c r="AM653" t="s">
        <v>2951</v>
      </c>
      <c r="AN653">
        <v>16.47</v>
      </c>
      <c r="AO653" t="s">
        <v>2951</v>
      </c>
      <c r="AP653">
        <v>-4.4079652984266998E-2</v>
      </c>
      <c r="AQ653">
        <f>(Table2[[#This Row],[Sharpe Ratio]]-AVERAGE(Table2[Sharpe Ratio]))/_xlfn.STDEV.P(Table2[Sharpe Ratio])</f>
        <v>-1.137186774238748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663</v>
      </c>
      <c r="AT653">
        <f>_xlfn.RANK.AVG(Table2[[#This Row],[6M Return vs Nifty Z-Score]],Table2[6M Return vs Nifty Z-Score])</f>
        <v>532</v>
      </c>
      <c r="AU653">
        <f>_xlfn.RANK.AVG(Table2[[#This Row],[Sharpe Ratio Z-Score]],Table2[Sharpe Ratio Z-Score])</f>
        <v>629</v>
      </c>
      <c r="AV653">
        <f>(Table2[[#This Row],[Rank 1Y]]+Table2[[#This Row],[Rank 6M]]+Table2[[#This Row],[Rank Sharpe]])/3</f>
        <v>608</v>
      </c>
    </row>
    <row r="654" spans="1:48" x14ac:dyDescent="0.3">
      <c r="A654" t="s">
        <v>1286</v>
      </c>
      <c r="B654" t="s">
        <v>1287</v>
      </c>
      <c r="C654" t="s">
        <v>2925</v>
      </c>
      <c r="D654" t="s">
        <v>631</v>
      </c>
      <c r="E654">
        <v>7628.9027120000001</v>
      </c>
      <c r="F654">
        <v>42.66</v>
      </c>
      <c r="G654">
        <v>-13.5441397145369</v>
      </c>
      <c r="H654">
        <f>(Table2[[#This Row],[1Y Return vs Nifty]]-AVERAGE(Table2[1Y Return vs Nifty]))/_xlfn.STDEV.P(Table2[1Y Return vs Nifty])</f>
        <v>-0.71212392519214762</v>
      </c>
      <c r="I654">
        <v>-4.0404287341954896</v>
      </c>
      <c r="J654">
        <f>(Table2[[#This Row],[1M Return vs Nifty]]-AVERAGE(Table2[1M Return vs Nifty]))/_xlfn.STDEV.P(Table2[1M Return vs Nifty])</f>
        <v>-0.80275279747588768</v>
      </c>
      <c r="K654">
        <v>-28.448146553026</v>
      </c>
      <c r="L654">
        <f>(Table2[[#This Row],[6M Return vs Nifty]]-AVERAGE(Table2[6M Return vs Nifty]))/_xlfn.STDEV.P(Table2[6M Return vs Nifty])</f>
        <v>-1.2929752863418769</v>
      </c>
      <c r="M654">
        <v>-1.59603311128934</v>
      </c>
      <c r="N654">
        <f>(Table2[[#This Row],[1W Return vs Nifty]]-AVERAGE(Table2[1W Return vs Nifty]))/_xlfn.STDEV.P(Table2[1W Return vs Nifty])</f>
        <v>-0.35978965037009475</v>
      </c>
      <c r="O654">
        <v>43.13</v>
      </c>
      <c r="P654">
        <v>44.670010785358798</v>
      </c>
      <c r="Q654">
        <v>47.156816401821601</v>
      </c>
      <c r="R654">
        <v>64.762106496168599</v>
      </c>
      <c r="S654">
        <f>(Table2[[#This Row],[Close Price]]-Table2[[#This Row],[20D EMA]])/Table2[[#This Row],[20D EMA]]</f>
        <v>-1.0897287271041176E-2</v>
      </c>
      <c r="T654">
        <f>(Table2[[#This Row],[Close Price]]-Table2[[#This Row],[50D EMA]])/Table2[[#This Row],[50D EMA]]</f>
        <v>-4.4996872622596495E-2</v>
      </c>
      <c r="U654">
        <f>(Table2[[#This Row],[Close Price]]-Table2[[#This Row],[200D EMA]])/Table2[[#This Row],[200D EMA]]</f>
        <v>-9.535877832600885E-2</v>
      </c>
      <c r="V654">
        <v>1.9697813270070801</v>
      </c>
      <c r="W654">
        <v>42.49</v>
      </c>
      <c r="X654">
        <v>43.58</v>
      </c>
      <c r="Y654">
        <v>42.77</v>
      </c>
      <c r="Z654">
        <v>44.24</v>
      </c>
      <c r="AA654">
        <v>42.49</v>
      </c>
      <c r="AB654">
        <v>43.58</v>
      </c>
      <c r="AC654" s="1">
        <f>(Table2[[#This Row],[Close Price]]/Table2[[#This Row],[Day Low]])-1</f>
        <v>4.0009413979757991E-3</v>
      </c>
      <c r="AD654" s="1">
        <f>(Table2[[#This Row],[Day High]]/Table2[[#This Row],[Close Price]])-1</f>
        <v>2.1565869667135473E-2</v>
      </c>
      <c r="AE654" s="1">
        <f>(Table2[[#This Row],[Close Price]]/Table2[[#This Row],[Current Week Low]])-1</f>
        <v>-2.5718961889176217E-3</v>
      </c>
      <c r="AF654" s="1">
        <f>(Table2[[#This Row],[Current Week High]]/Table2[[#This Row],[Close Price]])-1</f>
        <v>3.7037037037037202E-2</v>
      </c>
      <c r="AG654" s="1">
        <f>(Table2[[#This Row],[Close Price]]/Table2[[#This Row],[Current Month Low]])-1</f>
        <v>4.0009413979757991E-3</v>
      </c>
      <c r="AH654" s="1">
        <f>(Table2[[#This Row],[Current Month High]]/Table2[[#This Row],[Close Price]])-1</f>
        <v>2.1565869667135473E-2</v>
      </c>
      <c r="AI654">
        <v>61.040787623066102</v>
      </c>
      <c r="AJ654">
        <v>15.1417004048582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2950</v>
      </c>
      <c r="AN654">
        <v>5.07</v>
      </c>
      <c r="AO654" t="s">
        <v>2951</v>
      </c>
      <c r="AP654">
        <v>-2.5197570299450001E-3</v>
      </c>
      <c r="AQ654">
        <f>(Table2[[#This Row],[Sharpe Ratio]]-AVERAGE(Table2[Sharpe Ratio]))/_xlfn.STDEV.P(Table2[Sharpe Ratio])</f>
        <v>-0.67846727201779311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583</v>
      </c>
      <c r="AT654">
        <f>_xlfn.RANK.AVG(Table2[[#This Row],[6M Return vs Nifty Z-Score]],Table2[6M Return vs Nifty Z-Score])</f>
        <v>694</v>
      </c>
      <c r="AU654">
        <f>_xlfn.RANK.AVG(Table2[[#This Row],[Sharpe Ratio Z-Score]],Table2[Sharpe Ratio Z-Score])</f>
        <v>547</v>
      </c>
      <c r="AV654">
        <f>(Table2[[#This Row],[Rank 1Y]]+Table2[[#This Row],[Rank 6M]]+Table2[[#This Row],[Rank Sharpe]])/3</f>
        <v>608</v>
      </c>
    </row>
    <row r="655" spans="1:48" x14ac:dyDescent="0.3">
      <c r="A655" t="s">
        <v>1122</v>
      </c>
      <c r="B655" t="s">
        <v>1123</v>
      </c>
      <c r="C655" t="s">
        <v>2920</v>
      </c>
      <c r="D655" t="s">
        <v>401</v>
      </c>
      <c r="E655">
        <v>9727.2388534999991</v>
      </c>
      <c r="F655">
        <v>770.95</v>
      </c>
      <c r="G655">
        <v>-22.425453752639999</v>
      </c>
      <c r="H655">
        <f>(Table2[[#This Row],[1Y Return vs Nifty]]-AVERAGE(Table2[1Y Return vs Nifty]))/_xlfn.STDEV.P(Table2[1Y Return vs Nifty])</f>
        <v>-0.81798076850239598</v>
      </c>
      <c r="I655">
        <v>8.5711924777218602</v>
      </c>
      <c r="J655">
        <f>(Table2[[#This Row],[1M Return vs Nifty]]-AVERAGE(Table2[1M Return vs Nifty]))/_xlfn.STDEV.P(Table2[1M Return vs Nifty])</f>
        <v>0.39014597657565131</v>
      </c>
      <c r="K655">
        <v>-6.38401760406256</v>
      </c>
      <c r="L655">
        <f>(Table2[[#This Row],[6M Return vs Nifty]]-AVERAGE(Table2[6M Return vs Nifty]))/_xlfn.STDEV.P(Table2[6M Return vs Nifty])</f>
        <v>-0.61145105926402676</v>
      </c>
      <c r="M655">
        <v>4.0015899844172296</v>
      </c>
      <c r="N655">
        <f>(Table2[[#This Row],[1W Return vs Nifty]]-AVERAGE(Table2[1W Return vs Nifty]))/_xlfn.STDEV.P(Table2[1W Return vs Nifty])</f>
        <v>0.78710809259203707</v>
      </c>
      <c r="O655">
        <v>739.47</v>
      </c>
      <c r="P655">
        <v>721.48573038165296</v>
      </c>
      <c r="Q655">
        <v>740.56607998105801</v>
      </c>
      <c r="R655">
        <v>44.053780323050901</v>
      </c>
      <c r="S655">
        <f>(Table2[[#This Row],[Close Price]]-Table2[[#This Row],[20D EMA]])/Table2[[#This Row],[20D EMA]]</f>
        <v>4.2571030602999466E-2</v>
      </c>
      <c r="T655">
        <f>(Table2[[#This Row],[Close Price]]-Table2[[#This Row],[50D EMA]])/Table2[[#This Row],[50D EMA]]</f>
        <v>6.8558902186715995E-2</v>
      </c>
      <c r="U655">
        <f>(Table2[[#This Row],[Close Price]]-Table2[[#This Row],[200D EMA]])/Table2[[#This Row],[200D EMA]]</f>
        <v>4.1027966092801856E-2</v>
      </c>
      <c r="V655">
        <v>0.84894706494781902</v>
      </c>
      <c r="W655">
        <v>766.95</v>
      </c>
      <c r="X655">
        <v>790</v>
      </c>
      <c r="Y655">
        <v>773.05</v>
      </c>
      <c r="Z655">
        <v>794.95</v>
      </c>
      <c r="AA655">
        <v>766.95</v>
      </c>
      <c r="AB655">
        <v>790</v>
      </c>
      <c r="AC655" s="1">
        <f>(Table2[[#This Row],[Close Price]]/Table2[[#This Row],[Day Low]])-1</f>
        <v>5.2154638503161266E-3</v>
      </c>
      <c r="AD655" s="1">
        <f>(Table2[[#This Row],[Day High]]/Table2[[#This Row],[Close Price]])-1</f>
        <v>2.4709773655879008E-2</v>
      </c>
      <c r="AE655" s="1">
        <f>(Table2[[#This Row],[Close Price]]/Table2[[#This Row],[Current Week Low]])-1</f>
        <v>-2.7165125153610914E-3</v>
      </c>
      <c r="AF655" s="1">
        <f>(Table2[[#This Row],[Current Week High]]/Table2[[#This Row],[Close Price]])-1</f>
        <v>3.1130423503469729E-2</v>
      </c>
      <c r="AG655" s="1">
        <f>(Table2[[#This Row],[Close Price]]/Table2[[#This Row],[Current Month Low]])-1</f>
        <v>5.2154638503161266E-3</v>
      </c>
      <c r="AH655" s="1">
        <f>(Table2[[#This Row],[Current Month High]]/Table2[[#This Row],[Close Price]])-1</f>
        <v>2.4709773655879008E-2</v>
      </c>
      <c r="AI655">
        <v>8.00959854724689</v>
      </c>
      <c r="AJ655">
        <v>19.130031677354498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2952</v>
      </c>
      <c r="AN655">
        <v>9.02</v>
      </c>
      <c r="AO655" t="s">
        <v>2951</v>
      </c>
      <c r="AP655">
        <v>-9.6542019664139E-2</v>
      </c>
      <c r="AQ655">
        <f>(Table2[[#This Row],[Sharpe Ratio]]-AVERAGE(Table2[Sharpe Ratio]))/_xlfn.STDEV.P(Table2[Sharpe Ratio])</f>
        <v>-1.7162428612697218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630</v>
      </c>
      <c r="AT655">
        <f>_xlfn.RANK.AVG(Table2[[#This Row],[6M Return vs Nifty Z-Score]],Table2[6M Return vs Nifty Z-Score])</f>
        <v>504</v>
      </c>
      <c r="AU655">
        <f>_xlfn.RANK.AVG(Table2[[#This Row],[Sharpe Ratio Z-Score]],Table2[Sharpe Ratio Z-Score])</f>
        <v>698</v>
      </c>
      <c r="AV655">
        <f>(Table2[[#This Row],[Rank 1Y]]+Table2[[#This Row],[Rank 6M]]+Table2[[#This Row],[Rank Sharpe]])/3</f>
        <v>610.66666666666663</v>
      </c>
    </row>
    <row r="656" spans="1:48" x14ac:dyDescent="0.3">
      <c r="A656" t="s">
        <v>419</v>
      </c>
      <c r="B656" t="s">
        <v>420</v>
      </c>
      <c r="C656" t="s">
        <v>2911</v>
      </c>
      <c r="D656" t="s">
        <v>189</v>
      </c>
      <c r="E656">
        <v>51354.99429984</v>
      </c>
      <c r="F656">
        <v>16085.75</v>
      </c>
      <c r="G656">
        <v>-15.0048656978196</v>
      </c>
      <c r="H656">
        <f>(Table2[[#This Row],[1Y Return vs Nifty]]-AVERAGE(Table2[1Y Return vs Nifty]))/_xlfn.STDEV.P(Table2[1Y Return vs Nifty])</f>
        <v>-0.72953439405612119</v>
      </c>
      <c r="I656">
        <v>-0.93356902495068605</v>
      </c>
      <c r="J656">
        <f>(Table2[[#This Row],[1M Return vs Nifty]]-AVERAGE(Table2[1M Return vs Nifty]))/_xlfn.STDEV.P(Table2[1M Return vs Nifty])</f>
        <v>-0.50888343079953191</v>
      </c>
      <c r="K656">
        <v>-16.556974529353699</v>
      </c>
      <c r="L656">
        <f>(Table2[[#This Row],[6M Return vs Nifty]]-AVERAGE(Table2[6M Return vs Nifty]))/_xlfn.STDEV.P(Table2[6M Return vs Nifty])</f>
        <v>-0.92567677021968264</v>
      </c>
      <c r="M656">
        <v>-4.8867749166266297</v>
      </c>
      <c r="N656">
        <f>(Table2[[#This Row],[1W Return vs Nifty]]-AVERAGE(Table2[1W Return vs Nifty]))/_xlfn.STDEV.P(Table2[1W Return vs Nifty])</f>
        <v>-1.0340301779446064</v>
      </c>
      <c r="O656">
        <v>16361.05</v>
      </c>
      <c r="P656">
        <v>16239.834066193</v>
      </c>
      <c r="Q656">
        <v>16246.531306471699</v>
      </c>
      <c r="R656">
        <v>49.784906708580998</v>
      </c>
      <c r="S656">
        <f>(Table2[[#This Row],[Close Price]]-Table2[[#This Row],[20D EMA]])/Table2[[#This Row],[20D EMA]]</f>
        <v>-1.682654841834719E-2</v>
      </c>
      <c r="T656">
        <f>(Table2[[#This Row],[Close Price]]-Table2[[#This Row],[50D EMA]])/Table2[[#This Row],[50D EMA]]</f>
        <v>-9.4880320553127808E-3</v>
      </c>
      <c r="U656">
        <f>(Table2[[#This Row],[Close Price]]-Table2[[#This Row],[200D EMA]])/Table2[[#This Row],[200D EMA]]</f>
        <v>-9.896346699412268E-3</v>
      </c>
      <c r="V656">
        <v>0.54640070956652798</v>
      </c>
      <c r="W656">
        <v>16035</v>
      </c>
      <c r="X656">
        <v>16464.7</v>
      </c>
      <c r="Y656">
        <v>16062.05</v>
      </c>
      <c r="Z656">
        <v>16590</v>
      </c>
      <c r="AA656">
        <v>16035</v>
      </c>
      <c r="AB656">
        <v>16464.7</v>
      </c>
      <c r="AC656" s="1">
        <f>(Table2[[#This Row],[Close Price]]/Table2[[#This Row],[Day Low]])-1</f>
        <v>3.1649516682257239E-3</v>
      </c>
      <c r="AD656" s="1">
        <f>(Table2[[#This Row],[Day High]]/Table2[[#This Row],[Close Price]])-1</f>
        <v>2.3558118210217138E-2</v>
      </c>
      <c r="AE656" s="1">
        <f>(Table2[[#This Row],[Close Price]]/Table2[[#This Row],[Current Week Low]])-1</f>
        <v>1.4755277190645621E-3</v>
      </c>
      <c r="AF656" s="1">
        <f>(Table2[[#This Row],[Current Week High]]/Table2[[#This Row],[Close Price]])-1</f>
        <v>3.1347621341870857E-2</v>
      </c>
      <c r="AG656" s="1">
        <f>(Table2[[#This Row],[Close Price]]/Table2[[#This Row],[Current Month Low]])-1</f>
        <v>3.1649516682257239E-3</v>
      </c>
      <c r="AH656" s="1">
        <f>(Table2[[#This Row],[Current Month High]]/Table2[[#This Row],[Close Price]])-1</f>
        <v>2.3558118210217138E-2</v>
      </c>
      <c r="AI656">
        <v>19.671137497474401</v>
      </c>
      <c r="AJ656">
        <v>13.760608203677499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-0.04</v>
      </c>
      <c r="AM656" t="s">
        <v>2950</v>
      </c>
      <c r="AN656">
        <v>-2.52</v>
      </c>
      <c r="AO656" t="s">
        <v>2950</v>
      </c>
      <c r="AP656">
        <v>-4.2660891012058E-2</v>
      </c>
      <c r="AQ656">
        <f>(Table2[[#This Row],[Sharpe Ratio]]-AVERAGE(Table2[Sharpe Ratio]))/_xlfn.STDEV.P(Table2[Sharpe Ratio])</f>
        <v>-1.1215271155529554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592</v>
      </c>
      <c r="AT656">
        <f>_xlfn.RANK.AVG(Table2[[#This Row],[6M Return vs Nifty Z-Score]],Table2[6M Return vs Nifty Z-Score])</f>
        <v>619</v>
      </c>
      <c r="AU656">
        <f>_xlfn.RANK.AVG(Table2[[#This Row],[Sharpe Ratio Z-Score]],Table2[Sharpe Ratio Z-Score])</f>
        <v>624</v>
      </c>
      <c r="AV656">
        <f>(Table2[[#This Row],[Rank 1Y]]+Table2[[#This Row],[Rank 6M]]+Table2[[#This Row],[Rank Sharpe]])/3</f>
        <v>611.66666666666663</v>
      </c>
    </row>
    <row r="657" spans="1:48" x14ac:dyDescent="0.3">
      <c r="A657" t="s">
        <v>263</v>
      </c>
      <c r="B657" t="s">
        <v>264</v>
      </c>
      <c r="C657" t="s">
        <v>2921</v>
      </c>
      <c r="D657" t="s">
        <v>102</v>
      </c>
      <c r="E657">
        <v>91848.775742459999</v>
      </c>
      <c r="F657">
        <v>27318.799999999999</v>
      </c>
      <c r="G657">
        <v>-10.8447641187768</v>
      </c>
      <c r="H657">
        <f>(Table2[[#This Row],[1Y Return vs Nifty]]-AVERAGE(Table2[1Y Return vs Nifty]))/_xlfn.STDEV.P(Table2[1Y Return vs Nifty])</f>
        <v>-0.67994992726234182</v>
      </c>
      <c r="I657">
        <v>4.5188842267313296</v>
      </c>
      <c r="J657">
        <f>(Table2[[#This Row],[1M Return vs Nifty]]-AVERAGE(Table2[1M Return vs Nifty]))/_xlfn.STDEV.P(Table2[1M Return vs Nifty])</f>
        <v>6.8492169078570569E-3</v>
      </c>
      <c r="K657">
        <v>-14.7528984444399</v>
      </c>
      <c r="L657">
        <f>(Table2[[#This Row],[6M Return vs Nifty]]-AVERAGE(Table2[6M Return vs Nifty]))/_xlfn.STDEV.P(Table2[6M Return vs Nifty])</f>
        <v>-0.86995186205745623</v>
      </c>
      <c r="M657">
        <v>-1.3766758688542899</v>
      </c>
      <c r="N657">
        <f>(Table2[[#This Row],[1W Return vs Nifty]]-AVERAGE(Table2[1W Return vs Nifty]))/_xlfn.STDEV.P(Table2[1W Return vs Nifty])</f>
        <v>-0.31484551569905544</v>
      </c>
      <c r="O657">
        <v>26711.02</v>
      </c>
      <c r="P657">
        <v>26150.822351110801</v>
      </c>
      <c r="Q657">
        <v>25936.5443409162</v>
      </c>
      <c r="R657">
        <v>42.518174687422103</v>
      </c>
      <c r="S657">
        <f>(Table2[[#This Row],[Close Price]]-Table2[[#This Row],[20D EMA]])/Table2[[#This Row],[20D EMA]]</f>
        <v>2.2753904568226853E-2</v>
      </c>
      <c r="T657">
        <f>(Table2[[#This Row],[Close Price]]-Table2[[#This Row],[50D EMA]])/Table2[[#This Row],[50D EMA]]</f>
        <v>4.4663132700283388E-2</v>
      </c>
      <c r="U657">
        <f>(Table2[[#This Row],[Close Price]]-Table2[[#This Row],[200D EMA]])/Table2[[#This Row],[200D EMA]]</f>
        <v>5.3293748038100115E-2</v>
      </c>
      <c r="V657">
        <v>0.85589972278725601</v>
      </c>
      <c r="W657">
        <v>27086.25</v>
      </c>
      <c r="X657">
        <v>27542.85</v>
      </c>
      <c r="Y657">
        <v>27223.55</v>
      </c>
      <c r="Z657">
        <v>27850</v>
      </c>
      <c r="AA657">
        <v>27086.25</v>
      </c>
      <c r="AB657">
        <v>27542.85</v>
      </c>
      <c r="AC657" s="1">
        <f>(Table2[[#This Row],[Close Price]]/Table2[[#This Row],[Day Low]])-1</f>
        <v>8.5855369421754535E-3</v>
      </c>
      <c r="AD657" s="1">
        <f>(Table2[[#This Row],[Day High]]/Table2[[#This Row],[Close Price]])-1</f>
        <v>8.2013119170680771E-3</v>
      </c>
      <c r="AE657" s="1">
        <f>(Table2[[#This Row],[Close Price]]/Table2[[#This Row],[Current Week Low]])-1</f>
        <v>3.498808935645803E-3</v>
      </c>
      <c r="AF657" s="1">
        <f>(Table2[[#This Row],[Current Week High]]/Table2[[#This Row],[Close Price]])-1</f>
        <v>1.9444485116476562E-2</v>
      </c>
      <c r="AG657" s="1">
        <f>(Table2[[#This Row],[Close Price]]/Table2[[#This Row],[Current Month Low]])-1</f>
        <v>8.5855369421754535E-3</v>
      </c>
      <c r="AH657" s="1">
        <f>(Table2[[#This Row],[Current Month High]]/Table2[[#This Row],[Close Price]])-1</f>
        <v>8.2013119170680771E-3</v>
      </c>
      <c r="AI657">
        <v>12.515007979852699</v>
      </c>
      <c r="AJ657">
        <v>20.849700959054399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-0.02</v>
      </c>
      <c r="AM657" t="s">
        <v>2950</v>
      </c>
      <c r="AN657">
        <v>7.21</v>
      </c>
      <c r="AO657" t="s">
        <v>2951</v>
      </c>
      <c r="AP657">
        <v>-7.2134808778365006E-2</v>
      </c>
      <c r="AQ657">
        <f>(Table2[[#This Row],[Sharpe Ratio]]-AVERAGE(Table2[Sharpe Ratio]))/_xlfn.STDEV.P(Table2[Sharpe Ratio])</f>
        <v>-1.4468470081032561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-3.3047450962142526</v>
      </c>
      <c r="AS657">
        <f>_xlfn.RANK.AVG(Table2[[#This Row],[1Y Return vs Nifty Z-Score]],Table2[1Y Return vs Nifty Z-Score])</f>
        <v>569</v>
      </c>
      <c r="AT657">
        <f>_xlfn.RANK.AVG(Table2[[#This Row],[6M Return vs Nifty Z-Score]],Table2[6M Return vs Nifty Z-Score])</f>
        <v>597</v>
      </c>
      <c r="AU657">
        <f>_xlfn.RANK.AVG(Table2[[#This Row],[Sharpe Ratio Z-Score]],Table2[Sharpe Ratio Z-Score])</f>
        <v>670</v>
      </c>
      <c r="AV657">
        <f>(Table2[[#This Row],[Rank 1Y]]+Table2[[#This Row],[Rank 6M]]+Table2[[#This Row],[Rank Sharpe]])/3</f>
        <v>612</v>
      </c>
    </row>
    <row r="658" spans="1:48" x14ac:dyDescent="0.3">
      <c r="A658" t="s">
        <v>1358</v>
      </c>
      <c r="B658" t="s">
        <v>1359</v>
      </c>
      <c r="C658" t="s">
        <v>2923</v>
      </c>
      <c r="D658" t="s">
        <v>524</v>
      </c>
      <c r="E658">
        <v>6951.0546859249998</v>
      </c>
      <c r="F658">
        <v>261.8</v>
      </c>
      <c r="G658">
        <v>-24.116751502266801</v>
      </c>
      <c r="H658">
        <f>(Table2[[#This Row],[1Y Return vs Nifty]]-AVERAGE(Table2[1Y Return vs Nifty]))/_xlfn.STDEV.P(Table2[1Y Return vs Nifty])</f>
        <v>-0.83813943422518344</v>
      </c>
      <c r="I658">
        <v>0.89740149384331402</v>
      </c>
      <c r="J658">
        <f>(Table2[[#This Row],[1M Return vs Nifty]]-AVERAGE(Table2[1M Return vs Nifty]))/_xlfn.STDEV.P(Table2[1M Return vs Nifty])</f>
        <v>-0.33569693475016205</v>
      </c>
      <c r="K658">
        <v>-19.693738635837999</v>
      </c>
      <c r="L658">
        <f>(Table2[[#This Row],[6M Return vs Nifty]]-AVERAGE(Table2[6M Return vs Nifty]))/_xlfn.STDEV.P(Table2[6M Return vs Nifty])</f>
        <v>-1.0225661936880714</v>
      </c>
      <c r="M658">
        <v>4.3378402646290901</v>
      </c>
      <c r="N658">
        <f>(Table2[[#This Row],[1W Return vs Nifty]]-AVERAGE(Table2[1W Return vs Nifty]))/_xlfn.STDEV.P(Table2[1W Return vs Nifty])</f>
        <v>0.85600245737003722</v>
      </c>
      <c r="O658">
        <v>251.2</v>
      </c>
      <c r="P658">
        <v>248.988366874739</v>
      </c>
      <c r="Q658">
        <v>259.82303105965599</v>
      </c>
      <c r="R658">
        <v>54.641960474351698</v>
      </c>
      <c r="S658">
        <f>(Table2[[#This Row],[Close Price]]-Table2[[#This Row],[20D EMA]])/Table2[[#This Row],[20D EMA]]</f>
        <v>4.2197452229299458E-2</v>
      </c>
      <c r="T658">
        <f>(Table2[[#This Row],[Close Price]]-Table2[[#This Row],[50D EMA]])/Table2[[#This Row],[50D EMA]]</f>
        <v>5.1454745802265868E-2</v>
      </c>
      <c r="U658">
        <f>(Table2[[#This Row],[Close Price]]-Table2[[#This Row],[200D EMA]])/Table2[[#This Row],[200D EMA]]</f>
        <v>7.6089056935453332E-3</v>
      </c>
      <c r="V658">
        <v>1.3888382331498501</v>
      </c>
      <c r="W658">
        <v>258.94</v>
      </c>
      <c r="X658">
        <v>266.95</v>
      </c>
      <c r="Y658">
        <v>263.5</v>
      </c>
      <c r="Z658">
        <v>271.2</v>
      </c>
      <c r="AA658">
        <v>258.94</v>
      </c>
      <c r="AB658">
        <v>266.95</v>
      </c>
      <c r="AC658" s="1">
        <f>(Table2[[#This Row],[Close Price]]/Table2[[#This Row],[Day Low]])-1</f>
        <v>1.1045029736618472E-2</v>
      </c>
      <c r="AD658" s="1">
        <f>(Table2[[#This Row],[Day High]]/Table2[[#This Row],[Close Price]])-1</f>
        <v>1.9671504965622422E-2</v>
      </c>
      <c r="AE658" s="1">
        <f>(Table2[[#This Row],[Close Price]]/Table2[[#This Row],[Current Week Low]])-1</f>
        <v>-6.4516129032257119E-3</v>
      </c>
      <c r="AF658" s="1">
        <f>(Table2[[#This Row],[Current Week High]]/Table2[[#This Row],[Close Price]])-1</f>
        <v>3.59052711993888E-2</v>
      </c>
      <c r="AG658" s="1">
        <f>(Table2[[#This Row],[Close Price]]/Table2[[#This Row],[Current Month Low]])-1</f>
        <v>1.1045029736618472E-2</v>
      </c>
      <c r="AH658" s="1">
        <f>(Table2[[#This Row],[Current Month High]]/Table2[[#This Row],[Close Price]])-1</f>
        <v>1.9671504965622422E-2</v>
      </c>
      <c r="AI658">
        <v>22.593582887700499</v>
      </c>
      <c r="AJ658">
        <v>18.999999999999901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0.02</v>
      </c>
      <c r="AM658" t="s">
        <v>2951</v>
      </c>
      <c r="AN658">
        <v>12.14</v>
      </c>
      <c r="AO658" t="s">
        <v>2951</v>
      </c>
      <c r="AP658">
        <v>-4.0053219285430004E-3</v>
      </c>
      <c r="AQ658">
        <f>(Table2[[#This Row],[Sharpe Ratio]]-AVERAGE(Table2[Sharpe Ratio]))/_xlfn.STDEV.P(Table2[Sharpe Ratio])</f>
        <v>-0.69486427146049579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638</v>
      </c>
      <c r="AT658">
        <f>_xlfn.RANK.AVG(Table2[[#This Row],[6M Return vs Nifty Z-Score]],Table2[6M Return vs Nifty Z-Score])</f>
        <v>646</v>
      </c>
      <c r="AU658">
        <f>_xlfn.RANK.AVG(Table2[[#This Row],[Sharpe Ratio Z-Score]],Table2[Sharpe Ratio Z-Score])</f>
        <v>553</v>
      </c>
      <c r="AV658">
        <f>(Table2[[#This Row],[Rank 1Y]]+Table2[[#This Row],[Rank 6M]]+Table2[[#This Row],[Rank Sharpe]])/3</f>
        <v>612.33333333333337</v>
      </c>
    </row>
    <row r="659" spans="1:48" x14ac:dyDescent="0.3">
      <c r="A659" t="s">
        <v>2163</v>
      </c>
      <c r="B659" t="s">
        <v>2164</v>
      </c>
      <c r="C659" t="s">
        <v>2920</v>
      </c>
      <c r="D659" t="s">
        <v>212</v>
      </c>
      <c r="E659">
        <v>2243.0723465249998</v>
      </c>
      <c r="F659">
        <v>316.8</v>
      </c>
      <c r="G659">
        <v>-57.346045807190102</v>
      </c>
      <c r="H659">
        <f>(Table2[[#This Row],[1Y Return vs Nifty]]-AVERAGE(Table2[1Y Return vs Nifty]))/_xlfn.STDEV.P(Table2[1Y Return vs Nifty])</f>
        <v>-1.2342011189550801</v>
      </c>
      <c r="I659">
        <v>6.4234495691826501</v>
      </c>
      <c r="J659">
        <f>(Table2[[#This Row],[1M Return vs Nifty]]-AVERAGE(Table2[1M Return vs Nifty]))/_xlfn.STDEV.P(Table2[1M Return vs Nifty])</f>
        <v>0.18699684614083367</v>
      </c>
      <c r="K659">
        <v>-15.908769201420199</v>
      </c>
      <c r="L659">
        <f>(Table2[[#This Row],[6M Return vs Nifty]]-AVERAGE(Table2[6M Return vs Nifty]))/_xlfn.STDEV.P(Table2[6M Return vs Nifty])</f>
        <v>-0.90565478629593588</v>
      </c>
      <c r="M659">
        <v>9.9744308193307791</v>
      </c>
      <c r="N659">
        <f>(Table2[[#This Row],[1W Return vs Nifty]]-AVERAGE(Table2[1W Return vs Nifty]))/_xlfn.STDEV.P(Table2[1W Return vs Nifty])</f>
        <v>2.0108842482050511</v>
      </c>
      <c r="O659">
        <v>288.17</v>
      </c>
      <c r="P659">
        <v>288.125269618071</v>
      </c>
      <c r="Q659">
        <v>324.43022244935901</v>
      </c>
      <c r="R659">
        <v>50.031627513394902</v>
      </c>
      <c r="S659">
        <f>(Table2[[#This Row],[Close Price]]-Table2[[#This Row],[20D EMA]])/Table2[[#This Row],[20D EMA]]</f>
        <v>9.935107748898217E-2</v>
      </c>
      <c r="T659">
        <f>(Table2[[#This Row],[Close Price]]-Table2[[#This Row],[50D EMA]])/Table2[[#This Row],[50D EMA]]</f>
        <v>9.9521747675721917E-2</v>
      </c>
      <c r="U659">
        <f>(Table2[[#This Row],[Close Price]]-Table2[[#This Row],[200D EMA]])/Table2[[#This Row],[200D EMA]]</f>
        <v>-2.3518839865635556E-2</v>
      </c>
      <c r="V659">
        <v>1.7439860816548001</v>
      </c>
      <c r="W659">
        <v>315.2</v>
      </c>
      <c r="X659">
        <v>323.7</v>
      </c>
      <c r="Y659">
        <v>302</v>
      </c>
      <c r="Z659">
        <v>324.85000000000002</v>
      </c>
      <c r="AA659">
        <v>315.2</v>
      </c>
      <c r="AB659">
        <v>323.7</v>
      </c>
      <c r="AC659" s="1">
        <f>(Table2[[#This Row],[Close Price]]/Table2[[#This Row],[Day Low]])-1</f>
        <v>5.0761421319798217E-3</v>
      </c>
      <c r="AD659" s="1">
        <f>(Table2[[#This Row],[Day High]]/Table2[[#This Row],[Close Price]])-1</f>
        <v>2.1780303030302983E-2</v>
      </c>
      <c r="AE659" s="1">
        <f>(Table2[[#This Row],[Close Price]]/Table2[[#This Row],[Current Week Low]])-1</f>
        <v>4.9006622516556408E-2</v>
      </c>
      <c r="AF659" s="1">
        <f>(Table2[[#This Row],[Current Week High]]/Table2[[#This Row],[Close Price]])-1</f>
        <v>2.5410353535353591E-2</v>
      </c>
      <c r="AG659" s="1">
        <f>(Table2[[#This Row],[Close Price]]/Table2[[#This Row],[Current Month Low]])-1</f>
        <v>5.0761421319798217E-3</v>
      </c>
      <c r="AH659" s="1">
        <f>(Table2[[#This Row],[Current Month High]]/Table2[[#This Row],[Close Price]])-1</f>
        <v>2.1780303030302983E-2</v>
      </c>
      <c r="AI659">
        <v>49.810606060605998</v>
      </c>
      <c r="AJ659">
        <v>29.069056834385801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-0.03</v>
      </c>
      <c r="AM659" t="s">
        <v>2950</v>
      </c>
      <c r="AN659">
        <v>24.72</v>
      </c>
      <c r="AO659" t="s">
        <v>2951</v>
      </c>
      <c r="AQ659">
        <f>(Table2[[#This Row],[Sharpe Ratio]]-AVERAGE(Table2[Sharpe Ratio]))/_xlfn.STDEV.P(Table2[Sharpe Ratio])</f>
        <v>-0.65065532340838095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719</v>
      </c>
      <c r="AT659">
        <f>_xlfn.RANK.AVG(Table2[[#This Row],[6M Return vs Nifty Z-Score]],Table2[6M Return vs Nifty Z-Score])</f>
        <v>613</v>
      </c>
      <c r="AU659">
        <f>_xlfn.RANK.AVG(Table2[[#This Row],[Sharpe Ratio Z-Score]],Table2[Sharpe Ratio Z-Score])</f>
        <v>520</v>
      </c>
      <c r="AV659">
        <f>(Table2[[#This Row],[Rank 1Y]]+Table2[[#This Row],[Rank 6M]]+Table2[[#This Row],[Rank Sharpe]])/3</f>
        <v>617.33333333333337</v>
      </c>
    </row>
    <row r="660" spans="1:48" x14ac:dyDescent="0.3">
      <c r="A660" t="s">
        <v>1266</v>
      </c>
      <c r="B660" t="s">
        <v>1267</v>
      </c>
      <c r="C660" t="s">
        <v>2918</v>
      </c>
      <c r="D660" t="s">
        <v>350</v>
      </c>
      <c r="E660">
        <v>7844.9187365999996</v>
      </c>
      <c r="F660">
        <v>181.49</v>
      </c>
      <c r="G660">
        <v>-35.809974130845802</v>
      </c>
      <c r="H660">
        <f>(Table2[[#This Row],[1Y Return vs Nifty]]-AVERAGE(Table2[1Y Return vs Nifty]))/_xlfn.STDEV.P(Table2[1Y Return vs Nifty])</f>
        <v>-0.97751156207415124</v>
      </c>
      <c r="I660">
        <v>1.5681756628403001</v>
      </c>
      <c r="J660">
        <f>(Table2[[#This Row],[1M Return vs Nifty]]-AVERAGE(Table2[1M Return vs Nifty]))/_xlfn.STDEV.P(Table2[1M Return vs Nifty])</f>
        <v>-0.27225023979980723</v>
      </c>
      <c r="K660">
        <v>-20.181160454041699</v>
      </c>
      <c r="L660">
        <f>(Table2[[#This Row],[6M Return vs Nifty]]-AVERAGE(Table2[6M Return vs Nifty]))/_xlfn.STDEV.P(Table2[6M Return vs Nifty])</f>
        <v>-1.0376218425505552</v>
      </c>
      <c r="M660">
        <v>3.6125570273855399</v>
      </c>
      <c r="N660">
        <f>(Table2[[#This Row],[1W Return vs Nifty]]-AVERAGE(Table2[1W Return vs Nifty]))/_xlfn.STDEV.P(Table2[1W Return vs Nifty])</f>
        <v>0.7073990781177053</v>
      </c>
      <c r="O660">
        <v>175.41</v>
      </c>
      <c r="P660">
        <v>173.83059226460401</v>
      </c>
      <c r="Q660">
        <v>191.927466036498</v>
      </c>
      <c r="R660">
        <v>63.8843042289813</v>
      </c>
      <c r="S660">
        <f>(Table2[[#This Row],[Close Price]]-Table2[[#This Row],[20D EMA]])/Table2[[#This Row],[20D EMA]]</f>
        <v>3.4661649848925447E-2</v>
      </c>
      <c r="T660">
        <f>(Table2[[#This Row],[Close Price]]-Table2[[#This Row],[50D EMA]])/Table2[[#This Row],[50D EMA]]</f>
        <v>4.4062484259024391E-2</v>
      </c>
      <c r="U660">
        <f>(Table2[[#This Row],[Close Price]]-Table2[[#This Row],[200D EMA]])/Table2[[#This Row],[200D EMA]]</f>
        <v>-5.4382346894076887E-2</v>
      </c>
      <c r="V660">
        <v>1.6536986925527699</v>
      </c>
      <c r="W660">
        <v>179.7</v>
      </c>
      <c r="X660">
        <v>184</v>
      </c>
      <c r="Y660">
        <v>182.5</v>
      </c>
      <c r="Z660">
        <v>190.45</v>
      </c>
      <c r="AA660">
        <v>179.7</v>
      </c>
      <c r="AB660">
        <v>184</v>
      </c>
      <c r="AC660" s="1">
        <f>(Table2[[#This Row],[Close Price]]/Table2[[#This Row],[Day Low]])-1</f>
        <v>9.9610461880914603E-3</v>
      </c>
      <c r="AD660" s="1">
        <f>(Table2[[#This Row],[Day High]]/Table2[[#This Row],[Close Price]])-1</f>
        <v>1.3829963083365371E-2</v>
      </c>
      <c r="AE660" s="1">
        <f>(Table2[[#This Row],[Close Price]]/Table2[[#This Row],[Current Week Low]])-1</f>
        <v>-5.5342465753424053E-3</v>
      </c>
      <c r="AF660" s="1">
        <f>(Table2[[#This Row],[Current Week High]]/Table2[[#This Row],[Close Price]])-1</f>
        <v>4.9369111245798569E-2</v>
      </c>
      <c r="AG660" s="1">
        <f>(Table2[[#This Row],[Close Price]]/Table2[[#This Row],[Current Month Low]])-1</f>
        <v>9.9610461880914603E-3</v>
      </c>
      <c r="AH660" s="1">
        <f>(Table2[[#This Row],[Current Month High]]/Table2[[#This Row],[Close Price]])-1</f>
        <v>1.3829963083365371E-2</v>
      </c>
      <c r="AI660">
        <v>42.156592649732701</v>
      </c>
      <c r="AJ660">
        <v>25.165517241379298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</v>
      </c>
      <c r="AM660" t="s">
        <v>2952</v>
      </c>
      <c r="AN660">
        <v>9.73</v>
      </c>
      <c r="AO660" t="s">
        <v>2951</v>
      </c>
      <c r="AQ660">
        <f>(Table2[[#This Row],[Sharpe Ratio]]-AVERAGE(Table2[Sharpe Ratio]))/_xlfn.STDEV.P(Table2[Sharpe Ratio])</f>
        <v>-0.65065532340838095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686</v>
      </c>
      <c r="AT660">
        <f>_xlfn.RANK.AVG(Table2[[#This Row],[6M Return vs Nifty Z-Score]],Table2[6M Return vs Nifty Z-Score])</f>
        <v>651</v>
      </c>
      <c r="AU660">
        <f>_xlfn.RANK.AVG(Table2[[#This Row],[Sharpe Ratio Z-Score]],Table2[Sharpe Ratio Z-Score])</f>
        <v>520</v>
      </c>
      <c r="AV660">
        <f>(Table2[[#This Row],[Rank 1Y]]+Table2[[#This Row],[Rank 6M]]+Table2[[#This Row],[Rank Sharpe]])/3</f>
        <v>619</v>
      </c>
    </row>
    <row r="661" spans="1:48" x14ac:dyDescent="0.3">
      <c r="A661" t="s">
        <v>1907</v>
      </c>
      <c r="B661" t="s">
        <v>1908</v>
      </c>
      <c r="C661" t="s">
        <v>2917</v>
      </c>
      <c r="D661" t="s">
        <v>239</v>
      </c>
      <c r="E661">
        <v>3006.7195982399999</v>
      </c>
      <c r="F661">
        <v>134.29</v>
      </c>
      <c r="G661">
        <v>-28.862376852934101</v>
      </c>
      <c r="H661">
        <f>(Table2[[#This Row],[1Y Return vs Nifty]]-AVERAGE(Table2[1Y Return vs Nifty]))/_xlfn.STDEV.P(Table2[1Y Return vs Nifty])</f>
        <v>-0.89470278926470714</v>
      </c>
      <c r="I661">
        <v>1.67999625139697</v>
      </c>
      <c r="J661">
        <f>(Table2[[#This Row],[1M Return vs Nifty]]-AVERAGE(Table2[1M Return vs Nifty]))/_xlfn.STDEV.P(Table2[1M Return vs Nifty])</f>
        <v>-0.26167343601212878</v>
      </c>
      <c r="K661">
        <v>-17.2842149939367</v>
      </c>
      <c r="L661">
        <f>(Table2[[#This Row],[6M Return vs Nifty]]-AVERAGE(Table2[6M Return vs Nifty]))/_xlfn.STDEV.P(Table2[6M Return vs Nifty])</f>
        <v>-0.94814001799488901</v>
      </c>
      <c r="M661">
        <v>0.309983818936865</v>
      </c>
      <c r="N661">
        <f>(Table2[[#This Row],[1W Return vs Nifty]]-AVERAGE(Table2[1W Return vs Nifty]))/_xlfn.STDEV.P(Table2[1W Return vs Nifty])</f>
        <v>3.0734412781054821E-2</v>
      </c>
      <c r="O661">
        <v>130.69</v>
      </c>
      <c r="P661">
        <v>132.379062280825</v>
      </c>
      <c r="Q661">
        <v>138.63268280116199</v>
      </c>
      <c r="R661">
        <v>33.404217879133299</v>
      </c>
      <c r="S661">
        <f>(Table2[[#This Row],[Close Price]]-Table2[[#This Row],[20D EMA]])/Table2[[#This Row],[20D EMA]]</f>
        <v>2.7546101461473672E-2</v>
      </c>
      <c r="T661">
        <f>(Table2[[#This Row],[Close Price]]-Table2[[#This Row],[50D EMA]])/Table2[[#This Row],[50D EMA]]</f>
        <v>1.4435347148185635E-2</v>
      </c>
      <c r="U661">
        <f>(Table2[[#This Row],[Close Price]]-Table2[[#This Row],[200D EMA]])/Table2[[#This Row],[200D EMA]]</f>
        <v>-3.1325101075845296E-2</v>
      </c>
      <c r="V661">
        <v>1.1830179623889501</v>
      </c>
      <c r="W661">
        <v>134.06</v>
      </c>
      <c r="X661">
        <v>136.9</v>
      </c>
      <c r="Y661">
        <v>134.16999999999999</v>
      </c>
      <c r="Z661">
        <v>139.29</v>
      </c>
      <c r="AA661">
        <v>134.06</v>
      </c>
      <c r="AB661">
        <v>136.9</v>
      </c>
      <c r="AC661" s="1">
        <f>(Table2[[#This Row],[Close Price]]/Table2[[#This Row],[Day Low]])-1</f>
        <v>1.7156497090853318E-3</v>
      </c>
      <c r="AD661" s="1">
        <f>(Table2[[#This Row],[Day High]]/Table2[[#This Row],[Close Price]])-1</f>
        <v>1.9435549929257778E-2</v>
      </c>
      <c r="AE661" s="1">
        <f>(Table2[[#This Row],[Close Price]]/Table2[[#This Row],[Current Week Low]])-1</f>
        <v>8.9438771707528453E-4</v>
      </c>
      <c r="AF661" s="1">
        <f>(Table2[[#This Row],[Current Week High]]/Table2[[#This Row],[Close Price]])-1</f>
        <v>3.7232854270608406E-2</v>
      </c>
      <c r="AG661" s="1">
        <f>(Table2[[#This Row],[Close Price]]/Table2[[#This Row],[Current Month Low]])-1</f>
        <v>1.7156497090853318E-3</v>
      </c>
      <c r="AH661" s="1">
        <f>(Table2[[#This Row],[Current Month High]]/Table2[[#This Row],[Close Price]])-1</f>
        <v>1.9435549929257778E-2</v>
      </c>
      <c r="AI661">
        <v>30.8362499069178</v>
      </c>
      <c r="AJ661">
        <v>19.848282016956698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-0.16</v>
      </c>
      <c r="AM661" t="s">
        <v>2950</v>
      </c>
      <c r="AN661">
        <v>9.7100000000000009</v>
      </c>
      <c r="AO661" t="s">
        <v>2951</v>
      </c>
      <c r="AP661">
        <v>-1.3882778371597E-2</v>
      </c>
      <c r="AQ661">
        <f>(Table2[[#This Row],[Sharpe Ratio]]-AVERAGE(Table2[Sharpe Ratio]))/_xlfn.STDEV.P(Table2[Sharpe Ratio])</f>
        <v>-0.80388720808542968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656</v>
      </c>
      <c r="AT661">
        <f>_xlfn.RANK.AVG(Table2[[#This Row],[6M Return vs Nifty Z-Score]],Table2[6M Return vs Nifty Z-Score])</f>
        <v>628</v>
      </c>
      <c r="AU661">
        <f>_xlfn.RANK.AVG(Table2[[#This Row],[Sharpe Ratio Z-Score]],Table2[Sharpe Ratio Z-Score])</f>
        <v>579</v>
      </c>
      <c r="AV661">
        <f>(Table2[[#This Row],[Rank 1Y]]+Table2[[#This Row],[Rank 6M]]+Table2[[#This Row],[Rank Sharpe]])/3</f>
        <v>621</v>
      </c>
    </row>
    <row r="662" spans="1:48" x14ac:dyDescent="0.3">
      <c r="A662" t="s">
        <v>1969</v>
      </c>
      <c r="B662" t="s">
        <v>1970</v>
      </c>
      <c r="C662" t="s">
        <v>2918</v>
      </c>
      <c r="D662" t="s">
        <v>350</v>
      </c>
      <c r="E662">
        <v>2805.3358743599902</v>
      </c>
      <c r="F662">
        <v>487.1</v>
      </c>
      <c r="G662">
        <v>-41.9829642016471</v>
      </c>
      <c r="H662">
        <f>(Table2[[#This Row],[1Y Return vs Nifty]]-AVERAGE(Table2[1Y Return vs Nifty]))/_xlfn.STDEV.P(Table2[1Y Return vs Nifty])</f>
        <v>-1.051087751349415</v>
      </c>
      <c r="I662">
        <v>-9.3732401973089292</v>
      </c>
      <c r="J662">
        <f>(Table2[[#This Row],[1M Return vs Nifty]]-AVERAGE(Table2[1M Return vs Nifty]))/_xlfn.STDEV.P(Table2[1M Return vs Nifty])</f>
        <v>-1.3071688554672833</v>
      </c>
      <c r="K662">
        <v>-19.652666703437401</v>
      </c>
      <c r="L662">
        <f>(Table2[[#This Row],[6M Return vs Nifty]]-AVERAGE(Table2[6M Return vs Nifty]))/_xlfn.STDEV.P(Table2[6M Return vs Nifty])</f>
        <v>-1.0212975500426025</v>
      </c>
      <c r="M662">
        <v>0.41960196228850999</v>
      </c>
      <c r="N662">
        <f>(Table2[[#This Row],[1W Return vs Nifty]]-AVERAGE(Table2[1W Return vs Nifty]))/_xlfn.STDEV.P(Table2[1W Return vs Nifty])</f>
        <v>5.3194088798564847E-2</v>
      </c>
      <c r="O662">
        <v>484.52</v>
      </c>
      <c r="P662">
        <v>495.68374882600699</v>
      </c>
      <c r="Q662">
        <v>509.69537070881302</v>
      </c>
      <c r="R662">
        <v>64.936490968576507</v>
      </c>
      <c r="S662">
        <f>(Table2[[#This Row],[Close Price]]-Table2[[#This Row],[20D EMA]])/Table2[[#This Row],[20D EMA]]</f>
        <v>5.324857591017999E-3</v>
      </c>
      <c r="T662">
        <f>(Table2[[#This Row],[Close Price]]-Table2[[#This Row],[50D EMA]])/Table2[[#This Row],[50D EMA]]</f>
        <v>-1.7316986579319956E-2</v>
      </c>
      <c r="U662">
        <f>(Table2[[#This Row],[Close Price]]-Table2[[#This Row],[200D EMA]])/Table2[[#This Row],[200D EMA]]</f>
        <v>-4.4331127978248092E-2</v>
      </c>
      <c r="V662">
        <v>0.66579911657319601</v>
      </c>
      <c r="W662">
        <v>483</v>
      </c>
      <c r="X662">
        <v>494</v>
      </c>
      <c r="Y662">
        <v>482.95</v>
      </c>
      <c r="Z662">
        <v>488.5</v>
      </c>
      <c r="AA662">
        <v>483</v>
      </c>
      <c r="AB662">
        <v>494</v>
      </c>
      <c r="AC662" s="1">
        <f>(Table2[[#This Row],[Close Price]]/Table2[[#This Row],[Day Low]])-1</f>
        <v>8.4886128364389801E-3</v>
      </c>
      <c r="AD662" s="1">
        <f>(Table2[[#This Row],[Day High]]/Table2[[#This Row],[Close Price]])-1</f>
        <v>1.4165469102853656E-2</v>
      </c>
      <c r="AE662" s="1">
        <f>(Table2[[#This Row],[Close Price]]/Table2[[#This Row],[Current Week Low]])-1</f>
        <v>8.5930220519723211E-3</v>
      </c>
      <c r="AF662" s="1">
        <f>(Table2[[#This Row],[Current Week High]]/Table2[[#This Row],[Close Price]])-1</f>
        <v>2.8741531513036822E-3</v>
      </c>
      <c r="AG662" s="1">
        <f>(Table2[[#This Row],[Close Price]]/Table2[[#This Row],[Current Month Low]])-1</f>
        <v>8.4886128364389801E-3</v>
      </c>
      <c r="AH662" s="1">
        <f>(Table2[[#This Row],[Current Month High]]/Table2[[#This Row],[Close Price]])-1</f>
        <v>1.4165469102853656E-2</v>
      </c>
      <c r="AI662">
        <v>73.886265653869799</v>
      </c>
      <c r="AJ662">
        <v>10.7045454545454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</v>
      </c>
      <c r="AM662" t="s">
        <v>2950</v>
      </c>
      <c r="AN662">
        <v>6.55</v>
      </c>
      <c r="AO662" t="s">
        <v>2951</v>
      </c>
      <c r="AQ662">
        <f>(Table2[[#This Row],[Sharpe Ratio]]-AVERAGE(Table2[Sharpe Ratio]))/_xlfn.STDEV.P(Table2[Sharpe Ratio])</f>
        <v>-0.65065532340838095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701</v>
      </c>
      <c r="AT662">
        <f>_xlfn.RANK.AVG(Table2[[#This Row],[6M Return vs Nifty Z-Score]],Table2[6M Return vs Nifty Z-Score])</f>
        <v>645</v>
      </c>
      <c r="AU662">
        <f>_xlfn.RANK.AVG(Table2[[#This Row],[Sharpe Ratio Z-Score]],Table2[Sharpe Ratio Z-Score])</f>
        <v>520</v>
      </c>
      <c r="AV662">
        <f>(Table2[[#This Row],[Rank 1Y]]+Table2[[#This Row],[Rank 6M]]+Table2[[#This Row],[Rank Sharpe]])/3</f>
        <v>622</v>
      </c>
    </row>
    <row r="663" spans="1:48" x14ac:dyDescent="0.3">
      <c r="A663" t="s">
        <v>1967</v>
      </c>
      <c r="B663" t="s">
        <v>1968</v>
      </c>
      <c r="C663" t="s">
        <v>2920</v>
      </c>
      <c r="D663" t="s">
        <v>1113</v>
      </c>
      <c r="E663">
        <v>2809.4379097000001</v>
      </c>
      <c r="F663">
        <v>439.65</v>
      </c>
      <c r="G663">
        <v>-44.724515261380098</v>
      </c>
      <c r="H663">
        <f>(Table2[[#This Row],[1Y Return vs Nifty]]-AVERAGE(Table2[1Y Return vs Nifty]))/_xlfn.STDEV.P(Table2[1Y Return vs Nifty])</f>
        <v>-1.0837644408248823</v>
      </c>
      <c r="I663">
        <v>11.881722669219901</v>
      </c>
      <c r="J663">
        <f>(Table2[[#This Row],[1M Return vs Nifty]]-AVERAGE(Table2[1M Return vs Nifty]))/_xlfn.STDEV.P(Table2[1M Return vs Nifty])</f>
        <v>0.70327997739442727</v>
      </c>
      <c r="K663">
        <v>-22.338221845733599</v>
      </c>
      <c r="L663">
        <f>(Table2[[#This Row],[6M Return vs Nifty]]-AVERAGE(Table2[6M Return vs Nifty]))/_xlfn.STDEV.P(Table2[6M Return vs Nifty])</f>
        <v>-1.1042498794484885</v>
      </c>
      <c r="M663">
        <v>9.7450125348410399</v>
      </c>
      <c r="N663">
        <f>(Table2[[#This Row],[1W Return vs Nifty]]-AVERAGE(Table2[1W Return vs Nifty]))/_xlfn.STDEV.P(Table2[1W Return vs Nifty])</f>
        <v>1.9638787052849962</v>
      </c>
      <c r="O663">
        <v>391.78</v>
      </c>
      <c r="P663">
        <v>386.898257398346</v>
      </c>
      <c r="Q663">
        <v>428.29626386871502</v>
      </c>
      <c r="R663">
        <v>60.967473883409603</v>
      </c>
      <c r="S663">
        <f>(Table2[[#This Row],[Close Price]]-Table2[[#This Row],[20D EMA]])/Table2[[#This Row],[20D EMA]]</f>
        <v>0.12218592066976366</v>
      </c>
      <c r="T663">
        <f>(Table2[[#This Row],[Close Price]]-Table2[[#This Row],[50D EMA]])/Table2[[#This Row],[50D EMA]]</f>
        <v>0.1363452576818959</v>
      </c>
      <c r="U663">
        <f>(Table2[[#This Row],[Close Price]]-Table2[[#This Row],[200D EMA]])/Table2[[#This Row],[200D EMA]]</f>
        <v>2.6509071147922048E-2</v>
      </c>
      <c r="V663">
        <v>1.38237546777603</v>
      </c>
      <c r="W663">
        <v>414.4</v>
      </c>
      <c r="X663">
        <v>458.5</v>
      </c>
      <c r="Y663">
        <v>411</v>
      </c>
      <c r="Z663">
        <v>425</v>
      </c>
      <c r="AA663">
        <v>414.4</v>
      </c>
      <c r="AB663">
        <v>458.5</v>
      </c>
      <c r="AC663" s="1">
        <f>(Table2[[#This Row],[Close Price]]/Table2[[#This Row],[Day Low]])-1</f>
        <v>6.0931467181467136E-2</v>
      </c>
      <c r="AD663" s="1">
        <f>(Table2[[#This Row],[Day High]]/Table2[[#This Row],[Close Price]])-1</f>
        <v>4.2875014215853602E-2</v>
      </c>
      <c r="AE663" s="1">
        <f>(Table2[[#This Row],[Close Price]]/Table2[[#This Row],[Current Week Low]])-1</f>
        <v>6.970802919708019E-2</v>
      </c>
      <c r="AF663" s="1">
        <f>(Table2[[#This Row],[Current Week High]]/Table2[[#This Row],[Close Price]])-1</f>
        <v>-3.3321960650517402E-2</v>
      </c>
      <c r="AG663" s="1">
        <f>(Table2[[#This Row],[Close Price]]/Table2[[#This Row],[Current Month Low]])-1</f>
        <v>6.0931467181467136E-2</v>
      </c>
      <c r="AH663" s="1">
        <f>(Table2[[#This Row],[Current Month High]]/Table2[[#This Row],[Close Price]])-1</f>
        <v>4.2875014215853602E-2</v>
      </c>
      <c r="AI663">
        <v>51.051973160468499</v>
      </c>
      <c r="AJ663">
        <v>39.571428571428498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-0.01</v>
      </c>
      <c r="AM663" t="s">
        <v>2950</v>
      </c>
      <c r="AN663">
        <v>24.62</v>
      </c>
      <c r="AO663" t="s">
        <v>2951</v>
      </c>
      <c r="AP663">
        <v>3.9586580063000003E-5</v>
      </c>
      <c r="AQ663">
        <f>(Table2[[#This Row],[Sharpe Ratio]]-AVERAGE(Table2[Sharpe Ratio]))/_xlfn.STDEV.P(Table2[Sharpe Ratio])</f>
        <v>-0.65021838448242486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708</v>
      </c>
      <c r="AT663">
        <f>_xlfn.RANK.AVG(Table2[[#This Row],[6M Return vs Nifty Z-Score]],Table2[6M Return vs Nifty Z-Score])</f>
        <v>663</v>
      </c>
      <c r="AU663">
        <f>_xlfn.RANK.AVG(Table2[[#This Row],[Sharpe Ratio Z-Score]],Table2[Sharpe Ratio Z-Score])</f>
        <v>500</v>
      </c>
      <c r="AV663">
        <f>(Table2[[#This Row],[Rank 1Y]]+Table2[[#This Row],[Rank 6M]]+Table2[[#This Row],[Rank Sharpe]])/3</f>
        <v>623.66666666666663</v>
      </c>
    </row>
    <row r="664" spans="1:48" x14ac:dyDescent="0.3">
      <c r="A664" t="s">
        <v>1416</v>
      </c>
      <c r="B664" t="s">
        <v>1417</v>
      </c>
      <c r="C664" t="s">
        <v>2911</v>
      </c>
      <c r="D664" t="s">
        <v>418</v>
      </c>
      <c r="E664">
        <v>6411.2058749199996</v>
      </c>
      <c r="F664">
        <v>294.60000000000002</v>
      </c>
      <c r="G664">
        <v>-41.032758562714797</v>
      </c>
      <c r="H664">
        <f>(Table2[[#This Row],[1Y Return vs Nifty]]-AVERAGE(Table2[1Y Return vs Nifty]))/_xlfn.STDEV.P(Table2[1Y Return vs Nifty])</f>
        <v>-1.0397622009858729</v>
      </c>
      <c r="I664">
        <v>2.07323303599799</v>
      </c>
      <c r="J664">
        <f>(Table2[[#This Row],[1M Return vs Nifty]]-AVERAGE(Table2[1M Return vs Nifty]))/_xlfn.STDEV.P(Table2[1M Return vs Nifty])</f>
        <v>-0.2244782435479547</v>
      </c>
      <c r="K664">
        <v>-28.223631148391998</v>
      </c>
      <c r="L664">
        <f>(Table2[[#This Row],[6M Return vs Nifty]]-AVERAGE(Table2[6M Return vs Nifty]))/_xlfn.STDEV.P(Table2[6M Return vs Nifty])</f>
        <v>-1.2860403791010702</v>
      </c>
      <c r="M664">
        <v>-5.1960764318070201</v>
      </c>
      <c r="N664">
        <f>(Table2[[#This Row],[1W Return vs Nifty]]-AVERAGE(Table2[1W Return vs Nifty]))/_xlfn.STDEV.P(Table2[1W Return vs Nifty])</f>
        <v>-1.0974030066595737</v>
      </c>
      <c r="O664">
        <v>289.42</v>
      </c>
      <c r="P664">
        <v>290.94674022192299</v>
      </c>
      <c r="Q664">
        <v>325.23303526163102</v>
      </c>
      <c r="R664">
        <v>41.464389570785002</v>
      </c>
      <c r="S664">
        <f>(Table2[[#This Row],[Close Price]]-Table2[[#This Row],[20D EMA]])/Table2[[#This Row],[20D EMA]]</f>
        <v>1.7897864694907079E-2</v>
      </c>
      <c r="T664">
        <f>(Table2[[#This Row],[Close Price]]-Table2[[#This Row],[50D EMA]])/Table2[[#This Row],[50D EMA]]</f>
        <v>1.2556455436793904E-2</v>
      </c>
      <c r="U664">
        <f>(Table2[[#This Row],[Close Price]]-Table2[[#This Row],[200D EMA]])/Table2[[#This Row],[200D EMA]]</f>
        <v>-9.4187957373360012E-2</v>
      </c>
      <c r="V664">
        <v>2.31351619827063</v>
      </c>
      <c r="W664">
        <v>293.60000000000002</v>
      </c>
      <c r="X664">
        <v>302.85000000000002</v>
      </c>
      <c r="Y664">
        <v>297</v>
      </c>
      <c r="Z664">
        <v>307.7</v>
      </c>
      <c r="AA664">
        <v>293.60000000000002</v>
      </c>
      <c r="AB664">
        <v>302.85000000000002</v>
      </c>
      <c r="AC664" s="1">
        <f>(Table2[[#This Row],[Close Price]]/Table2[[#This Row],[Day Low]])-1</f>
        <v>3.4059945504087974E-3</v>
      </c>
      <c r="AD664" s="1">
        <f>(Table2[[#This Row],[Day High]]/Table2[[#This Row],[Close Price]])-1</f>
        <v>2.8004073319755518E-2</v>
      </c>
      <c r="AE664" s="1">
        <f>(Table2[[#This Row],[Close Price]]/Table2[[#This Row],[Current Week Low]])-1</f>
        <v>-8.0808080808080218E-3</v>
      </c>
      <c r="AF664" s="1">
        <f>(Table2[[#This Row],[Current Week High]]/Table2[[#This Row],[Close Price]])-1</f>
        <v>4.4467073998642137E-2</v>
      </c>
      <c r="AG664" s="1">
        <f>(Table2[[#This Row],[Close Price]]/Table2[[#This Row],[Current Month Low]])-1</f>
        <v>3.4059945504087974E-3</v>
      </c>
      <c r="AH664" s="1">
        <f>(Table2[[#This Row],[Current Month High]]/Table2[[#This Row],[Close Price]])-1</f>
        <v>2.8004073319755518E-2</v>
      </c>
      <c r="AI664">
        <v>59.843856076035202</v>
      </c>
      <c r="AJ664">
        <v>14.1196978500871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-0.08</v>
      </c>
      <c r="AM664" t="s">
        <v>2950</v>
      </c>
      <c r="AN664">
        <v>9.39</v>
      </c>
      <c r="AO664" t="s">
        <v>2951</v>
      </c>
      <c r="AP664">
        <v>7.632187067362E-3</v>
      </c>
      <c r="AQ664">
        <f>(Table2[[#This Row],[Sharpe Ratio]]-AVERAGE(Table2[Sharpe Ratio]))/_xlfn.STDEV.P(Table2[Sharpe Ratio])</f>
        <v>-0.56641466370496274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699</v>
      </c>
      <c r="AT664">
        <f>_xlfn.RANK.AVG(Table2[[#This Row],[6M Return vs Nifty Z-Score]],Table2[6M Return vs Nifty Z-Score])</f>
        <v>691</v>
      </c>
      <c r="AU664">
        <f>_xlfn.RANK.AVG(Table2[[#This Row],[Sharpe Ratio Z-Score]],Table2[Sharpe Ratio Z-Score])</f>
        <v>483</v>
      </c>
      <c r="AV664">
        <f>(Table2[[#This Row],[Rank 1Y]]+Table2[[#This Row],[Rank 6M]]+Table2[[#This Row],[Rank Sharpe]])/3</f>
        <v>624.33333333333337</v>
      </c>
    </row>
    <row r="665" spans="1:48" x14ac:dyDescent="0.3">
      <c r="A665" t="s">
        <v>905</v>
      </c>
      <c r="B665" t="s">
        <v>906</v>
      </c>
      <c r="C665" t="s">
        <v>2923</v>
      </c>
      <c r="D665" t="s">
        <v>524</v>
      </c>
      <c r="E665">
        <v>14577.24368878</v>
      </c>
      <c r="F665">
        <v>1465.3</v>
      </c>
      <c r="G665">
        <v>-19.602070992903201</v>
      </c>
      <c r="H665">
        <f>(Table2[[#This Row],[1Y Return vs Nifty]]-AVERAGE(Table2[1Y Return vs Nifty]))/_xlfn.STDEV.P(Table2[1Y Return vs Nifty])</f>
        <v>-0.78432872274429455</v>
      </c>
      <c r="I665">
        <v>0.85450272719797105</v>
      </c>
      <c r="J665">
        <f>(Table2[[#This Row],[1M Return vs Nifty]]-AVERAGE(Table2[1M Return vs Nifty]))/_xlfn.STDEV.P(Table2[1M Return vs Nifty])</f>
        <v>-0.33975461181480426</v>
      </c>
      <c r="K665">
        <v>-15.323197019654501</v>
      </c>
      <c r="L665">
        <f>(Table2[[#This Row],[6M Return vs Nifty]]-AVERAGE(Table2[6M Return vs Nifty]))/_xlfn.STDEV.P(Table2[6M Return vs Nifty])</f>
        <v>-0.88756743603165522</v>
      </c>
      <c r="M665">
        <v>6.8159962872407203</v>
      </c>
      <c r="N665">
        <f>(Table2[[#This Row],[1W Return vs Nifty]]-AVERAGE(Table2[1W Return vs Nifty]))/_xlfn.STDEV.P(Table2[1W Return vs Nifty])</f>
        <v>1.3637521754997342</v>
      </c>
      <c r="O665">
        <v>1373.74</v>
      </c>
      <c r="P665">
        <v>1354.3041474941199</v>
      </c>
      <c r="Q665">
        <v>1386.0640983717001</v>
      </c>
      <c r="R665">
        <v>60.154638968894702</v>
      </c>
      <c r="S665">
        <f>(Table2[[#This Row],[Close Price]]-Table2[[#This Row],[20D EMA]])/Table2[[#This Row],[20D EMA]]</f>
        <v>6.6650166698210681E-2</v>
      </c>
      <c r="T665">
        <f>(Table2[[#This Row],[Close Price]]-Table2[[#This Row],[50D EMA]])/Table2[[#This Row],[50D EMA]]</f>
        <v>8.1957847290991911E-2</v>
      </c>
      <c r="U665">
        <f>(Table2[[#This Row],[Close Price]]-Table2[[#This Row],[200D EMA]])/Table2[[#This Row],[200D EMA]]</f>
        <v>5.7166116430966973E-2</v>
      </c>
      <c r="V665">
        <v>1.7331314719600099</v>
      </c>
      <c r="W665">
        <v>1415.55</v>
      </c>
      <c r="X665">
        <v>1479</v>
      </c>
      <c r="Y665">
        <v>1440</v>
      </c>
      <c r="Z665">
        <v>1485</v>
      </c>
      <c r="AA665">
        <v>1415.55</v>
      </c>
      <c r="AB665">
        <v>1479</v>
      </c>
      <c r="AC665" s="1">
        <f>(Table2[[#This Row],[Close Price]]/Table2[[#This Row],[Day Low]])-1</f>
        <v>3.5145349864010411E-2</v>
      </c>
      <c r="AD665" s="1">
        <f>(Table2[[#This Row],[Day High]]/Table2[[#This Row],[Close Price]])-1</f>
        <v>9.3496212379717836E-3</v>
      </c>
      <c r="AE665" s="1">
        <f>(Table2[[#This Row],[Close Price]]/Table2[[#This Row],[Current Week Low]])-1</f>
        <v>1.7569444444444304E-2</v>
      </c>
      <c r="AF665" s="1">
        <f>(Table2[[#This Row],[Current Week High]]/Table2[[#This Row],[Close Price]])-1</f>
        <v>1.3444345867740459E-2</v>
      </c>
      <c r="AG665" s="1">
        <f>(Table2[[#This Row],[Close Price]]/Table2[[#This Row],[Current Month Low]])-1</f>
        <v>3.5145349864010411E-2</v>
      </c>
      <c r="AH665" s="1">
        <f>(Table2[[#This Row],[Current Month High]]/Table2[[#This Row],[Close Price]])-1</f>
        <v>9.3496212379717836E-3</v>
      </c>
      <c r="AI665">
        <v>10.6940558247457</v>
      </c>
      <c r="AJ665">
        <v>17.884151246983102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0.04</v>
      </c>
      <c r="AM665" t="s">
        <v>2951</v>
      </c>
      <c r="AN665">
        <v>12.83</v>
      </c>
      <c r="AO665" t="s">
        <v>2951</v>
      </c>
      <c r="AP665">
        <v>-6.4601611851517998E-2</v>
      </c>
      <c r="AQ665">
        <f>(Table2[[#This Row],[Sharpe Ratio]]-AVERAGE(Table2[Sharpe Ratio]))/_xlfn.STDEV.P(Table2[Sharpe Ratio])</f>
        <v>-1.3636989571982749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615</v>
      </c>
      <c r="AT665">
        <f>_xlfn.RANK.AVG(Table2[[#This Row],[6M Return vs Nifty Z-Score]],Table2[6M Return vs Nifty Z-Score])</f>
        <v>603</v>
      </c>
      <c r="AU665">
        <f>_xlfn.RANK.AVG(Table2[[#This Row],[Sharpe Ratio Z-Score]],Table2[Sharpe Ratio Z-Score])</f>
        <v>659</v>
      </c>
      <c r="AV665">
        <f>(Table2[[#This Row],[Rank 1Y]]+Table2[[#This Row],[Rank 6M]]+Table2[[#This Row],[Rank Sharpe]])/3</f>
        <v>625.66666666666663</v>
      </c>
    </row>
    <row r="666" spans="1:48" x14ac:dyDescent="0.3">
      <c r="A666" t="s">
        <v>1309</v>
      </c>
      <c r="B666" t="s">
        <v>1310</v>
      </c>
      <c r="C666" t="s">
        <v>2909</v>
      </c>
      <c r="D666" t="s">
        <v>598</v>
      </c>
      <c r="E666">
        <v>7463.1793853099998</v>
      </c>
      <c r="F666">
        <v>82.78</v>
      </c>
      <c r="G666">
        <v>-11.845397428436501</v>
      </c>
      <c r="H666">
        <f>(Table2[[#This Row],[1Y Return vs Nifty]]-AVERAGE(Table2[1Y Return vs Nifty]))/_xlfn.STDEV.P(Table2[1Y Return vs Nifty])</f>
        <v>-0.69187652765246666</v>
      </c>
      <c r="I666">
        <v>1.5827815251055299</v>
      </c>
      <c r="J666">
        <f>(Table2[[#This Row],[1M Return vs Nifty]]-AVERAGE(Table2[1M Return vs Nifty]))/_xlfn.STDEV.P(Table2[1M Return vs Nifty])</f>
        <v>-0.27086871121617878</v>
      </c>
      <c r="K666">
        <v>-24.734110436610401</v>
      </c>
      <c r="L666">
        <f>(Table2[[#This Row],[6M Return vs Nifty]]-AVERAGE(Table2[6M Return vs Nifty]))/_xlfn.STDEV.P(Table2[6M Return vs Nifty])</f>
        <v>-1.1782548911051423</v>
      </c>
      <c r="M666">
        <v>-1.50599953467634</v>
      </c>
      <c r="N666">
        <f>(Table2[[#This Row],[1W Return vs Nifty]]-AVERAGE(Table2[1W Return vs Nifty]))/_xlfn.STDEV.P(Table2[1W Return vs Nifty])</f>
        <v>-0.3413426588448063</v>
      </c>
      <c r="O666">
        <v>81.81</v>
      </c>
      <c r="P666">
        <v>82.218909611442697</v>
      </c>
      <c r="Q666">
        <v>84.692175231766001</v>
      </c>
      <c r="R666">
        <v>31.8397992198651</v>
      </c>
      <c r="S666">
        <f>(Table2[[#This Row],[Close Price]]-Table2[[#This Row],[20D EMA]])/Table2[[#This Row],[20D EMA]]</f>
        <v>1.1856741229678509E-2</v>
      </c>
      <c r="T666">
        <f>(Table2[[#This Row],[Close Price]]-Table2[[#This Row],[50D EMA]])/Table2[[#This Row],[50D EMA]]</f>
        <v>6.8243472360428239E-3</v>
      </c>
      <c r="U666">
        <f>(Table2[[#This Row],[Close Price]]-Table2[[#This Row],[200D EMA]])/Table2[[#This Row],[200D EMA]]</f>
        <v>-2.2577944497625662E-2</v>
      </c>
      <c r="V666">
        <v>1.3179779323340901</v>
      </c>
      <c r="W666">
        <v>82.05</v>
      </c>
      <c r="X666">
        <v>84.3</v>
      </c>
      <c r="Y666">
        <v>82.56</v>
      </c>
      <c r="Z666">
        <v>86.53</v>
      </c>
      <c r="AA666">
        <v>82.05</v>
      </c>
      <c r="AB666">
        <v>84.3</v>
      </c>
      <c r="AC666" s="1">
        <f>(Table2[[#This Row],[Close Price]]/Table2[[#This Row],[Day Low]])-1</f>
        <v>8.8970140158439737E-3</v>
      </c>
      <c r="AD666" s="1">
        <f>(Table2[[#This Row],[Day High]]/Table2[[#This Row],[Close Price]])-1</f>
        <v>1.8361923169847749E-2</v>
      </c>
      <c r="AE666" s="1">
        <f>(Table2[[#This Row],[Close Price]]/Table2[[#This Row],[Current Week Low]])-1</f>
        <v>2.6647286821706029E-3</v>
      </c>
      <c r="AF666" s="1">
        <f>(Table2[[#This Row],[Current Week High]]/Table2[[#This Row],[Close Price]])-1</f>
        <v>4.5300797294032469E-2</v>
      </c>
      <c r="AG666" s="1">
        <f>(Table2[[#This Row],[Close Price]]/Table2[[#This Row],[Current Month Low]])-1</f>
        <v>8.8970140158439737E-3</v>
      </c>
      <c r="AH666" s="1">
        <f>(Table2[[#This Row],[Current Month High]]/Table2[[#This Row],[Close Price]])-1</f>
        <v>1.8361923169847749E-2</v>
      </c>
      <c r="AI666">
        <v>38.741241845856401</v>
      </c>
      <c r="AJ666">
        <v>19.9710144927536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-0.05</v>
      </c>
      <c r="AM666" t="s">
        <v>2950</v>
      </c>
      <c r="AN666">
        <v>7.86</v>
      </c>
      <c r="AO666" t="s">
        <v>2951</v>
      </c>
      <c r="AP666">
        <v>-4.4586213460741E-2</v>
      </c>
      <c r="AQ666">
        <f>(Table2[[#This Row],[Sharpe Ratio]]-AVERAGE(Table2[Sharpe Ratio]))/_xlfn.STDEV.P(Table2[Sharpe Ratio])</f>
        <v>-1.142777961711122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576</v>
      </c>
      <c r="AT666">
        <f>_xlfn.RANK.AVG(Table2[[#This Row],[6M Return vs Nifty Z-Score]],Table2[6M Return vs Nifty Z-Score])</f>
        <v>676</v>
      </c>
      <c r="AU666">
        <f>_xlfn.RANK.AVG(Table2[[#This Row],[Sharpe Ratio Z-Score]],Table2[Sharpe Ratio Z-Score])</f>
        <v>630</v>
      </c>
      <c r="AV666">
        <f>(Table2[[#This Row],[Rank 1Y]]+Table2[[#This Row],[Rank 6M]]+Table2[[#This Row],[Rank Sharpe]])/3</f>
        <v>627.33333333333337</v>
      </c>
    </row>
    <row r="667" spans="1:48" x14ac:dyDescent="0.3">
      <c r="A667" t="s">
        <v>780</v>
      </c>
      <c r="B667" t="s">
        <v>781</v>
      </c>
      <c r="C667" t="s">
        <v>2909</v>
      </c>
      <c r="D667" t="s">
        <v>372</v>
      </c>
      <c r="E667">
        <v>18317.064301269998</v>
      </c>
      <c r="F667">
        <v>869.4</v>
      </c>
      <c r="G667">
        <v>-27.749527171682701</v>
      </c>
      <c r="H667">
        <f>(Table2[[#This Row],[1Y Return vs Nifty]]-AVERAGE(Table2[1Y Return vs Nifty]))/_xlfn.STDEV.P(Table2[1Y Return vs Nifty])</f>
        <v>-0.88143867611312998</v>
      </c>
      <c r="I667">
        <v>5.8932644101910903</v>
      </c>
      <c r="J667">
        <f>(Table2[[#This Row],[1M Return vs Nifty]]-AVERAGE(Table2[1M Return vs Nifty]))/_xlfn.STDEV.P(Table2[1M Return vs Nifty])</f>
        <v>0.13684808131877324</v>
      </c>
      <c r="K667">
        <v>-13.9609062799399</v>
      </c>
      <c r="L667">
        <f>(Table2[[#This Row],[6M Return vs Nifty]]-AVERAGE(Table2[6M Return vs Nifty]))/_xlfn.STDEV.P(Table2[6M Return vs Nifty])</f>
        <v>-0.84548854202288337</v>
      </c>
      <c r="M667">
        <v>-0.45426094972854703</v>
      </c>
      <c r="N667">
        <f>(Table2[[#This Row],[1W Return vs Nifty]]-AVERAGE(Table2[1W Return vs Nifty]))/_xlfn.STDEV.P(Table2[1W Return vs Nifty])</f>
        <v>-0.12585179984288364</v>
      </c>
      <c r="O667">
        <v>857.54</v>
      </c>
      <c r="P667">
        <v>855.17148274960402</v>
      </c>
      <c r="Q667">
        <v>900.19042816819501</v>
      </c>
      <c r="R667">
        <v>33.920715055947603</v>
      </c>
      <c r="S667">
        <f>(Table2[[#This Row],[Close Price]]-Table2[[#This Row],[20D EMA]])/Table2[[#This Row],[20D EMA]]</f>
        <v>1.3830258646826986E-2</v>
      </c>
      <c r="T667">
        <f>(Table2[[#This Row],[Close Price]]-Table2[[#This Row],[50D EMA]])/Table2[[#This Row],[50D EMA]]</f>
        <v>1.6638203608763336E-2</v>
      </c>
      <c r="U667">
        <f>(Table2[[#This Row],[Close Price]]-Table2[[#This Row],[200D EMA]])/Table2[[#This Row],[200D EMA]]</f>
        <v>-3.4204349662827156E-2</v>
      </c>
      <c r="V667">
        <v>1.04875202802303</v>
      </c>
      <c r="W667">
        <v>868</v>
      </c>
      <c r="X667">
        <v>886.9</v>
      </c>
      <c r="Y667">
        <v>880.6</v>
      </c>
      <c r="Z667">
        <v>912</v>
      </c>
      <c r="AA667">
        <v>868</v>
      </c>
      <c r="AB667">
        <v>886.9</v>
      </c>
      <c r="AC667" s="1">
        <f>(Table2[[#This Row],[Close Price]]/Table2[[#This Row],[Day Low]])-1</f>
        <v>1.612903225806317E-3</v>
      </c>
      <c r="AD667" s="1">
        <f>(Table2[[#This Row],[Day High]]/Table2[[#This Row],[Close Price]])-1</f>
        <v>2.0128824476650653E-2</v>
      </c>
      <c r="AE667" s="1">
        <f>(Table2[[#This Row],[Close Price]]/Table2[[#This Row],[Current Week Low]])-1</f>
        <v>-1.2718600953895098E-2</v>
      </c>
      <c r="AF667" s="1">
        <f>(Table2[[#This Row],[Current Week High]]/Table2[[#This Row],[Close Price]])-1</f>
        <v>4.8999309868875018E-2</v>
      </c>
      <c r="AG667" s="1">
        <f>(Table2[[#This Row],[Close Price]]/Table2[[#This Row],[Current Month Low]])-1</f>
        <v>1.612903225806317E-3</v>
      </c>
      <c r="AH667" s="1">
        <f>(Table2[[#This Row],[Current Month High]]/Table2[[#This Row],[Close Price]])-1</f>
        <v>2.0128824476650653E-2</v>
      </c>
      <c r="AI667">
        <v>31.119162640901699</v>
      </c>
      <c r="AJ667">
        <v>18.028780885147899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-0.08</v>
      </c>
      <c r="AM667" t="s">
        <v>2950</v>
      </c>
      <c r="AN667">
        <v>10.52</v>
      </c>
      <c r="AO667" t="s">
        <v>2951</v>
      </c>
      <c r="AP667">
        <v>-5.3292196831283001E-2</v>
      </c>
      <c r="AQ667">
        <f>(Table2[[#This Row],[Sharpe Ratio]]-AVERAGE(Table2[Sharpe Ratio]))/_xlfn.STDEV.P(Table2[Sharpe Ratio])</f>
        <v>-1.2388707036772773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648</v>
      </c>
      <c r="AT667">
        <f>_xlfn.RANK.AVG(Table2[[#This Row],[6M Return vs Nifty Z-Score]],Table2[6M Return vs Nifty Z-Score])</f>
        <v>591</v>
      </c>
      <c r="AU667">
        <f>_xlfn.RANK.AVG(Table2[[#This Row],[Sharpe Ratio Z-Score]],Table2[Sharpe Ratio Z-Score])</f>
        <v>645</v>
      </c>
      <c r="AV667">
        <f>(Table2[[#This Row],[Rank 1Y]]+Table2[[#This Row],[Rank 6M]]+Table2[[#This Row],[Rank Sharpe]])/3</f>
        <v>628</v>
      </c>
    </row>
    <row r="668" spans="1:48" x14ac:dyDescent="0.3">
      <c r="A668" t="s">
        <v>1182</v>
      </c>
      <c r="B668" t="s">
        <v>1183</v>
      </c>
      <c r="C668" t="s">
        <v>2923</v>
      </c>
      <c r="D668" t="s">
        <v>524</v>
      </c>
      <c r="E668">
        <v>8838.1605785600004</v>
      </c>
      <c r="F668">
        <v>2675.25</v>
      </c>
      <c r="G668">
        <v>-27.133805015267999</v>
      </c>
      <c r="H668">
        <f>(Table2[[#This Row],[1Y Return vs Nifty]]-AVERAGE(Table2[1Y Return vs Nifty]))/_xlfn.STDEV.P(Table2[1Y Return vs Nifty])</f>
        <v>-0.87409985175058547</v>
      </c>
      <c r="I668">
        <v>4.4292806086613297</v>
      </c>
      <c r="J668">
        <f>(Table2[[#This Row],[1M Return vs Nifty]]-AVERAGE(Table2[1M Return vs Nifty]))/_xlfn.STDEV.P(Table2[1M Return vs Nifty])</f>
        <v>-1.6261443760103515E-3</v>
      </c>
      <c r="K668">
        <v>-9.7037907885466801</v>
      </c>
      <c r="L668">
        <f>(Table2[[#This Row],[6M Return vs Nifty]]-AVERAGE(Table2[6M Return vs Nifty]))/_xlfn.STDEV.P(Table2[6M Return vs Nifty])</f>
        <v>-0.71399332861273834</v>
      </c>
      <c r="M668">
        <v>0.205086212483477</v>
      </c>
      <c r="N668">
        <f>(Table2[[#This Row],[1W Return vs Nifty]]-AVERAGE(Table2[1W Return vs Nifty]))/_xlfn.STDEV.P(Table2[1W Return vs Nifty])</f>
        <v>9.2419281984831327E-3</v>
      </c>
      <c r="O668">
        <v>2613.14</v>
      </c>
      <c r="P668">
        <v>2569.7861093137999</v>
      </c>
      <c r="Q668">
        <v>2597.7790770059901</v>
      </c>
      <c r="R668">
        <v>39.4050680477974</v>
      </c>
      <c r="S668">
        <f>(Table2[[#This Row],[Close Price]]-Table2[[#This Row],[20D EMA]])/Table2[[#This Row],[20D EMA]]</f>
        <v>2.37683400047453E-2</v>
      </c>
      <c r="T668">
        <f>(Table2[[#This Row],[Close Price]]-Table2[[#This Row],[50D EMA]])/Table2[[#This Row],[50D EMA]]</f>
        <v>4.1039948929586872E-2</v>
      </c>
      <c r="U668">
        <f>(Table2[[#This Row],[Close Price]]-Table2[[#This Row],[200D EMA]])/Table2[[#This Row],[200D EMA]]</f>
        <v>2.9821982815912598E-2</v>
      </c>
      <c r="V668">
        <v>0.95681153522933304</v>
      </c>
      <c r="W668">
        <v>2658.7</v>
      </c>
      <c r="X668">
        <v>2705.6</v>
      </c>
      <c r="Y668">
        <v>2638.6</v>
      </c>
      <c r="Z668">
        <v>2735</v>
      </c>
      <c r="AA668">
        <v>2658.7</v>
      </c>
      <c r="AB668">
        <v>2705.6</v>
      </c>
      <c r="AC668" s="1">
        <f>(Table2[[#This Row],[Close Price]]/Table2[[#This Row],[Day Low]])-1</f>
        <v>6.2248467296046606E-3</v>
      </c>
      <c r="AD668" s="1">
        <f>(Table2[[#This Row],[Day High]]/Table2[[#This Row],[Close Price]])-1</f>
        <v>1.1344734136996548E-2</v>
      </c>
      <c r="AE668" s="1">
        <f>(Table2[[#This Row],[Close Price]]/Table2[[#This Row],[Current Week Low]])-1</f>
        <v>1.3889941635715886E-2</v>
      </c>
      <c r="AF668" s="1">
        <f>(Table2[[#This Row],[Current Week High]]/Table2[[#This Row],[Close Price]])-1</f>
        <v>2.2334361274647163E-2</v>
      </c>
      <c r="AG668" s="1">
        <f>(Table2[[#This Row],[Close Price]]/Table2[[#This Row],[Current Month Low]])-1</f>
        <v>6.2248467296046606E-3</v>
      </c>
      <c r="AH668" s="1">
        <f>(Table2[[#This Row],[Current Month High]]/Table2[[#This Row],[Close Price]])-1</f>
        <v>1.1344734136996548E-2</v>
      </c>
      <c r="AI668">
        <v>11.1671806373236</v>
      </c>
      <c r="AJ668">
        <v>19.0587449933244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0.06</v>
      </c>
      <c r="AM668" t="s">
        <v>2951</v>
      </c>
      <c r="AN668">
        <v>5.96</v>
      </c>
      <c r="AO668" t="s">
        <v>2951</v>
      </c>
      <c r="AP668">
        <v>-9.8359031476712003E-2</v>
      </c>
      <c r="AQ668">
        <f>(Table2[[#This Row],[Sharpe Ratio]]-AVERAGE(Table2[Sharpe Ratio]))/_xlfn.STDEV.P(Table2[Sharpe Ratio])</f>
        <v>-1.7362982231770079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645</v>
      </c>
      <c r="AT668">
        <f>_xlfn.RANK.AVG(Table2[[#This Row],[6M Return vs Nifty Z-Score]],Table2[6M Return vs Nifty Z-Score])</f>
        <v>539</v>
      </c>
      <c r="AU668">
        <f>_xlfn.RANK.AVG(Table2[[#This Row],[Sharpe Ratio Z-Score]],Table2[Sharpe Ratio Z-Score])</f>
        <v>702</v>
      </c>
      <c r="AV668">
        <f>(Table2[[#This Row],[Rank 1Y]]+Table2[[#This Row],[Rank 6M]]+Table2[[#This Row],[Rank Sharpe]])/3</f>
        <v>628.66666666666663</v>
      </c>
    </row>
    <row r="669" spans="1:48" x14ac:dyDescent="0.3">
      <c r="A669" t="s">
        <v>2023</v>
      </c>
      <c r="B669" t="s">
        <v>2024</v>
      </c>
      <c r="C669" t="s">
        <v>2917</v>
      </c>
      <c r="D669" t="s">
        <v>269</v>
      </c>
      <c r="E669">
        <v>2672.12636544</v>
      </c>
      <c r="F669">
        <v>1018.5</v>
      </c>
      <c r="G669">
        <v>-48.606835363961203</v>
      </c>
      <c r="H669">
        <f>(Table2[[#This Row],[1Y Return vs Nifty]]-AVERAGE(Table2[1Y Return vs Nifty]))/_xlfn.STDEV.P(Table2[1Y Return vs Nifty])</f>
        <v>-1.1300380157729124</v>
      </c>
      <c r="I669">
        <v>13.4064901276315</v>
      </c>
      <c r="J669">
        <f>(Table2[[#This Row],[1M Return vs Nifty]]-AVERAGE(Table2[1M Return vs Nifty]))/_xlfn.STDEV.P(Table2[1M Return vs Nifty])</f>
        <v>0.8475035630294061</v>
      </c>
      <c r="K669">
        <v>-9.8959246120085993</v>
      </c>
      <c r="L669">
        <f>(Table2[[#This Row],[6M Return vs Nifty]]-AVERAGE(Table2[6M Return vs Nifty]))/_xlfn.STDEV.P(Table2[6M Return vs Nifty])</f>
        <v>-0.71992802269621126</v>
      </c>
      <c r="M669">
        <v>12.592402884356799</v>
      </c>
      <c r="N669">
        <f>(Table2[[#This Row],[1W Return vs Nifty]]-AVERAGE(Table2[1W Return vs Nifty]))/_xlfn.STDEV.P(Table2[1W Return vs Nifty])</f>
        <v>2.5472808939204863</v>
      </c>
      <c r="O669">
        <v>885.66</v>
      </c>
      <c r="P669">
        <v>873.05691809863504</v>
      </c>
      <c r="Q669">
        <v>996.81693154742004</v>
      </c>
      <c r="R669">
        <v>40.960055211404502</v>
      </c>
      <c r="S669">
        <f>(Table2[[#This Row],[Close Price]]-Table2[[#This Row],[20D EMA]])/Table2[[#This Row],[20D EMA]]</f>
        <v>0.14998983808685051</v>
      </c>
      <c r="T669">
        <f>(Table2[[#This Row],[Close Price]]-Table2[[#This Row],[50D EMA]])/Table2[[#This Row],[50D EMA]]</f>
        <v>0.16659060696536773</v>
      </c>
      <c r="U669">
        <f>(Table2[[#This Row],[Close Price]]-Table2[[#This Row],[200D EMA]])/Table2[[#This Row],[200D EMA]]</f>
        <v>2.1752307536470113E-2</v>
      </c>
      <c r="V669">
        <v>2.3761077242339201</v>
      </c>
      <c r="W669">
        <v>970.25</v>
      </c>
      <c r="X669">
        <v>1028.25</v>
      </c>
      <c r="Y669">
        <v>966.4</v>
      </c>
      <c r="Z669">
        <v>1014.4</v>
      </c>
      <c r="AA669">
        <v>970.25</v>
      </c>
      <c r="AB669">
        <v>1028.25</v>
      </c>
      <c r="AC669" s="1">
        <f>(Table2[[#This Row],[Close Price]]/Table2[[#This Row],[Day Low]])-1</f>
        <v>4.9729451172378258E-2</v>
      </c>
      <c r="AD669" s="1">
        <f>(Table2[[#This Row],[Day High]]/Table2[[#This Row],[Close Price]])-1</f>
        <v>9.5729013254786111E-3</v>
      </c>
      <c r="AE669" s="1">
        <f>(Table2[[#This Row],[Close Price]]/Table2[[#This Row],[Current Week Low]])-1</f>
        <v>5.3911423841059625E-2</v>
      </c>
      <c r="AF669" s="1">
        <f>(Table2[[#This Row],[Current Week High]]/Table2[[#This Row],[Close Price]])-1</f>
        <v>-4.0255277368679288E-3</v>
      </c>
      <c r="AG669" s="1">
        <f>(Table2[[#This Row],[Close Price]]/Table2[[#This Row],[Current Month Low]])-1</f>
        <v>4.9729451172378258E-2</v>
      </c>
      <c r="AH669" s="1">
        <f>(Table2[[#This Row],[Current Month High]]/Table2[[#This Row],[Close Price]])-1</f>
        <v>9.5729013254786111E-3</v>
      </c>
      <c r="AI669">
        <v>34.310260186548803</v>
      </c>
      <c r="AJ669">
        <v>35.501895829175801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0.06</v>
      </c>
      <c r="AM669" t="s">
        <v>2951</v>
      </c>
      <c r="AN669">
        <v>28.96</v>
      </c>
      <c r="AO669" t="s">
        <v>2951</v>
      </c>
      <c r="AP669">
        <v>-4.8156510128855003E-2</v>
      </c>
      <c r="AQ669">
        <f>(Table2[[#This Row],[Sharpe Ratio]]-AVERAGE(Table2[Sharpe Ratio]))/_xlfn.STDEV.P(Table2[Sharpe Ratio])</f>
        <v>-1.1821852959397359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714</v>
      </c>
      <c r="AT669">
        <f>_xlfn.RANK.AVG(Table2[[#This Row],[6M Return vs Nifty Z-Score]],Table2[6M Return vs Nifty Z-Score])</f>
        <v>540</v>
      </c>
      <c r="AU669">
        <f>_xlfn.RANK.AVG(Table2[[#This Row],[Sharpe Ratio Z-Score]],Table2[Sharpe Ratio Z-Score])</f>
        <v>636</v>
      </c>
      <c r="AV669">
        <f>(Table2[[#This Row],[Rank 1Y]]+Table2[[#This Row],[Rank 6M]]+Table2[[#This Row],[Rank Sharpe]])/3</f>
        <v>630</v>
      </c>
    </row>
    <row r="670" spans="1:48" x14ac:dyDescent="0.3">
      <c r="A670" t="s">
        <v>1320</v>
      </c>
      <c r="B670" t="s">
        <v>1321</v>
      </c>
      <c r="C670" t="s">
        <v>2920</v>
      </c>
      <c r="D670" t="s">
        <v>486</v>
      </c>
      <c r="E670">
        <v>7295.9719653899901</v>
      </c>
      <c r="F670">
        <v>472.05</v>
      </c>
      <c r="G670">
        <v>-48.661130946227502</v>
      </c>
      <c r="H670">
        <f>(Table2[[#This Row],[1Y Return vs Nifty]]-AVERAGE(Table2[1Y Return vs Nifty]))/_xlfn.STDEV.P(Table2[1Y Return vs Nifty])</f>
        <v>-1.1306851676380241</v>
      </c>
      <c r="I670">
        <v>-8.1815574889518494</v>
      </c>
      <c r="J670">
        <f>(Table2[[#This Row],[1M Return vs Nifty]]-AVERAGE(Table2[1M Return vs Nifty]))/_xlfn.STDEV.P(Table2[1M Return vs Nifty])</f>
        <v>-1.1944508457863172</v>
      </c>
      <c r="K670">
        <v>-32.674632788688797</v>
      </c>
      <c r="L670">
        <f>(Table2[[#This Row],[6M Return vs Nifty]]-AVERAGE(Table2[6M Return vs Nifty]))/_xlfn.STDEV.P(Table2[6M Return vs Nifty])</f>
        <v>-1.4235244130115967</v>
      </c>
      <c r="M670">
        <v>2.49319354361793</v>
      </c>
      <c r="N670">
        <f>(Table2[[#This Row],[1W Return vs Nifty]]-AVERAGE(Table2[1W Return vs Nifty]))/_xlfn.STDEV.P(Table2[1W Return vs Nifty])</f>
        <v>0.47805254457349722</v>
      </c>
      <c r="O670">
        <v>487.68</v>
      </c>
      <c r="P670">
        <v>506.71109888401702</v>
      </c>
      <c r="Q670">
        <v>556.17397282717798</v>
      </c>
      <c r="R670">
        <v>40.166518259689703</v>
      </c>
      <c r="S670">
        <f>(Table2[[#This Row],[Close Price]]-Table2[[#This Row],[20D EMA]])/Table2[[#This Row],[20D EMA]]</f>
        <v>-3.204970472440944E-2</v>
      </c>
      <c r="T670">
        <f>(Table2[[#This Row],[Close Price]]-Table2[[#This Row],[50D EMA]])/Table2[[#This Row],[50D EMA]]</f>
        <v>-6.8404064881062959E-2</v>
      </c>
      <c r="U670">
        <f>(Table2[[#This Row],[Close Price]]-Table2[[#This Row],[200D EMA]])/Table2[[#This Row],[200D EMA]]</f>
        <v>-0.15125478166400663</v>
      </c>
      <c r="V670">
        <v>0.73009490322233395</v>
      </c>
      <c r="W670">
        <v>484.4</v>
      </c>
      <c r="X670">
        <v>500.5</v>
      </c>
      <c r="Y670">
        <v>475.05</v>
      </c>
      <c r="Z670">
        <v>504</v>
      </c>
      <c r="AA670">
        <v>484.4</v>
      </c>
      <c r="AB670">
        <v>500.5</v>
      </c>
      <c r="AC670" s="1">
        <f>(Table2[[#This Row],[Close Price]]/Table2[[#This Row],[Day Low]])-1</f>
        <v>-2.549545829892641E-2</v>
      </c>
      <c r="AD670" s="1">
        <f>(Table2[[#This Row],[Day High]]/Table2[[#This Row],[Close Price]])-1</f>
        <v>6.0269039296684701E-2</v>
      </c>
      <c r="AE670" s="1">
        <f>(Table2[[#This Row],[Close Price]]/Table2[[#This Row],[Current Week Low]])-1</f>
        <v>-6.3151247237133168E-3</v>
      </c>
      <c r="AF670" s="1">
        <f>(Table2[[#This Row],[Current Week High]]/Table2[[#This Row],[Close Price]])-1</f>
        <v>6.7683508102955203E-2</v>
      </c>
      <c r="AG670" s="1">
        <f>(Table2[[#This Row],[Close Price]]/Table2[[#This Row],[Current Month Low]])-1</f>
        <v>-2.549545829892641E-2</v>
      </c>
      <c r="AH670" s="1">
        <f>(Table2[[#This Row],[Current Month High]]/Table2[[#This Row],[Close Price]])-1</f>
        <v>6.0269039296684701E-2</v>
      </c>
      <c r="AI670">
        <v>53.129965046075597</v>
      </c>
      <c r="AJ670">
        <v>10.163360560093301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-0.14000000000000001</v>
      </c>
      <c r="AM670" t="s">
        <v>2950</v>
      </c>
      <c r="AN670">
        <v>-1.1100000000000001</v>
      </c>
      <c r="AO670" t="s">
        <v>2950</v>
      </c>
      <c r="AP670">
        <v>1.3830164884810999E-2</v>
      </c>
      <c r="AQ670">
        <f>(Table2[[#This Row],[Sharpe Ratio]]-AVERAGE(Table2[Sharpe Ratio]))/_xlfn.STDEV.P(Table2[Sharpe Ratio])</f>
        <v>-0.49800416281435461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715</v>
      </c>
      <c r="AT670">
        <f>_xlfn.RANK.AVG(Table2[[#This Row],[6M Return vs Nifty Z-Score]],Table2[6M Return vs Nifty Z-Score])</f>
        <v>711</v>
      </c>
      <c r="AU670">
        <f>_xlfn.RANK.AVG(Table2[[#This Row],[Sharpe Ratio Z-Score]],Table2[Sharpe Ratio Z-Score])</f>
        <v>466</v>
      </c>
      <c r="AV670">
        <f>(Table2[[#This Row],[Rank 1Y]]+Table2[[#This Row],[Rank 6M]]+Table2[[#This Row],[Rank Sharpe]])/3</f>
        <v>630.66666666666663</v>
      </c>
    </row>
    <row r="671" spans="1:48" x14ac:dyDescent="0.3">
      <c r="A671" t="s">
        <v>460</v>
      </c>
      <c r="B671" t="s">
        <v>461</v>
      </c>
      <c r="C671" t="s">
        <v>2911</v>
      </c>
      <c r="D671" t="s">
        <v>125</v>
      </c>
      <c r="E671">
        <v>44845.410265525003</v>
      </c>
      <c r="F671">
        <v>336.65</v>
      </c>
      <c r="G671">
        <v>-43.368190666745797</v>
      </c>
      <c r="H671">
        <f>(Table2[[#This Row],[1Y Return vs Nifty]]-AVERAGE(Table2[1Y Return vs Nifty]))/_xlfn.STDEV.P(Table2[1Y Return vs Nifty])</f>
        <v>-1.067598337534754</v>
      </c>
      <c r="I671">
        <v>-4.7535451896959096</v>
      </c>
      <c r="J671">
        <f>(Table2[[#This Row],[1M Return vs Nifty]]-AVERAGE(Table2[1M Return vs Nifty]))/_xlfn.STDEV.P(Table2[1M Return vs Nifty])</f>
        <v>-0.87020453355551119</v>
      </c>
      <c r="K671">
        <v>-17.535133991808902</v>
      </c>
      <c r="L671">
        <f>(Table2[[#This Row],[6M Return vs Nifty]]-AVERAGE(Table2[6M Return vs Nifty]))/_xlfn.STDEV.P(Table2[6M Return vs Nifty])</f>
        <v>-0.95589048829351508</v>
      </c>
      <c r="M671">
        <v>-2.5881688414922901</v>
      </c>
      <c r="N671">
        <f>(Table2[[#This Row],[1W Return vs Nifty]]-AVERAGE(Table2[1W Return vs Nifty]))/_xlfn.STDEV.P(Table2[1W Return vs Nifty])</f>
        <v>-0.5630684725106232</v>
      </c>
      <c r="O671">
        <v>341.64</v>
      </c>
      <c r="P671">
        <v>343.04292609251701</v>
      </c>
      <c r="Q671">
        <v>360.51898262799699</v>
      </c>
      <c r="R671">
        <v>60.246149793285099</v>
      </c>
      <c r="S671">
        <f>(Table2[[#This Row],[Close Price]]-Table2[[#This Row],[20D EMA]])/Table2[[#This Row],[20D EMA]]</f>
        <v>-1.4606018030675592E-2</v>
      </c>
      <c r="T671">
        <f>(Table2[[#This Row],[Close Price]]-Table2[[#This Row],[50D EMA]])/Table2[[#This Row],[50D EMA]]</f>
        <v>-1.8635936223307774E-2</v>
      </c>
      <c r="U671">
        <f>(Table2[[#This Row],[Close Price]]-Table2[[#This Row],[200D EMA]])/Table2[[#This Row],[200D EMA]]</f>
        <v>-6.6207283882819351E-2</v>
      </c>
      <c r="V671">
        <v>0.59509924952501003</v>
      </c>
      <c r="W671">
        <v>336</v>
      </c>
      <c r="X671">
        <v>340.3</v>
      </c>
      <c r="Y671">
        <v>337.25</v>
      </c>
      <c r="Z671">
        <v>341.9</v>
      </c>
      <c r="AA671">
        <v>336</v>
      </c>
      <c r="AB671">
        <v>340.3</v>
      </c>
      <c r="AC671" s="1">
        <f>(Table2[[#This Row],[Close Price]]/Table2[[#This Row],[Day Low]])-1</f>
        <v>1.9345238095236361E-3</v>
      </c>
      <c r="AD671" s="1">
        <f>(Table2[[#This Row],[Day High]]/Table2[[#This Row],[Close Price]])-1</f>
        <v>1.0842120897074148E-2</v>
      </c>
      <c r="AE671" s="1">
        <f>(Table2[[#This Row],[Close Price]]/Table2[[#This Row],[Current Week Low]])-1</f>
        <v>-1.7790956263900037E-3</v>
      </c>
      <c r="AF671" s="1">
        <f>(Table2[[#This Row],[Current Week High]]/Table2[[#This Row],[Close Price]])-1</f>
        <v>1.559483142729845E-2</v>
      </c>
      <c r="AG671" s="1">
        <f>(Table2[[#This Row],[Close Price]]/Table2[[#This Row],[Current Month Low]])-1</f>
        <v>1.9345238095236361E-3</v>
      </c>
      <c r="AH671" s="1">
        <f>(Table2[[#This Row],[Current Month High]]/Table2[[#This Row],[Close Price]])-1</f>
        <v>1.0842120897074148E-2</v>
      </c>
      <c r="AI671">
        <v>25.560671320362299</v>
      </c>
      <c r="AJ671">
        <v>17.7921623512945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-0.09</v>
      </c>
      <c r="AM671" t="s">
        <v>2950</v>
      </c>
      <c r="AN671">
        <v>0.73</v>
      </c>
      <c r="AO671" t="s">
        <v>2951</v>
      </c>
      <c r="AP671">
        <v>-4.2280944041690003E-3</v>
      </c>
      <c r="AQ671">
        <f>(Table2[[#This Row],[Sharpe Ratio]]-AVERAGE(Table2[Sharpe Ratio]))/_xlfn.STDEV.P(Table2[Sharpe Ratio])</f>
        <v>-0.69732313418816005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706</v>
      </c>
      <c r="AT671">
        <f>_xlfn.RANK.AVG(Table2[[#This Row],[6M Return vs Nifty Z-Score]],Table2[6M Return vs Nifty Z-Score])</f>
        <v>633</v>
      </c>
      <c r="AU671">
        <f>_xlfn.RANK.AVG(Table2[[#This Row],[Sharpe Ratio Z-Score]],Table2[Sharpe Ratio Z-Score])</f>
        <v>554</v>
      </c>
      <c r="AV671">
        <f>(Table2[[#This Row],[Rank 1Y]]+Table2[[#This Row],[Rank 6M]]+Table2[[#This Row],[Rank Sharpe]])/3</f>
        <v>631</v>
      </c>
    </row>
    <row r="672" spans="1:48" x14ac:dyDescent="0.3">
      <c r="A672" t="s">
        <v>1001</v>
      </c>
      <c r="B672" t="s">
        <v>1002</v>
      </c>
      <c r="C672" t="s">
        <v>2908</v>
      </c>
      <c r="D672" t="s">
        <v>355</v>
      </c>
      <c r="E672">
        <v>12063.738639200001</v>
      </c>
      <c r="F672">
        <v>948.05</v>
      </c>
      <c r="G672">
        <v>-31.9341496278332</v>
      </c>
      <c r="H672">
        <f>(Table2[[#This Row],[1Y Return vs Nifty]]-AVERAGE(Table2[1Y Return vs Nifty]))/_xlfn.STDEV.P(Table2[1Y Return vs Nifty])</f>
        <v>-0.93131540851475558</v>
      </c>
      <c r="I672">
        <v>4.6354969368635297</v>
      </c>
      <c r="J672">
        <f>(Table2[[#This Row],[1M Return vs Nifty]]-AVERAGE(Table2[1M Return vs Nifty]))/_xlfn.STDEV.P(Table2[1M Return vs Nifty])</f>
        <v>1.7879294375144107E-2</v>
      </c>
      <c r="K672">
        <v>-22.8123179418936</v>
      </c>
      <c r="L672">
        <f>(Table2[[#This Row],[6M Return vs Nifty]]-AVERAGE(Table2[6M Return vs Nifty]))/_xlfn.STDEV.P(Table2[6M Return vs Nifty])</f>
        <v>-1.1188939189319167</v>
      </c>
      <c r="M672">
        <v>-3.9611926470088301</v>
      </c>
      <c r="N672">
        <f>(Table2[[#This Row],[1W Return vs Nifty]]-AVERAGE(Table2[1W Return vs Nifty]))/_xlfn.STDEV.P(Table2[1W Return vs Nifty])</f>
        <v>-0.84438750322350209</v>
      </c>
      <c r="O672">
        <v>928.9</v>
      </c>
      <c r="P672">
        <v>921.58948404821297</v>
      </c>
      <c r="Q672">
        <v>945.77388057133703</v>
      </c>
      <c r="R672">
        <v>55.248945217846803</v>
      </c>
      <c r="S672">
        <f>(Table2[[#This Row],[Close Price]]-Table2[[#This Row],[20D EMA]])/Table2[[#This Row],[20D EMA]]</f>
        <v>2.0615782107869501E-2</v>
      </c>
      <c r="T672">
        <f>(Table2[[#This Row],[Close Price]]-Table2[[#This Row],[50D EMA]])/Table2[[#This Row],[50D EMA]]</f>
        <v>2.8711824960887582E-2</v>
      </c>
      <c r="U672">
        <f>(Table2[[#This Row],[Close Price]]-Table2[[#This Row],[200D EMA]])/Table2[[#This Row],[200D EMA]]</f>
        <v>2.4066211548239539E-3</v>
      </c>
      <c r="V672">
        <v>0.99348702823245005</v>
      </c>
      <c r="W672">
        <v>932.55</v>
      </c>
      <c r="X672">
        <v>962.25</v>
      </c>
      <c r="Y672">
        <v>935</v>
      </c>
      <c r="Z672">
        <v>970.75</v>
      </c>
      <c r="AA672">
        <v>932.55</v>
      </c>
      <c r="AB672">
        <v>962.25</v>
      </c>
      <c r="AC672" s="1">
        <f>(Table2[[#This Row],[Close Price]]/Table2[[#This Row],[Day Low]])-1</f>
        <v>1.6621092702804097E-2</v>
      </c>
      <c r="AD672" s="1">
        <f>(Table2[[#This Row],[Day High]]/Table2[[#This Row],[Close Price]])-1</f>
        <v>1.4978112968725421E-2</v>
      </c>
      <c r="AE672" s="1">
        <f>(Table2[[#This Row],[Close Price]]/Table2[[#This Row],[Current Week Low]])-1</f>
        <v>1.3957219251336861E-2</v>
      </c>
      <c r="AF672" s="1">
        <f>(Table2[[#This Row],[Current Week High]]/Table2[[#This Row],[Close Price]])-1</f>
        <v>2.3943884816201688E-2</v>
      </c>
      <c r="AG672" s="1">
        <f>(Table2[[#This Row],[Close Price]]/Table2[[#This Row],[Current Month Low]])-1</f>
        <v>1.6621092702804097E-2</v>
      </c>
      <c r="AH672" s="1">
        <f>(Table2[[#This Row],[Current Month High]]/Table2[[#This Row],[Close Price]])-1</f>
        <v>1.4978112968725421E-2</v>
      </c>
      <c r="AI672">
        <v>39.016929486841399</v>
      </c>
      <c r="AJ672">
        <v>21.2262643053513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0.01</v>
      </c>
      <c r="AM672" t="s">
        <v>2951</v>
      </c>
      <c r="AN672">
        <v>9.3000000000000007</v>
      </c>
      <c r="AO672" t="s">
        <v>2951</v>
      </c>
      <c r="AP672">
        <v>-5.2478599807300004E-3</v>
      </c>
      <c r="AQ672">
        <f>(Table2[[#This Row],[Sharpe Ratio]]-AVERAGE(Table2[Sharpe Ratio]))/_xlfn.STDEV.P(Table2[Sharpe Ratio])</f>
        <v>-0.70857884950987948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672</v>
      </c>
      <c r="AT672">
        <f>_xlfn.RANK.AVG(Table2[[#This Row],[6M Return vs Nifty Z-Score]],Table2[6M Return vs Nifty Z-Score])</f>
        <v>666</v>
      </c>
      <c r="AU672">
        <f>_xlfn.RANK.AVG(Table2[[#This Row],[Sharpe Ratio Z-Score]],Table2[Sharpe Ratio Z-Score])</f>
        <v>557</v>
      </c>
      <c r="AV672">
        <f>(Table2[[#This Row],[Rank 1Y]]+Table2[[#This Row],[Rank 6M]]+Table2[[#This Row],[Rank Sharpe]])/3</f>
        <v>631.66666666666663</v>
      </c>
    </row>
    <row r="673" spans="1:48" x14ac:dyDescent="0.3">
      <c r="A673" t="s">
        <v>23</v>
      </c>
      <c r="B673" t="s">
        <v>24</v>
      </c>
      <c r="C673" t="s">
        <v>2909</v>
      </c>
      <c r="D673" t="s">
        <v>25</v>
      </c>
      <c r="E673">
        <v>1153545.7023080799</v>
      </c>
      <c r="F673">
        <v>1672.4</v>
      </c>
      <c r="G673">
        <v>-23.850441750863801</v>
      </c>
      <c r="H673">
        <f>(Table2[[#This Row],[1Y Return vs Nifty]]-AVERAGE(Table2[1Y Return vs Nifty]))/_xlfn.STDEV.P(Table2[1Y Return vs Nifty])</f>
        <v>-0.83496527446624325</v>
      </c>
      <c r="I673">
        <v>9.2655835385283396</v>
      </c>
      <c r="J673">
        <f>(Table2[[#This Row],[1M Return vs Nifty]]-AVERAGE(Table2[1M Return vs Nifty]))/_xlfn.STDEV.P(Table2[1M Return vs Nifty])</f>
        <v>0.45582652876077873</v>
      </c>
      <c r="K673">
        <v>-10.8479825225025</v>
      </c>
      <c r="L673">
        <f>(Table2[[#This Row],[6M Return vs Nifty]]-AVERAGE(Table2[6M Return vs Nifty]))/_xlfn.STDEV.P(Table2[6M Return vs Nifty])</f>
        <v>-0.74933550726465104</v>
      </c>
      <c r="M673">
        <v>4.1638639043650603</v>
      </c>
      <c r="N673">
        <f>(Table2[[#This Row],[1W Return vs Nifty]]-AVERAGE(Table2[1W Return vs Nifty]))/_xlfn.STDEV.P(Table2[1W Return vs Nifty])</f>
        <v>0.8203564177021242</v>
      </c>
      <c r="O673">
        <v>1586.95</v>
      </c>
      <c r="P673">
        <v>1540.533907943</v>
      </c>
      <c r="Q673">
        <v>1531.99548315077</v>
      </c>
      <c r="R673">
        <v>69.623759465432201</v>
      </c>
      <c r="S673">
        <f>(Table2[[#This Row],[Close Price]]-Table2[[#This Row],[20D EMA]])/Table2[[#This Row],[20D EMA]]</f>
        <v>5.3845426762027818E-2</v>
      </c>
      <c r="T673">
        <f>(Table2[[#This Row],[Close Price]]-Table2[[#This Row],[50D EMA]])/Table2[[#This Row],[50D EMA]]</f>
        <v>8.5597656356084004E-2</v>
      </c>
      <c r="U673">
        <f>(Table2[[#This Row],[Close Price]]-Table2[[#This Row],[200D EMA]])/Table2[[#This Row],[200D EMA]]</f>
        <v>9.1648127160576132E-2</v>
      </c>
      <c r="V673">
        <v>0.97694573155869802</v>
      </c>
      <c r="W673">
        <v>1645.75</v>
      </c>
      <c r="X673">
        <v>1675.1</v>
      </c>
      <c r="Y673">
        <v>1643.15</v>
      </c>
      <c r="Z673">
        <v>1672.85</v>
      </c>
      <c r="AA673">
        <v>1645.75</v>
      </c>
      <c r="AB673">
        <v>1675.1</v>
      </c>
      <c r="AC673" s="1">
        <f>(Table2[[#This Row],[Close Price]]/Table2[[#This Row],[Day Low]])-1</f>
        <v>1.6193224973416465E-2</v>
      </c>
      <c r="AD673" s="1">
        <f>(Table2[[#This Row],[Day High]]/Table2[[#This Row],[Close Price]])-1</f>
        <v>1.6144463047116364E-3</v>
      </c>
      <c r="AE673" s="1">
        <f>(Table2[[#This Row],[Close Price]]/Table2[[#This Row],[Current Week Low]])-1</f>
        <v>1.7801174573228273E-2</v>
      </c>
      <c r="AF673" s="1">
        <f>(Table2[[#This Row],[Current Week High]]/Table2[[#This Row],[Close Price]])-1</f>
        <v>2.6907438411849505E-4</v>
      </c>
      <c r="AG673" s="1">
        <f>(Table2[[#This Row],[Close Price]]/Table2[[#This Row],[Current Month Low]])-1</f>
        <v>1.6193224973416465E-2</v>
      </c>
      <c r="AH673" s="1">
        <f>(Table2[[#This Row],[Current Month High]]/Table2[[#This Row],[Close Price]])-1</f>
        <v>1.6144463047116364E-3</v>
      </c>
      <c r="AI673">
        <v>5.0884955752212404</v>
      </c>
      <c r="AJ673">
        <v>22.650434527520002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0.04</v>
      </c>
      <c r="AM673" t="s">
        <v>2951</v>
      </c>
      <c r="AN673">
        <v>7.77</v>
      </c>
      <c r="AO673" t="s">
        <v>2951</v>
      </c>
      <c r="AP673">
        <v>-0.110928506939713</v>
      </c>
      <c r="AQ673">
        <f>(Table2[[#This Row],[Sharpe Ratio]]-AVERAGE(Table2[Sharpe Ratio]))/_xlfn.STDEV.P(Table2[Sharpe Ratio])</f>
        <v>-1.8750344590401467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-2.1831522943081376</v>
      </c>
      <c r="AS673">
        <f>_xlfn.RANK.AVG(Table2[[#This Row],[1Y Return vs Nifty Z-Score]],Table2[1Y Return vs Nifty Z-Score])</f>
        <v>636</v>
      </c>
      <c r="AT673">
        <f>_xlfn.RANK.AVG(Table2[[#This Row],[6M Return vs Nifty Z-Score]],Table2[6M Return vs Nifty Z-Score])</f>
        <v>553</v>
      </c>
      <c r="AU673">
        <f>_xlfn.RANK.AVG(Table2[[#This Row],[Sharpe Ratio Z-Score]],Table2[Sharpe Ratio Z-Score])</f>
        <v>708</v>
      </c>
      <c r="AV673">
        <f>(Table2[[#This Row],[Rank 1Y]]+Table2[[#This Row],[Rank 6M]]+Table2[[#This Row],[Rank Sharpe]])/3</f>
        <v>632.33333333333337</v>
      </c>
    </row>
    <row r="674" spans="1:48" x14ac:dyDescent="0.3">
      <c r="A674" t="s">
        <v>447</v>
      </c>
      <c r="B674" t="s">
        <v>448</v>
      </c>
      <c r="C674" t="s">
        <v>2909</v>
      </c>
      <c r="D674" t="s">
        <v>50</v>
      </c>
      <c r="E674">
        <v>46097.677282445002</v>
      </c>
      <c r="F674">
        <v>679.5</v>
      </c>
      <c r="G674">
        <v>-34.944397266041797</v>
      </c>
      <c r="H674">
        <f>(Table2[[#This Row],[1Y Return vs Nifty]]-AVERAGE(Table2[1Y Return vs Nifty]))/_xlfn.STDEV.P(Table2[1Y Return vs Nifty])</f>
        <v>-0.96719470646501171</v>
      </c>
      <c r="I674">
        <v>5.6712539724312903</v>
      </c>
      <c r="J674">
        <f>(Table2[[#This Row],[1M Return vs Nifty]]-AVERAGE(Table2[1M Return vs Nifty]))/_xlfn.STDEV.P(Table2[1M Return vs Nifty])</f>
        <v>0.11584872092091619</v>
      </c>
      <c r="K674">
        <v>-21.9522831800459</v>
      </c>
      <c r="L674">
        <f>(Table2[[#This Row],[6M Return vs Nifty]]-AVERAGE(Table2[6M Return vs Nifty]))/_xlfn.STDEV.P(Table2[6M Return vs Nifty])</f>
        <v>-1.0923288762926118</v>
      </c>
      <c r="M674">
        <v>0.484734776035322</v>
      </c>
      <c r="N674">
        <f>(Table2[[#This Row],[1W Return vs Nifty]]-AVERAGE(Table2[1W Return vs Nifty]))/_xlfn.STDEV.P(Table2[1W Return vs Nifty])</f>
        <v>6.6539159697726988E-2</v>
      </c>
      <c r="O674">
        <v>657.59</v>
      </c>
      <c r="P674">
        <v>642.36032651020605</v>
      </c>
      <c r="Q674">
        <v>657.96968061123005</v>
      </c>
      <c r="R674">
        <v>48.668077266971999</v>
      </c>
      <c r="S674">
        <f>(Table2[[#This Row],[Close Price]]-Table2[[#This Row],[20D EMA]])/Table2[[#This Row],[20D EMA]]</f>
        <v>3.3318633190893975E-2</v>
      </c>
      <c r="T674">
        <f>(Table2[[#This Row],[Close Price]]-Table2[[#This Row],[50D EMA]])/Table2[[#This Row],[50D EMA]]</f>
        <v>5.7817508269175248E-2</v>
      </c>
      <c r="U674">
        <f>(Table2[[#This Row],[Close Price]]-Table2[[#This Row],[200D EMA]])/Table2[[#This Row],[200D EMA]]</f>
        <v>3.2722357918937947E-2</v>
      </c>
      <c r="V674">
        <v>1.1168275597152499</v>
      </c>
      <c r="W674">
        <v>638.5</v>
      </c>
      <c r="X674">
        <v>682.75</v>
      </c>
      <c r="Y674">
        <v>666</v>
      </c>
      <c r="Z674">
        <v>672.65</v>
      </c>
      <c r="AA674">
        <v>638.5</v>
      </c>
      <c r="AB674">
        <v>682.75</v>
      </c>
      <c r="AC674" s="1">
        <f>(Table2[[#This Row],[Close Price]]/Table2[[#This Row],[Day Low]])-1</f>
        <v>6.4212999216914701E-2</v>
      </c>
      <c r="AD674" s="1">
        <f>(Table2[[#This Row],[Day High]]/Table2[[#This Row],[Close Price]])-1</f>
        <v>4.7829286239882141E-3</v>
      </c>
      <c r="AE674" s="1">
        <f>(Table2[[#This Row],[Close Price]]/Table2[[#This Row],[Current Week Low]])-1</f>
        <v>2.0270270270270174E-2</v>
      </c>
      <c r="AF674" s="1">
        <f>(Table2[[#This Row],[Current Week High]]/Table2[[#This Row],[Close Price]])-1</f>
        <v>-1.008094186902142E-2</v>
      </c>
      <c r="AG674" s="1">
        <f>(Table2[[#This Row],[Close Price]]/Table2[[#This Row],[Current Month Low]])-1</f>
        <v>6.4212999216914701E-2</v>
      </c>
      <c r="AH674" s="1">
        <f>(Table2[[#This Row],[Current Month High]]/Table2[[#This Row],[Close Price]])-1</f>
        <v>4.7829286239882141E-3</v>
      </c>
      <c r="AI674">
        <v>19.705665930831401</v>
      </c>
      <c r="AJ674">
        <v>22.719884413942498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0.06</v>
      </c>
      <c r="AM674" t="s">
        <v>2951</v>
      </c>
      <c r="AN674">
        <v>1.49</v>
      </c>
      <c r="AO674" t="s">
        <v>2951</v>
      </c>
      <c r="AP674">
        <v>-4.9880046049739996E-3</v>
      </c>
      <c r="AQ674">
        <f>(Table2[[#This Row],[Sharpe Ratio]]-AVERAGE(Table2[Sharpe Ratio]))/_xlfn.STDEV.P(Table2[Sharpe Ratio])</f>
        <v>-0.70571068235307899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683</v>
      </c>
      <c r="AT674">
        <f>_xlfn.RANK.AVG(Table2[[#This Row],[6M Return vs Nifty Z-Score]],Table2[6M Return vs Nifty Z-Score])</f>
        <v>661</v>
      </c>
      <c r="AU674">
        <f>_xlfn.RANK.AVG(Table2[[#This Row],[Sharpe Ratio Z-Score]],Table2[Sharpe Ratio Z-Score])</f>
        <v>556</v>
      </c>
      <c r="AV674">
        <f>(Table2[[#This Row],[Rank 1Y]]+Table2[[#This Row],[Rank 6M]]+Table2[[#This Row],[Rank Sharpe]])/3</f>
        <v>633.33333333333337</v>
      </c>
    </row>
    <row r="675" spans="1:48" x14ac:dyDescent="0.3">
      <c r="A675" t="s">
        <v>174</v>
      </c>
      <c r="B675" t="s">
        <v>175</v>
      </c>
      <c r="C675" t="s">
        <v>2908</v>
      </c>
      <c r="D675" t="s">
        <v>22</v>
      </c>
      <c r="E675">
        <v>143335.66651177499</v>
      </c>
      <c r="F675">
        <v>5111.2</v>
      </c>
      <c r="G675">
        <v>-24.0285359261471</v>
      </c>
      <c r="H675">
        <f>(Table2[[#This Row],[1Y Return vs Nifty]]-AVERAGE(Table2[1Y Return vs Nifty]))/_xlfn.STDEV.P(Table2[1Y Return vs Nifty])</f>
        <v>-0.83708798819154895</v>
      </c>
      <c r="I675">
        <v>3.3745731134271102</v>
      </c>
      <c r="J675">
        <f>(Table2[[#This Row],[1M Return vs Nifty]]-AVERAGE(Table2[1M Return vs Nifty]))/_xlfn.STDEV.P(Table2[1M Return vs Nifty])</f>
        <v>-0.10138804309676899</v>
      </c>
      <c r="K675">
        <v>-28.598164003986302</v>
      </c>
      <c r="L675">
        <f>(Table2[[#This Row],[6M Return vs Nifty]]-AVERAGE(Table2[6M Return vs Nifty]))/_xlfn.STDEV.P(Table2[6M Return vs Nifty])</f>
        <v>-1.2976090757631769</v>
      </c>
      <c r="M675">
        <v>0.88558718084510901</v>
      </c>
      <c r="N675">
        <f>(Table2[[#This Row],[1W Return vs Nifty]]-AVERAGE(Table2[1W Return vs Nifty]))/_xlfn.STDEV.P(Table2[1W Return vs Nifty])</f>
        <v>0.14866986240436508</v>
      </c>
      <c r="O675">
        <v>4942.92</v>
      </c>
      <c r="P675">
        <v>4907.8543442497403</v>
      </c>
      <c r="Q675">
        <v>5108.3509710645803</v>
      </c>
      <c r="R675">
        <v>69.943411839292693</v>
      </c>
      <c r="S675">
        <f>(Table2[[#This Row],[Close Price]]-Table2[[#This Row],[20D EMA]])/Table2[[#This Row],[20D EMA]]</f>
        <v>3.4044653767408686E-2</v>
      </c>
      <c r="T675">
        <f>(Table2[[#This Row],[Close Price]]-Table2[[#This Row],[50D EMA]])/Table2[[#This Row],[50D EMA]]</f>
        <v>4.1432699808727685E-2</v>
      </c>
      <c r="U675">
        <f>(Table2[[#This Row],[Close Price]]-Table2[[#This Row],[200D EMA]])/Table2[[#This Row],[200D EMA]]</f>
        <v>5.5771988877767833E-4</v>
      </c>
      <c r="V675">
        <v>1.10440663549405</v>
      </c>
      <c r="W675">
        <v>5060</v>
      </c>
      <c r="X675">
        <v>5149.95</v>
      </c>
      <c r="Y675">
        <v>5110.6000000000004</v>
      </c>
      <c r="Z675">
        <v>5273.85</v>
      </c>
      <c r="AA675">
        <v>5060</v>
      </c>
      <c r="AB675">
        <v>5149.95</v>
      </c>
      <c r="AC675" s="1">
        <f>(Table2[[#This Row],[Close Price]]/Table2[[#This Row],[Day Low]])-1</f>
        <v>1.0118577075098889E-2</v>
      </c>
      <c r="AD675" s="1">
        <f>(Table2[[#This Row],[Day High]]/Table2[[#This Row],[Close Price]])-1</f>
        <v>7.5813898888714704E-3</v>
      </c>
      <c r="AE675" s="1">
        <f>(Table2[[#This Row],[Close Price]]/Table2[[#This Row],[Current Week Low]])-1</f>
        <v>1.1740304465224227E-4</v>
      </c>
      <c r="AF675" s="1">
        <f>(Table2[[#This Row],[Current Week High]]/Table2[[#This Row],[Close Price]])-1</f>
        <v>3.1822272656127915E-2</v>
      </c>
      <c r="AG675" s="1">
        <f>(Table2[[#This Row],[Close Price]]/Table2[[#This Row],[Current Month Low]])-1</f>
        <v>1.0118577075098889E-2</v>
      </c>
      <c r="AH675" s="1">
        <f>(Table2[[#This Row],[Current Month High]]/Table2[[#This Row],[Close Price]])-1</f>
        <v>7.5813898888714704E-3</v>
      </c>
      <c r="AI675">
        <v>26.036938488026301</v>
      </c>
      <c r="AJ675">
        <v>13.241240265422899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0.03</v>
      </c>
      <c r="AM675" t="s">
        <v>2951</v>
      </c>
      <c r="AN675">
        <v>9.01</v>
      </c>
      <c r="AO675" t="s">
        <v>2951</v>
      </c>
      <c r="AP675">
        <v>-8.4530050124940002E-3</v>
      </c>
      <c r="AQ675">
        <f>(Table2[[#This Row],[Sharpe Ratio]]-AVERAGE(Table2[Sharpe Ratio]))/_xlfn.STDEV.P(Table2[Sharpe Ratio])</f>
        <v>-0.74395580365655722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637</v>
      </c>
      <c r="AT675">
        <f>_xlfn.RANK.AVG(Table2[[#This Row],[6M Return vs Nifty Z-Score]],Table2[6M Return vs Nifty Z-Score])</f>
        <v>696</v>
      </c>
      <c r="AU675">
        <f>_xlfn.RANK.AVG(Table2[[#This Row],[Sharpe Ratio Z-Score]],Table2[Sharpe Ratio Z-Score])</f>
        <v>568</v>
      </c>
      <c r="AV675">
        <f>(Table2[[#This Row],[Rank 1Y]]+Table2[[#This Row],[Rank 6M]]+Table2[[#This Row],[Rank Sharpe]])/3</f>
        <v>633.66666666666663</v>
      </c>
    </row>
    <row r="676" spans="1:48" x14ac:dyDescent="0.3">
      <c r="A676" t="s">
        <v>1805</v>
      </c>
      <c r="B676" t="s">
        <v>1806</v>
      </c>
      <c r="C676" t="s">
        <v>2924</v>
      </c>
      <c r="D676" t="s">
        <v>350</v>
      </c>
      <c r="E676">
        <v>3484.7590427999999</v>
      </c>
      <c r="F676">
        <v>21.76</v>
      </c>
      <c r="G676">
        <v>-31.288691654339399</v>
      </c>
      <c r="H676">
        <f>(Table2[[#This Row],[1Y Return vs Nifty]]-AVERAGE(Table2[1Y Return vs Nifty]))/_xlfn.STDEV.P(Table2[1Y Return vs Nifty])</f>
        <v>-0.92362216140398512</v>
      </c>
      <c r="I676">
        <v>-5.89952153835182</v>
      </c>
      <c r="J676">
        <f>(Table2[[#This Row],[1M Return vs Nifty]]-AVERAGE(Table2[1M Return vs Nifty]))/_xlfn.STDEV.P(Table2[1M Return vs Nifty])</f>
        <v>-0.97859930361980052</v>
      </c>
      <c r="K676">
        <v>-35.9844277581347</v>
      </c>
      <c r="L676">
        <f>(Table2[[#This Row],[6M Return vs Nifty]]-AVERAGE(Table2[6M Return vs Nifty]))/_xlfn.STDEV.P(Table2[6M Return vs Nifty])</f>
        <v>-1.5257584719021811</v>
      </c>
      <c r="M676">
        <v>-4.5161404681774702</v>
      </c>
      <c r="N676">
        <f>(Table2[[#This Row],[1W Return vs Nifty]]-AVERAGE(Table2[1W Return vs Nifty]))/_xlfn.STDEV.P(Table2[1W Return vs Nifty])</f>
        <v>-0.95809083634863579</v>
      </c>
      <c r="O676">
        <v>22.76</v>
      </c>
      <c r="P676">
        <v>23.9450399847019</v>
      </c>
      <c r="Q676">
        <v>26.084889221162701</v>
      </c>
      <c r="R676">
        <v>40.499942296388298</v>
      </c>
      <c r="S676">
        <f>(Table2[[#This Row],[Close Price]]-Table2[[#This Row],[20D EMA]])/Table2[[#This Row],[20D EMA]]</f>
        <v>-4.3936731107205619E-2</v>
      </c>
      <c r="T676">
        <f>(Table2[[#This Row],[Close Price]]-Table2[[#This Row],[50D EMA]])/Table2[[#This Row],[50D EMA]]</f>
        <v>-9.1252300522274565E-2</v>
      </c>
      <c r="U676">
        <f>(Table2[[#This Row],[Close Price]]-Table2[[#This Row],[200D EMA]])/Table2[[#This Row],[200D EMA]]</f>
        <v>-0.16580055926225332</v>
      </c>
      <c r="V676">
        <v>0.49997808261135002</v>
      </c>
      <c r="W676">
        <v>21.3</v>
      </c>
      <c r="X676">
        <v>22.25</v>
      </c>
      <c r="Y676">
        <v>21.82</v>
      </c>
      <c r="Z676">
        <v>22.8</v>
      </c>
      <c r="AA676">
        <v>21.3</v>
      </c>
      <c r="AB676">
        <v>22.25</v>
      </c>
      <c r="AC676" s="1">
        <f>(Table2[[#This Row],[Close Price]]/Table2[[#This Row],[Day Low]])-1</f>
        <v>2.1596244131455444E-2</v>
      </c>
      <c r="AD676" s="1">
        <f>(Table2[[#This Row],[Day High]]/Table2[[#This Row],[Close Price]])-1</f>
        <v>2.2518382352941124E-2</v>
      </c>
      <c r="AE676" s="1">
        <f>(Table2[[#This Row],[Close Price]]/Table2[[#This Row],[Current Week Low]])-1</f>
        <v>-2.74977085242889E-3</v>
      </c>
      <c r="AF676" s="1">
        <f>(Table2[[#This Row],[Current Week High]]/Table2[[#This Row],[Close Price]])-1</f>
        <v>4.7794117647058876E-2</v>
      </c>
      <c r="AG676" s="1">
        <f>(Table2[[#This Row],[Close Price]]/Table2[[#This Row],[Current Month Low]])-1</f>
        <v>2.1596244131455444E-2</v>
      </c>
      <c r="AH676" s="1">
        <f>(Table2[[#This Row],[Current Month High]]/Table2[[#This Row],[Close Price]])-1</f>
        <v>2.2518382352941124E-2</v>
      </c>
      <c r="AI676">
        <v>107.49080882352899</v>
      </c>
      <c r="AJ676">
        <v>30.299401197604801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-0.32</v>
      </c>
      <c r="AM676" t="s">
        <v>2950</v>
      </c>
      <c r="AN676">
        <v>3.37</v>
      </c>
      <c r="AO676" t="s">
        <v>2951</v>
      </c>
      <c r="AQ676">
        <f>(Table2[[#This Row],[Sharpe Ratio]]-AVERAGE(Table2[Sharpe Ratio]))/_xlfn.STDEV.P(Table2[Sharpe Ratio])</f>
        <v>-0.65065532340838095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671</v>
      </c>
      <c r="AT676">
        <f>_xlfn.RANK.AVG(Table2[[#This Row],[6M Return vs Nifty Z-Score]],Table2[6M Return vs Nifty Z-Score])</f>
        <v>716</v>
      </c>
      <c r="AU676">
        <f>_xlfn.RANK.AVG(Table2[[#This Row],[Sharpe Ratio Z-Score]],Table2[Sharpe Ratio Z-Score])</f>
        <v>520</v>
      </c>
      <c r="AV676">
        <f>(Table2[[#This Row],[Rank 1Y]]+Table2[[#This Row],[Rank 6M]]+Table2[[#This Row],[Rank Sharpe]])/3</f>
        <v>635.66666666666663</v>
      </c>
    </row>
    <row r="677" spans="1:48" x14ac:dyDescent="0.3">
      <c r="A677" t="s">
        <v>1274</v>
      </c>
      <c r="B677" t="s">
        <v>1275</v>
      </c>
      <c r="C677" t="s">
        <v>2920</v>
      </c>
      <c r="D677" t="s">
        <v>486</v>
      </c>
      <c r="E677">
        <v>7809.9689010350003</v>
      </c>
      <c r="F677">
        <v>283.45</v>
      </c>
      <c r="G677">
        <v>-35.645552105024699</v>
      </c>
      <c r="H677">
        <f>(Table2[[#This Row],[1Y Return vs Nifty]]-AVERAGE(Table2[1Y Return vs Nifty]))/_xlfn.STDEV.P(Table2[1Y Return vs Nifty])</f>
        <v>-0.97555180740840874</v>
      </c>
      <c r="I677">
        <v>7.4125892174132204</v>
      </c>
      <c r="J677">
        <f>(Table2[[#This Row],[1M Return vs Nifty]]-AVERAGE(Table2[1M Return vs Nifty]))/_xlfn.STDEV.P(Table2[1M Return vs Nifty])</f>
        <v>0.28055686145631353</v>
      </c>
      <c r="K677">
        <v>-9.5221390068642702</v>
      </c>
      <c r="L677">
        <f>(Table2[[#This Row],[6M Return vs Nifty]]-AVERAGE(Table2[6M Return vs Nifty]))/_xlfn.STDEV.P(Table2[6M Return vs Nifty])</f>
        <v>-0.70838240735703051</v>
      </c>
      <c r="M677">
        <v>0.75273532619474004</v>
      </c>
      <c r="N677">
        <f>(Table2[[#This Row],[1W Return vs Nifty]]-AVERAGE(Table2[1W Return vs Nifty]))/_xlfn.STDEV.P(Table2[1W Return vs Nifty])</f>
        <v>0.12144982817881876</v>
      </c>
      <c r="O677">
        <v>278.75</v>
      </c>
      <c r="P677">
        <v>266.34772002430901</v>
      </c>
      <c r="Q677">
        <v>274.39782043719401</v>
      </c>
      <c r="R677">
        <v>55.275608851152597</v>
      </c>
      <c r="S677">
        <f>(Table2[[#This Row],[Close Price]]-Table2[[#This Row],[20D EMA]])/Table2[[#This Row],[20D EMA]]</f>
        <v>1.686098654708516E-2</v>
      </c>
      <c r="T677">
        <f>(Table2[[#This Row],[Close Price]]-Table2[[#This Row],[50D EMA]])/Table2[[#This Row],[50D EMA]]</f>
        <v>6.421034869053914E-2</v>
      </c>
      <c r="U677">
        <f>(Table2[[#This Row],[Close Price]]-Table2[[#This Row],[200D EMA]])/Table2[[#This Row],[200D EMA]]</f>
        <v>3.2989254609906413E-2</v>
      </c>
      <c r="V677">
        <v>0.42581568073300602</v>
      </c>
      <c r="W677">
        <v>280.8</v>
      </c>
      <c r="X677">
        <v>287</v>
      </c>
      <c r="Y677">
        <v>284.55</v>
      </c>
      <c r="Z677">
        <v>294.25</v>
      </c>
      <c r="AA677">
        <v>280.8</v>
      </c>
      <c r="AB677">
        <v>287</v>
      </c>
      <c r="AC677" s="1">
        <f>(Table2[[#This Row],[Close Price]]/Table2[[#This Row],[Day Low]])-1</f>
        <v>9.4373219373218298E-3</v>
      </c>
      <c r="AD677" s="1">
        <f>(Table2[[#This Row],[Day High]]/Table2[[#This Row],[Close Price]])-1</f>
        <v>1.2524254718645267E-2</v>
      </c>
      <c r="AE677" s="1">
        <f>(Table2[[#This Row],[Close Price]]/Table2[[#This Row],[Current Week Low]])-1</f>
        <v>-3.865752943243761E-3</v>
      </c>
      <c r="AF677" s="1">
        <f>(Table2[[#This Row],[Current Week High]]/Table2[[#This Row],[Close Price]])-1</f>
        <v>3.8101958017286996E-2</v>
      </c>
      <c r="AG677" s="1">
        <f>(Table2[[#This Row],[Close Price]]/Table2[[#This Row],[Current Month Low]])-1</f>
        <v>9.4373219373218298E-3</v>
      </c>
      <c r="AH677" s="1">
        <f>(Table2[[#This Row],[Current Month High]]/Table2[[#This Row],[Close Price]])-1</f>
        <v>1.2524254718645267E-2</v>
      </c>
      <c r="AI677">
        <v>19.562533074616301</v>
      </c>
      <c r="AJ677">
        <v>33.075117370892002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0.13</v>
      </c>
      <c r="AM677" t="s">
        <v>2951</v>
      </c>
      <c r="AN677">
        <v>-2.09</v>
      </c>
      <c r="AO677" t="s">
        <v>2950</v>
      </c>
      <c r="AP677">
        <v>-9.2024508236905E-2</v>
      </c>
      <c r="AQ677">
        <f>(Table2[[#This Row],[Sharpe Ratio]]-AVERAGE(Table2[Sharpe Ratio]))/_xlfn.STDEV.P(Table2[Sharpe Ratio])</f>
        <v>-1.6663805951212245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684</v>
      </c>
      <c r="AT677">
        <f>_xlfn.RANK.AVG(Table2[[#This Row],[6M Return vs Nifty Z-Score]],Table2[6M Return vs Nifty Z-Score])</f>
        <v>534</v>
      </c>
      <c r="AU677">
        <f>_xlfn.RANK.AVG(Table2[[#This Row],[Sharpe Ratio Z-Score]],Table2[Sharpe Ratio Z-Score])</f>
        <v>692</v>
      </c>
      <c r="AV677">
        <f>(Table2[[#This Row],[Rank 1Y]]+Table2[[#This Row],[Rank 6M]]+Table2[[#This Row],[Rank Sharpe]])/3</f>
        <v>636.66666666666663</v>
      </c>
    </row>
    <row r="678" spans="1:48" x14ac:dyDescent="0.3">
      <c r="A678" t="s">
        <v>2015</v>
      </c>
      <c r="B678" t="s">
        <v>2016</v>
      </c>
      <c r="C678" t="s">
        <v>2911</v>
      </c>
      <c r="D678" t="s">
        <v>418</v>
      </c>
      <c r="E678">
        <v>2701.6529091500001</v>
      </c>
      <c r="F678">
        <v>55.6</v>
      </c>
      <c r="G678">
        <v>-31.166257258875099</v>
      </c>
      <c r="H678">
        <f>(Table2[[#This Row],[1Y Return vs Nifty]]-AVERAGE(Table2[1Y Return vs Nifty]))/_xlfn.STDEV.P(Table2[1Y Return vs Nifty])</f>
        <v>-0.92216285948527743</v>
      </c>
      <c r="I678">
        <v>1.03116713396161</v>
      </c>
      <c r="J678">
        <f>(Table2[[#This Row],[1M Return vs Nifty]]-AVERAGE(Table2[1M Return vs Nifty]))/_xlfn.STDEV.P(Table2[1M Return vs Nifty])</f>
        <v>-0.32304440852644789</v>
      </c>
      <c r="K678">
        <v>-38.615001921013999</v>
      </c>
      <c r="L678">
        <f>(Table2[[#This Row],[6M Return vs Nifty]]-AVERAGE(Table2[6M Return vs Nifty]))/_xlfn.STDEV.P(Table2[6M Return vs Nifty])</f>
        <v>-1.6070125303458296</v>
      </c>
      <c r="M678">
        <v>1.2848626629264699</v>
      </c>
      <c r="N678">
        <f>(Table2[[#This Row],[1W Return vs Nifty]]-AVERAGE(Table2[1W Return vs Nifty]))/_xlfn.STDEV.P(Table2[1W Return vs Nifty])</f>
        <v>0.2304774692027694</v>
      </c>
      <c r="O678">
        <v>54.83</v>
      </c>
      <c r="P678">
        <v>56.455730788847298</v>
      </c>
      <c r="Q678">
        <v>63.463876152435901</v>
      </c>
      <c r="R678">
        <v>24.102983119479799</v>
      </c>
      <c r="S678">
        <f>(Table2[[#This Row],[Close Price]]-Table2[[#This Row],[20D EMA]])/Table2[[#This Row],[20D EMA]]</f>
        <v>1.4043406894036169E-2</v>
      </c>
      <c r="T678">
        <f>(Table2[[#This Row],[Close Price]]-Table2[[#This Row],[50D EMA]])/Table2[[#This Row],[50D EMA]]</f>
        <v>-1.5157554014274561E-2</v>
      </c>
      <c r="U678">
        <f>(Table2[[#This Row],[Close Price]]-Table2[[#This Row],[200D EMA]])/Table2[[#This Row],[200D EMA]]</f>
        <v>-0.12391105979009863</v>
      </c>
      <c r="V678">
        <v>0.67889687494914297</v>
      </c>
      <c r="W678">
        <v>55.1</v>
      </c>
      <c r="X678">
        <v>56.5</v>
      </c>
      <c r="Y678">
        <v>55.8</v>
      </c>
      <c r="Z678">
        <v>56.95</v>
      </c>
      <c r="AA678">
        <v>55.1</v>
      </c>
      <c r="AB678">
        <v>56.5</v>
      </c>
      <c r="AC678" s="1">
        <f>(Table2[[#This Row],[Close Price]]/Table2[[#This Row],[Day Low]])-1</f>
        <v>9.0744101633393193E-3</v>
      </c>
      <c r="AD678" s="1">
        <f>(Table2[[#This Row],[Day High]]/Table2[[#This Row],[Close Price]])-1</f>
        <v>1.618705035971213E-2</v>
      </c>
      <c r="AE678" s="1">
        <f>(Table2[[#This Row],[Close Price]]/Table2[[#This Row],[Current Week Low]])-1</f>
        <v>-3.5842293906809264E-3</v>
      </c>
      <c r="AF678" s="1">
        <f>(Table2[[#This Row],[Current Week High]]/Table2[[#This Row],[Close Price]])-1</f>
        <v>2.4280575539568305E-2</v>
      </c>
      <c r="AG678" s="1">
        <f>(Table2[[#This Row],[Close Price]]/Table2[[#This Row],[Current Month Low]])-1</f>
        <v>9.0744101633393193E-3</v>
      </c>
      <c r="AH678" s="1">
        <f>(Table2[[#This Row],[Current Month High]]/Table2[[#This Row],[Close Price]])-1</f>
        <v>1.618705035971213E-2</v>
      </c>
      <c r="AI678">
        <v>51.1690647482014</v>
      </c>
      <c r="AJ678">
        <v>15.5925155925156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-0.05</v>
      </c>
      <c r="AM678" t="s">
        <v>2950</v>
      </c>
      <c r="AN678">
        <v>8.91</v>
      </c>
      <c r="AO678" t="s">
        <v>2951</v>
      </c>
      <c r="AQ678">
        <f>(Table2[[#This Row],[Sharpe Ratio]]-AVERAGE(Table2[Sharpe Ratio]))/_xlfn.STDEV.P(Table2[Sharpe Ratio])</f>
        <v>-0.65065532340838095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670</v>
      </c>
      <c r="AT678">
        <f>_xlfn.RANK.AVG(Table2[[#This Row],[6M Return vs Nifty Z-Score]],Table2[6M Return vs Nifty Z-Score])</f>
        <v>720</v>
      </c>
      <c r="AU678">
        <f>_xlfn.RANK.AVG(Table2[[#This Row],[Sharpe Ratio Z-Score]],Table2[Sharpe Ratio Z-Score])</f>
        <v>520</v>
      </c>
      <c r="AV678">
        <f>(Table2[[#This Row],[Rank 1Y]]+Table2[[#This Row],[Rank 6M]]+Table2[[#This Row],[Rank Sharpe]])/3</f>
        <v>636.66666666666663</v>
      </c>
    </row>
    <row r="679" spans="1:48" x14ac:dyDescent="0.3">
      <c r="A679" t="s">
        <v>1356</v>
      </c>
      <c r="B679" t="s">
        <v>1357</v>
      </c>
      <c r="C679" t="s">
        <v>2917</v>
      </c>
      <c r="D679" t="s">
        <v>384</v>
      </c>
      <c r="E679">
        <v>6972.5344471349999</v>
      </c>
      <c r="F679">
        <v>685.35</v>
      </c>
      <c r="G679">
        <v>-19.467439875097899</v>
      </c>
      <c r="H679">
        <f>(Table2[[#This Row],[1Y Return vs Nifty]]-AVERAGE(Table2[1Y Return vs Nifty]))/_xlfn.STDEV.P(Table2[1Y Return vs Nifty])</f>
        <v>-0.78272404745851398</v>
      </c>
      <c r="I679">
        <v>6.8146733102555901</v>
      </c>
      <c r="J679">
        <f>(Table2[[#This Row],[1M Return vs Nifty]]-AVERAGE(Table2[1M Return vs Nifty]))/_xlfn.STDEV.P(Table2[1M Return vs Nifty])</f>
        <v>0.22400163032074291</v>
      </c>
      <c r="K679">
        <v>-17.447660350720401</v>
      </c>
      <c r="L679">
        <f>(Table2[[#This Row],[6M Return vs Nifty]]-AVERAGE(Table2[6M Return vs Nifty]))/_xlfn.STDEV.P(Table2[6M Return vs Nifty])</f>
        <v>-0.9531885730821591</v>
      </c>
      <c r="M679">
        <v>3.6966848295442701E-3</v>
      </c>
      <c r="N679">
        <f>(Table2[[#This Row],[1W Return vs Nifty]]-AVERAGE(Table2[1W Return vs Nifty]))/_xlfn.STDEV.P(Table2[1W Return vs Nifty])</f>
        <v>-3.2020798993646668E-2</v>
      </c>
      <c r="O679">
        <v>660.9</v>
      </c>
      <c r="P679">
        <v>641.28130685731105</v>
      </c>
      <c r="Q679">
        <v>641.311107710491</v>
      </c>
      <c r="R679">
        <v>39.295619015740201</v>
      </c>
      <c r="S679">
        <f>(Table2[[#This Row],[Close Price]]-Table2[[#This Row],[20D EMA]])/Table2[[#This Row],[20D EMA]]</f>
        <v>3.699500680889703E-2</v>
      </c>
      <c r="T679">
        <f>(Table2[[#This Row],[Close Price]]-Table2[[#This Row],[50D EMA]])/Table2[[#This Row],[50D EMA]]</f>
        <v>6.8719753205740211E-2</v>
      </c>
      <c r="U679">
        <f>(Table2[[#This Row],[Close Price]]-Table2[[#This Row],[200D EMA]])/Table2[[#This Row],[200D EMA]]</f>
        <v>6.8670091255287641E-2</v>
      </c>
      <c r="V679">
        <v>1.1091866784486599</v>
      </c>
      <c r="W679">
        <v>679.75</v>
      </c>
      <c r="X679">
        <v>699.55</v>
      </c>
      <c r="Y679">
        <v>685.95</v>
      </c>
      <c r="Z679">
        <v>697.3</v>
      </c>
      <c r="AA679">
        <v>679.75</v>
      </c>
      <c r="AB679">
        <v>699.55</v>
      </c>
      <c r="AC679" s="1">
        <f>(Table2[[#This Row],[Close Price]]/Table2[[#This Row],[Day Low]])-1</f>
        <v>8.2383229128355495E-3</v>
      </c>
      <c r="AD679" s="1">
        <f>(Table2[[#This Row],[Day High]]/Table2[[#This Row],[Close Price]])-1</f>
        <v>2.0719340482964865E-2</v>
      </c>
      <c r="AE679" s="1">
        <f>(Table2[[#This Row],[Close Price]]/Table2[[#This Row],[Current Week Low]])-1</f>
        <v>-8.7469932210804124E-4</v>
      </c>
      <c r="AF679" s="1">
        <f>(Table2[[#This Row],[Current Week High]]/Table2[[#This Row],[Close Price]])-1</f>
        <v>1.7436346392354141E-2</v>
      </c>
      <c r="AG679" s="1">
        <f>(Table2[[#This Row],[Close Price]]/Table2[[#This Row],[Current Month Low]])-1</f>
        <v>8.2383229128355495E-3</v>
      </c>
      <c r="AH679" s="1">
        <f>(Table2[[#This Row],[Current Month High]]/Table2[[#This Row],[Close Price]])-1</f>
        <v>2.0719340482964865E-2</v>
      </c>
      <c r="AI679">
        <v>13.226818413948999</v>
      </c>
      <c r="AJ679">
        <v>31.456794859499301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0.04</v>
      </c>
      <c r="AM679" t="s">
        <v>2951</v>
      </c>
      <c r="AN679">
        <v>14.59</v>
      </c>
      <c r="AO679" t="s">
        <v>2951</v>
      </c>
      <c r="AP679">
        <v>-7.1521466796191993E-2</v>
      </c>
      <c r="AQ679">
        <f>(Table2[[#This Row],[Sharpe Ratio]]-AVERAGE(Table2[Sharpe Ratio]))/_xlfn.STDEV.P(Table2[Sharpe Ratio])</f>
        <v>-1.4400772142360423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612</v>
      </c>
      <c r="AT679">
        <f>_xlfn.RANK.AVG(Table2[[#This Row],[6M Return vs Nifty Z-Score]],Table2[6M Return vs Nifty Z-Score])</f>
        <v>631</v>
      </c>
      <c r="AU679">
        <f>_xlfn.RANK.AVG(Table2[[#This Row],[Sharpe Ratio Z-Score]],Table2[Sharpe Ratio Z-Score])</f>
        <v>669</v>
      </c>
      <c r="AV679">
        <f>(Table2[[#This Row],[Rank 1Y]]+Table2[[#This Row],[Rank 6M]]+Table2[[#This Row],[Rank Sharpe]])/3</f>
        <v>637.33333333333337</v>
      </c>
    </row>
    <row r="680" spans="1:48" x14ac:dyDescent="0.3">
      <c r="A680" t="s">
        <v>1735</v>
      </c>
      <c r="B680" t="s">
        <v>1736</v>
      </c>
      <c r="C680" t="s">
        <v>2923</v>
      </c>
      <c r="D680" t="s">
        <v>524</v>
      </c>
      <c r="E680">
        <v>3837.2127510300002</v>
      </c>
      <c r="F680">
        <v>812.4</v>
      </c>
      <c r="G680">
        <v>-30.160193803078101</v>
      </c>
      <c r="H680">
        <f>(Table2[[#This Row],[1Y Return vs Nifty]]-AVERAGE(Table2[1Y Return vs Nifty]))/_xlfn.STDEV.P(Table2[1Y Return vs Nifty])</f>
        <v>-0.91017153690130348</v>
      </c>
      <c r="I680">
        <v>16.7116308808315</v>
      </c>
      <c r="J680">
        <f>(Table2[[#This Row],[1M Return vs Nifty]]-AVERAGE(Table2[1M Return vs Nifty]))/_xlfn.STDEV.P(Table2[1M Return vs Nifty])</f>
        <v>1.1601277916126758</v>
      </c>
      <c r="K680">
        <v>-8.1839266290184298</v>
      </c>
      <c r="L680">
        <f>(Table2[[#This Row],[6M Return vs Nifty]]-AVERAGE(Table2[6M Return vs Nifty]))/_xlfn.STDEV.P(Table2[6M Return vs Nifty])</f>
        <v>-0.66704725387841357</v>
      </c>
      <c r="M680">
        <v>5.6690696053949399</v>
      </c>
      <c r="N680">
        <f>(Table2[[#This Row],[1W Return vs Nifty]]-AVERAGE(Table2[1W Return vs Nifty]))/_xlfn.STDEV.P(Table2[1W Return vs Nifty])</f>
        <v>1.1287582146235717</v>
      </c>
      <c r="O680">
        <v>745.52</v>
      </c>
      <c r="P680">
        <v>729.27725451543802</v>
      </c>
      <c r="Q680">
        <v>750.74307313682402</v>
      </c>
      <c r="R680">
        <v>23.0301873078309</v>
      </c>
      <c r="S680">
        <f>(Table2[[#This Row],[Close Price]]-Table2[[#This Row],[20D EMA]])/Table2[[#This Row],[20D EMA]]</f>
        <v>8.9709196265693736E-2</v>
      </c>
      <c r="T680">
        <f>(Table2[[#This Row],[Close Price]]-Table2[[#This Row],[50D EMA]])/Table2[[#This Row],[50D EMA]]</f>
        <v>0.113979621563533</v>
      </c>
      <c r="U680">
        <f>(Table2[[#This Row],[Close Price]]-Table2[[#This Row],[200D EMA]])/Table2[[#This Row],[200D EMA]]</f>
        <v>8.2127866469090802E-2</v>
      </c>
      <c r="V680">
        <v>2.2690944631826802</v>
      </c>
      <c r="W680">
        <v>810</v>
      </c>
      <c r="X680">
        <v>832</v>
      </c>
      <c r="Y680">
        <v>815</v>
      </c>
      <c r="Z680">
        <v>836.65</v>
      </c>
      <c r="AA680">
        <v>810</v>
      </c>
      <c r="AB680">
        <v>832</v>
      </c>
      <c r="AC680" s="1">
        <f>(Table2[[#This Row],[Close Price]]/Table2[[#This Row],[Day Low]])-1</f>
        <v>2.962962962962834E-3</v>
      </c>
      <c r="AD680" s="1">
        <f>(Table2[[#This Row],[Day High]]/Table2[[#This Row],[Close Price]])-1</f>
        <v>2.4126046282619384E-2</v>
      </c>
      <c r="AE680" s="1">
        <f>(Table2[[#This Row],[Close Price]]/Table2[[#This Row],[Current Week Low]])-1</f>
        <v>-3.1901840490797806E-3</v>
      </c>
      <c r="AF680" s="1">
        <f>(Table2[[#This Row],[Current Week High]]/Table2[[#This Row],[Close Price]])-1</f>
        <v>2.9849827671097895E-2</v>
      </c>
      <c r="AG680" s="1">
        <f>(Table2[[#This Row],[Close Price]]/Table2[[#This Row],[Current Month Low]])-1</f>
        <v>2.962962962962834E-3</v>
      </c>
      <c r="AH680" s="1">
        <f>(Table2[[#This Row],[Current Month High]]/Table2[[#This Row],[Close Price]])-1</f>
        <v>2.4126046282619384E-2</v>
      </c>
      <c r="AI680">
        <v>11.256770064007799</v>
      </c>
      <c r="AJ680">
        <v>23.662379176497399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0.08</v>
      </c>
      <c r="AM680" t="s">
        <v>2951</v>
      </c>
      <c r="AN680">
        <v>19.440000000000001</v>
      </c>
      <c r="AO680" t="s">
        <v>2951</v>
      </c>
      <c r="AP680">
        <v>-0.16419774754962099</v>
      </c>
      <c r="AQ680">
        <f>(Table2[[#This Row],[Sharpe Ratio]]-AVERAGE(Table2[Sharpe Ratio]))/_xlfn.STDEV.P(Table2[Sharpe Ratio])</f>
        <v>-2.4629964588276869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666</v>
      </c>
      <c r="AT680">
        <f>_xlfn.RANK.AVG(Table2[[#This Row],[6M Return vs Nifty Z-Score]],Table2[6M Return vs Nifty Z-Score])</f>
        <v>521</v>
      </c>
      <c r="AU680">
        <f>_xlfn.RANK.AVG(Table2[[#This Row],[Sharpe Ratio Z-Score]],Table2[Sharpe Ratio Z-Score])</f>
        <v>725</v>
      </c>
      <c r="AV680">
        <f>(Table2[[#This Row],[Rank 1Y]]+Table2[[#This Row],[Rank 6M]]+Table2[[#This Row],[Rank Sharpe]])/3</f>
        <v>637.33333333333337</v>
      </c>
    </row>
    <row r="681" spans="1:48" x14ac:dyDescent="0.3">
      <c r="A681" t="s">
        <v>1452</v>
      </c>
      <c r="B681" t="s">
        <v>1453</v>
      </c>
      <c r="C681" t="s">
        <v>2917</v>
      </c>
      <c r="D681" t="s">
        <v>1454</v>
      </c>
      <c r="E681">
        <v>6098.5474847099904</v>
      </c>
      <c r="F681">
        <v>191.8</v>
      </c>
      <c r="G681">
        <v>-32.014715691621802</v>
      </c>
      <c r="H681">
        <f>(Table2[[#This Row],[1Y Return vs Nifty]]-AVERAGE(Table2[1Y Return vs Nifty]))/_xlfn.STDEV.P(Table2[1Y Return vs Nifty])</f>
        <v>-0.9322756796136048</v>
      </c>
      <c r="I681">
        <v>-1.7926304915049101</v>
      </c>
      <c r="J681">
        <f>(Table2[[#This Row],[1M Return vs Nifty]]-AVERAGE(Table2[1M Return vs Nifty]))/_xlfn.STDEV.P(Table2[1M Return vs Nifty])</f>
        <v>-0.59013970650491798</v>
      </c>
      <c r="K681">
        <v>-13.0136304902404</v>
      </c>
      <c r="L681">
        <f>(Table2[[#This Row],[6M Return vs Nifty]]-AVERAGE(Table2[6M Return vs Nifty]))/_xlfn.STDEV.P(Table2[6M Return vs Nifty])</f>
        <v>-0.81622876920802034</v>
      </c>
      <c r="M681">
        <v>-2.4212839802903199</v>
      </c>
      <c r="N681">
        <f>(Table2[[#This Row],[1W Return vs Nifty]]-AVERAGE(Table2[1W Return vs Nifty]))/_xlfn.STDEV.P(Table2[1W Return vs Nifty])</f>
        <v>-0.52887541103174407</v>
      </c>
      <c r="O681">
        <v>189.79</v>
      </c>
      <c r="P681">
        <v>188.30320756935299</v>
      </c>
      <c r="Q681">
        <v>189.98623310901201</v>
      </c>
      <c r="R681">
        <v>51.185609190762499</v>
      </c>
      <c r="S681">
        <f>(Table2[[#This Row],[Close Price]]-Table2[[#This Row],[20D EMA]])/Table2[[#This Row],[20D EMA]]</f>
        <v>1.059065282680868E-2</v>
      </c>
      <c r="T681">
        <f>(Table2[[#This Row],[Close Price]]-Table2[[#This Row],[50D EMA]])/Table2[[#This Row],[50D EMA]]</f>
        <v>1.8570009909996535E-2</v>
      </c>
      <c r="U681">
        <f>(Table2[[#This Row],[Close Price]]-Table2[[#This Row],[200D EMA]])/Table2[[#This Row],[200D EMA]]</f>
        <v>9.5468332694784615E-3</v>
      </c>
      <c r="V681">
        <v>1.3040975401523001</v>
      </c>
      <c r="W681">
        <v>191</v>
      </c>
      <c r="X681">
        <v>198.95</v>
      </c>
      <c r="Y681">
        <v>191.77</v>
      </c>
      <c r="Z681">
        <v>202.2</v>
      </c>
      <c r="AA681">
        <v>191</v>
      </c>
      <c r="AB681">
        <v>198.95</v>
      </c>
      <c r="AC681" s="1">
        <f>(Table2[[#This Row],[Close Price]]/Table2[[#This Row],[Day Low]])-1</f>
        <v>4.1884816753927634E-3</v>
      </c>
      <c r="AD681" s="1">
        <f>(Table2[[#This Row],[Day High]]/Table2[[#This Row],[Close Price]])-1</f>
        <v>3.7278415015641109E-2</v>
      </c>
      <c r="AE681" s="1">
        <f>(Table2[[#This Row],[Close Price]]/Table2[[#This Row],[Current Week Low]])-1</f>
        <v>1.5643739896753495E-4</v>
      </c>
      <c r="AF681" s="1">
        <f>(Table2[[#This Row],[Current Week High]]/Table2[[#This Row],[Close Price]])-1</f>
        <v>5.4223149113659996E-2</v>
      </c>
      <c r="AG681" s="1">
        <f>(Table2[[#This Row],[Close Price]]/Table2[[#This Row],[Current Month Low]])-1</f>
        <v>4.1884816753927634E-3</v>
      </c>
      <c r="AH681" s="1">
        <f>(Table2[[#This Row],[Current Month High]]/Table2[[#This Row],[Close Price]])-1</f>
        <v>3.7278415015641109E-2</v>
      </c>
      <c r="AI681">
        <v>23.1230448383733</v>
      </c>
      <c r="AJ681">
        <v>13.089622641509401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-7.0000000000000007E-2</v>
      </c>
      <c r="AM681" t="s">
        <v>2950</v>
      </c>
      <c r="AN681">
        <v>7.15</v>
      </c>
      <c r="AO681" t="s">
        <v>2951</v>
      </c>
      <c r="AP681">
        <v>-6.8382438360233999E-2</v>
      </c>
      <c r="AQ681">
        <f>(Table2[[#This Row],[Sharpe Ratio]]-AVERAGE(Table2[Sharpe Ratio]))/_xlfn.STDEV.P(Table2[Sharpe Ratio])</f>
        <v>-1.4054300254369487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673</v>
      </c>
      <c r="AT681">
        <f>_xlfn.RANK.AVG(Table2[[#This Row],[6M Return vs Nifty Z-Score]],Table2[6M Return vs Nifty Z-Score])</f>
        <v>579</v>
      </c>
      <c r="AU681">
        <f>_xlfn.RANK.AVG(Table2[[#This Row],[Sharpe Ratio Z-Score]],Table2[Sharpe Ratio Z-Score])</f>
        <v>664</v>
      </c>
      <c r="AV681">
        <f>(Table2[[#This Row],[Rank 1Y]]+Table2[[#This Row],[Rank 6M]]+Table2[[#This Row],[Rank Sharpe]])/3</f>
        <v>638.66666666666663</v>
      </c>
    </row>
    <row r="682" spans="1:48" x14ac:dyDescent="0.3">
      <c r="A682" t="s">
        <v>839</v>
      </c>
      <c r="B682" t="s">
        <v>840</v>
      </c>
      <c r="C682" t="s">
        <v>2923</v>
      </c>
      <c r="D682" t="s">
        <v>524</v>
      </c>
      <c r="E682">
        <v>16637.957786999999</v>
      </c>
      <c r="F682">
        <v>3657.75</v>
      </c>
      <c r="G682">
        <v>-44.041495834913803</v>
      </c>
      <c r="H682">
        <f>(Table2[[#This Row],[1Y Return vs Nifty]]-AVERAGE(Table2[1Y Return vs Nifty]))/_xlfn.STDEV.P(Table2[1Y Return vs Nifty])</f>
        <v>-1.0756234968052132</v>
      </c>
      <c r="I682">
        <v>8.2733436686059694</v>
      </c>
      <c r="J682">
        <f>(Table2[[#This Row],[1M Return vs Nifty]]-AVERAGE(Table2[1M Return vs Nifty]))/_xlfn.STDEV.P(Table2[1M Return vs Nifty])</f>
        <v>0.36197327195054624</v>
      </c>
      <c r="K682">
        <v>-13.939568624839399</v>
      </c>
      <c r="L682">
        <f>(Table2[[#This Row],[6M Return vs Nifty]]-AVERAGE(Table2[6M Return vs Nifty]))/_xlfn.STDEV.P(Table2[6M Return vs Nifty])</f>
        <v>-0.84482945736408444</v>
      </c>
      <c r="M682">
        <v>4.0772487006085099</v>
      </c>
      <c r="N682">
        <f>(Table2[[#This Row],[1W Return vs Nifty]]-AVERAGE(Table2[1W Return vs Nifty]))/_xlfn.STDEV.P(Table2[1W Return vs Nifty])</f>
        <v>0.80260981704750245</v>
      </c>
      <c r="O682">
        <v>3496.68</v>
      </c>
      <c r="P682">
        <v>3387.8358626948002</v>
      </c>
      <c r="Q682">
        <v>3541.97690396607</v>
      </c>
      <c r="R682">
        <v>51.3620784639619</v>
      </c>
      <c r="S682">
        <f>(Table2[[#This Row],[Close Price]]-Table2[[#This Row],[20D EMA]])/Table2[[#This Row],[20D EMA]]</f>
        <v>4.6063694704691356E-2</v>
      </c>
      <c r="T682">
        <f>(Table2[[#This Row],[Close Price]]-Table2[[#This Row],[50D EMA]])/Table2[[#This Row],[50D EMA]]</f>
        <v>7.9671550879239147E-2</v>
      </c>
      <c r="U682">
        <f>(Table2[[#This Row],[Close Price]]-Table2[[#This Row],[200D EMA]])/Table2[[#This Row],[200D EMA]]</f>
        <v>3.2686010996936472E-2</v>
      </c>
      <c r="V682">
        <v>1.20421536233453</v>
      </c>
      <c r="W682">
        <v>3612.15</v>
      </c>
      <c r="X682">
        <v>3719.8</v>
      </c>
      <c r="Y682">
        <v>3675.35</v>
      </c>
      <c r="Z682">
        <v>3847.7</v>
      </c>
      <c r="AA682">
        <v>3612.15</v>
      </c>
      <c r="AB682">
        <v>3719.8</v>
      </c>
      <c r="AC682" s="1">
        <f>(Table2[[#This Row],[Close Price]]/Table2[[#This Row],[Day Low]])-1</f>
        <v>1.2624060462605335E-2</v>
      </c>
      <c r="AD682" s="1">
        <f>(Table2[[#This Row],[Day High]]/Table2[[#This Row],[Close Price]])-1</f>
        <v>1.6963980589160155E-2</v>
      </c>
      <c r="AE682" s="1">
        <f>(Table2[[#This Row],[Close Price]]/Table2[[#This Row],[Current Week Low]])-1</f>
        <v>-4.7886595834409906E-3</v>
      </c>
      <c r="AF682" s="1">
        <f>(Table2[[#This Row],[Current Week High]]/Table2[[#This Row],[Close Price]])-1</f>
        <v>5.193083179550273E-2</v>
      </c>
      <c r="AG682" s="1">
        <f>(Table2[[#This Row],[Close Price]]/Table2[[#This Row],[Current Month Low]])-1</f>
        <v>1.2624060462605335E-2</v>
      </c>
      <c r="AH682" s="1">
        <f>(Table2[[#This Row],[Current Month High]]/Table2[[#This Row],[Close Price]])-1</f>
        <v>1.6963980589160155E-2</v>
      </c>
      <c r="AI682">
        <v>29.157268812794701</v>
      </c>
      <c r="AJ682">
        <v>27.184060919000601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0.1</v>
      </c>
      <c r="AM682" t="s">
        <v>2951</v>
      </c>
      <c r="AN682">
        <v>10.82</v>
      </c>
      <c r="AO682" t="s">
        <v>2951</v>
      </c>
      <c r="AP682">
        <v>-4.0099472080674999E-2</v>
      </c>
      <c r="AQ682">
        <f>(Table2[[#This Row],[Sharpe Ratio]]-AVERAGE(Table2[Sharpe Ratio]))/_xlfn.STDEV.P(Table2[Sharpe Ratio])</f>
        <v>-1.0932553215505176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707</v>
      </c>
      <c r="AT682">
        <f>_xlfn.RANK.AVG(Table2[[#This Row],[6M Return vs Nifty Z-Score]],Table2[6M Return vs Nifty Z-Score])</f>
        <v>590</v>
      </c>
      <c r="AU682">
        <f>_xlfn.RANK.AVG(Table2[[#This Row],[Sharpe Ratio Z-Score]],Table2[Sharpe Ratio Z-Score])</f>
        <v>621</v>
      </c>
      <c r="AV682">
        <f>(Table2[[#This Row],[Rank 1Y]]+Table2[[#This Row],[Rank 6M]]+Table2[[#This Row],[Rank Sharpe]])/3</f>
        <v>639.33333333333337</v>
      </c>
    </row>
    <row r="683" spans="1:48" x14ac:dyDescent="0.3">
      <c r="A683" t="s">
        <v>1750</v>
      </c>
      <c r="B683" t="s">
        <v>1751</v>
      </c>
      <c r="C683" t="s">
        <v>2920</v>
      </c>
      <c r="D683" t="s">
        <v>913</v>
      </c>
      <c r="E683">
        <v>3759.7559307000001</v>
      </c>
      <c r="F683">
        <v>305.95</v>
      </c>
      <c r="G683">
        <v>-28.246477842894901</v>
      </c>
      <c r="H683">
        <f>(Table2[[#This Row],[1Y Return vs Nifty]]-AVERAGE(Table2[1Y Return vs Nifty]))/_xlfn.STDEV.P(Table2[1Y Return vs Nifty])</f>
        <v>-0.88736185697462655</v>
      </c>
      <c r="I683">
        <v>1.3951110611108399</v>
      </c>
      <c r="J683">
        <f>(Table2[[#This Row],[1M Return vs Nifty]]-AVERAGE(Table2[1M Return vs Nifty]))/_xlfn.STDEV.P(Table2[1M Return vs Nifty])</f>
        <v>-0.28861994737076624</v>
      </c>
      <c r="K683">
        <v>-30.814056212808001</v>
      </c>
      <c r="L683">
        <f>(Table2[[#This Row],[6M Return vs Nifty]]-AVERAGE(Table2[6M Return vs Nifty]))/_xlfn.STDEV.P(Table2[6M Return vs Nifty])</f>
        <v>-1.3660542987039168</v>
      </c>
      <c r="M683">
        <v>-4.9615441460824297</v>
      </c>
      <c r="N683">
        <f>(Table2[[#This Row],[1W Return vs Nifty]]-AVERAGE(Table2[1W Return vs Nifty]))/_xlfn.STDEV.P(Table2[1W Return vs Nifty])</f>
        <v>-1.0493496553441561</v>
      </c>
      <c r="O683">
        <v>309.02999999999997</v>
      </c>
      <c r="P683">
        <v>312.039921568404</v>
      </c>
      <c r="Q683">
        <v>337.68292510755498</v>
      </c>
      <c r="R683">
        <v>62.180421797035301</v>
      </c>
      <c r="S683">
        <f>(Table2[[#This Row],[Close Price]]-Table2[[#This Row],[20D EMA]])/Table2[[#This Row],[20D EMA]]</f>
        <v>-9.9666699025984032E-3</v>
      </c>
      <c r="T683">
        <f>(Table2[[#This Row],[Close Price]]-Table2[[#This Row],[50D EMA]])/Table2[[#This Row],[50D EMA]]</f>
        <v>-1.9516482178928516E-2</v>
      </c>
      <c r="U683">
        <f>(Table2[[#This Row],[Close Price]]-Table2[[#This Row],[200D EMA]])/Table2[[#This Row],[200D EMA]]</f>
        <v>-9.3972548648847951E-2</v>
      </c>
      <c r="V683">
        <v>1.0604591610624801</v>
      </c>
      <c r="W683">
        <v>305</v>
      </c>
      <c r="X683">
        <v>314.95</v>
      </c>
      <c r="Y683">
        <v>310.10000000000002</v>
      </c>
      <c r="Z683">
        <v>320.55</v>
      </c>
      <c r="AA683">
        <v>305</v>
      </c>
      <c r="AB683">
        <v>314.95</v>
      </c>
      <c r="AC683" s="1">
        <f>(Table2[[#This Row],[Close Price]]/Table2[[#This Row],[Day Low]])-1</f>
        <v>3.1147540983607058E-3</v>
      </c>
      <c r="AD683" s="1">
        <f>(Table2[[#This Row],[Day High]]/Table2[[#This Row],[Close Price]])-1</f>
        <v>2.9416571335185493E-2</v>
      </c>
      <c r="AE683" s="1">
        <f>(Table2[[#This Row],[Close Price]]/Table2[[#This Row],[Current Week Low]])-1</f>
        <v>-1.3382779748468354E-2</v>
      </c>
      <c r="AF683" s="1">
        <f>(Table2[[#This Row],[Current Week High]]/Table2[[#This Row],[Close Price]])-1</f>
        <v>4.7720215721523296E-2</v>
      </c>
      <c r="AG683" s="1">
        <f>(Table2[[#This Row],[Close Price]]/Table2[[#This Row],[Current Month Low]])-1</f>
        <v>3.1147540983607058E-3</v>
      </c>
      <c r="AH683" s="1">
        <f>(Table2[[#This Row],[Current Month High]]/Table2[[#This Row],[Close Price]])-1</f>
        <v>2.9416571335185493E-2</v>
      </c>
      <c r="AI683">
        <v>47.050171596666097</v>
      </c>
      <c r="AJ683">
        <v>14.1817503265534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</v>
      </c>
      <c r="AM683" t="s">
        <v>2950</v>
      </c>
      <c r="AN683">
        <v>5.07</v>
      </c>
      <c r="AO683" t="s">
        <v>2951</v>
      </c>
      <c r="AP683">
        <v>-6.1656203488020004E-3</v>
      </c>
      <c r="AQ683">
        <f>(Table2[[#This Row],[Sharpe Ratio]]-AVERAGE(Table2[Sharpe Ratio]))/_xlfn.STDEV.P(Table2[Sharpe Ratio])</f>
        <v>-0.71870867706437624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650</v>
      </c>
      <c r="AT683">
        <f>_xlfn.RANK.AVG(Table2[[#This Row],[6M Return vs Nifty Z-Score]],Table2[6M Return vs Nifty Z-Score])</f>
        <v>705</v>
      </c>
      <c r="AU683">
        <f>_xlfn.RANK.AVG(Table2[[#This Row],[Sharpe Ratio Z-Score]],Table2[Sharpe Ratio Z-Score])</f>
        <v>564</v>
      </c>
      <c r="AV683">
        <f>(Table2[[#This Row],[Rank 1Y]]+Table2[[#This Row],[Rank 6M]]+Table2[[#This Row],[Rank Sharpe]])/3</f>
        <v>639.66666666666663</v>
      </c>
    </row>
    <row r="684" spans="1:48" x14ac:dyDescent="0.3">
      <c r="A684" t="s">
        <v>951</v>
      </c>
      <c r="B684" t="s">
        <v>952</v>
      </c>
      <c r="C684" t="s">
        <v>2925</v>
      </c>
      <c r="D684" t="s">
        <v>953</v>
      </c>
      <c r="E684">
        <v>13140.69299163</v>
      </c>
      <c r="F684">
        <v>1421.1</v>
      </c>
      <c r="G684">
        <v>-22.747020778765499</v>
      </c>
      <c r="H684">
        <f>(Table2[[#This Row],[1Y Return vs Nifty]]-AVERAGE(Table2[1Y Return vs Nifty]))/_xlfn.STDEV.P(Table2[1Y Return vs Nifty])</f>
        <v>-0.82181354258878336</v>
      </c>
      <c r="I684">
        <v>4.7779738327978203</v>
      </c>
      <c r="J684">
        <f>(Table2[[#This Row],[1M Return vs Nifty]]-AVERAGE(Table2[1M Return vs Nifty]))/_xlfn.STDEV.P(Table2[1M Return vs Nifty])</f>
        <v>3.1355794472536808E-2</v>
      </c>
      <c r="K684">
        <v>-24.500149092204602</v>
      </c>
      <c r="L684">
        <f>(Table2[[#This Row],[6M Return vs Nifty]]-AVERAGE(Table2[6M Return vs Nifty]))/_xlfn.STDEV.P(Table2[6M Return vs Nifty])</f>
        <v>-1.1710282145034474</v>
      </c>
      <c r="M684">
        <v>2.1778371466956101</v>
      </c>
      <c r="N684">
        <f>(Table2[[#This Row],[1W Return vs Nifty]]-AVERAGE(Table2[1W Return vs Nifty]))/_xlfn.STDEV.P(Table2[1W Return vs Nifty])</f>
        <v>0.41343913033053187</v>
      </c>
      <c r="O684">
        <v>1372.98</v>
      </c>
      <c r="P684">
        <v>1364.65493468303</v>
      </c>
      <c r="Q684">
        <v>1462.76081206753</v>
      </c>
      <c r="R684">
        <v>53.079408904917301</v>
      </c>
      <c r="S684">
        <f>(Table2[[#This Row],[Close Price]]-Table2[[#This Row],[20D EMA]])/Table2[[#This Row],[20D EMA]]</f>
        <v>3.5047852117292236E-2</v>
      </c>
      <c r="T684">
        <f>(Table2[[#This Row],[Close Price]]-Table2[[#This Row],[50D EMA]])/Table2[[#This Row],[50D EMA]]</f>
        <v>4.1362152352514295E-2</v>
      </c>
      <c r="U684">
        <f>(Table2[[#This Row],[Close Price]]-Table2[[#This Row],[200D EMA]])/Table2[[#This Row],[200D EMA]]</f>
        <v>-2.8480946251660141E-2</v>
      </c>
      <c r="V684">
        <v>1.13371759047376</v>
      </c>
      <c r="W684">
        <v>1416.35</v>
      </c>
      <c r="X684">
        <v>1444.8</v>
      </c>
      <c r="Y684">
        <v>1382.95</v>
      </c>
      <c r="Z684">
        <v>1455</v>
      </c>
      <c r="AA684">
        <v>1416.35</v>
      </c>
      <c r="AB684">
        <v>1444.8</v>
      </c>
      <c r="AC684" s="1">
        <f>(Table2[[#This Row],[Close Price]]/Table2[[#This Row],[Day Low]])-1</f>
        <v>3.3536908250080266E-3</v>
      </c>
      <c r="AD684" s="1">
        <f>(Table2[[#This Row],[Day High]]/Table2[[#This Row],[Close Price]])-1</f>
        <v>1.667722187038212E-2</v>
      </c>
      <c r="AE684" s="1">
        <f>(Table2[[#This Row],[Close Price]]/Table2[[#This Row],[Current Week Low]])-1</f>
        <v>2.7585957554502993E-2</v>
      </c>
      <c r="AF684" s="1">
        <f>(Table2[[#This Row],[Current Week High]]/Table2[[#This Row],[Close Price]])-1</f>
        <v>2.3854760396875729E-2</v>
      </c>
      <c r="AG684" s="1">
        <f>(Table2[[#This Row],[Close Price]]/Table2[[#This Row],[Current Month Low]])-1</f>
        <v>3.3536908250080266E-3</v>
      </c>
      <c r="AH684" s="1">
        <f>(Table2[[#This Row],[Current Month High]]/Table2[[#This Row],[Close Price]])-1</f>
        <v>1.667722187038212E-2</v>
      </c>
      <c r="AI684">
        <v>31.971712054042602</v>
      </c>
      <c r="AJ684">
        <v>18.011958146487199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-0.02</v>
      </c>
      <c r="AM684" t="s">
        <v>2950</v>
      </c>
      <c r="AN684">
        <v>7.59</v>
      </c>
      <c r="AO684" t="s">
        <v>2951</v>
      </c>
      <c r="AP684">
        <v>-3.623857912641E-2</v>
      </c>
      <c r="AQ684">
        <f>(Table2[[#This Row],[Sharpe Ratio]]-AVERAGE(Table2[Sharpe Ratio]))/_xlfn.STDEV.P(Table2[Sharpe Ratio])</f>
        <v>-1.05064051577585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633</v>
      </c>
      <c r="AT684">
        <f>_xlfn.RANK.AVG(Table2[[#This Row],[6M Return vs Nifty Z-Score]],Table2[6M Return vs Nifty Z-Score])</f>
        <v>672</v>
      </c>
      <c r="AU684">
        <f>_xlfn.RANK.AVG(Table2[[#This Row],[Sharpe Ratio Z-Score]],Table2[Sharpe Ratio Z-Score])</f>
        <v>616</v>
      </c>
      <c r="AV684">
        <f>(Table2[[#This Row],[Rank 1Y]]+Table2[[#This Row],[Rank 6M]]+Table2[[#This Row],[Rank Sharpe]])/3</f>
        <v>640.33333333333337</v>
      </c>
    </row>
    <row r="685" spans="1:48" x14ac:dyDescent="0.3">
      <c r="A685" t="s">
        <v>1338</v>
      </c>
      <c r="B685" t="s">
        <v>1339</v>
      </c>
      <c r="C685" t="s">
        <v>2923</v>
      </c>
      <c r="D685" t="s">
        <v>524</v>
      </c>
      <c r="E685">
        <v>7100.0311300000003</v>
      </c>
      <c r="F685">
        <v>2357.4499999999998</v>
      </c>
      <c r="G685">
        <v>-21.460498723410002</v>
      </c>
      <c r="H685">
        <f>(Table2[[#This Row],[1Y Return vs Nifty]]-AVERAGE(Table2[1Y Return vs Nifty]))/_xlfn.STDEV.P(Table2[1Y Return vs Nifty])</f>
        <v>-0.80647941938982104</v>
      </c>
      <c r="I685">
        <v>5.4083609058993298</v>
      </c>
      <c r="J685">
        <f>(Table2[[#This Row],[1M Return vs Nifty]]-AVERAGE(Table2[1M Return vs Nifty]))/_xlfn.STDEV.P(Table2[1M Return vs Nifty])</f>
        <v>9.0982384428325971E-2</v>
      </c>
      <c r="K685">
        <v>-20.085795791511998</v>
      </c>
      <c r="L685">
        <f>(Table2[[#This Row],[6M Return vs Nifty]]-AVERAGE(Table2[6M Return vs Nifty]))/_xlfn.STDEV.P(Table2[6M Return vs Nifty])</f>
        <v>-1.0346761868180572</v>
      </c>
      <c r="M685">
        <v>6.8202847061382199</v>
      </c>
      <c r="N685">
        <f>(Table2[[#This Row],[1W Return vs Nifty]]-AVERAGE(Table2[1W Return vs Nifty]))/_xlfn.STDEV.P(Table2[1W Return vs Nifty])</f>
        <v>1.3646308302198404</v>
      </c>
      <c r="O685">
        <v>2237.86</v>
      </c>
      <c r="P685">
        <v>2209.7535853675599</v>
      </c>
      <c r="Q685">
        <v>2244.1516310051302</v>
      </c>
      <c r="R685">
        <v>45.726391079798702</v>
      </c>
      <c r="S685">
        <f>(Table2[[#This Row],[Close Price]]-Table2[[#This Row],[20D EMA]])/Table2[[#This Row],[20D EMA]]</f>
        <v>5.3439446614175899E-2</v>
      </c>
      <c r="T685">
        <f>(Table2[[#This Row],[Close Price]]-Table2[[#This Row],[50D EMA]])/Table2[[#This Row],[50D EMA]]</f>
        <v>6.6838409318780559E-2</v>
      </c>
      <c r="U685">
        <f>(Table2[[#This Row],[Close Price]]-Table2[[#This Row],[200D EMA]])/Table2[[#This Row],[200D EMA]]</f>
        <v>5.0486057817815358E-2</v>
      </c>
      <c r="V685">
        <v>1.51484901429297</v>
      </c>
      <c r="W685">
        <v>2351</v>
      </c>
      <c r="X685">
        <v>2435</v>
      </c>
      <c r="Y685">
        <v>2358.6999999999998</v>
      </c>
      <c r="Z685">
        <v>2507</v>
      </c>
      <c r="AA685">
        <v>2351</v>
      </c>
      <c r="AB685">
        <v>2435</v>
      </c>
      <c r="AC685" s="1">
        <f>(Table2[[#This Row],[Close Price]]/Table2[[#This Row],[Day Low]])-1</f>
        <v>2.7435133985538318E-3</v>
      </c>
      <c r="AD685" s="1">
        <f>(Table2[[#This Row],[Day High]]/Table2[[#This Row],[Close Price]])-1</f>
        <v>3.2895713588835473E-2</v>
      </c>
      <c r="AE685" s="1">
        <f>(Table2[[#This Row],[Close Price]]/Table2[[#This Row],[Current Week Low]])-1</f>
        <v>-5.2995294017887939E-4</v>
      </c>
      <c r="AF685" s="1">
        <f>(Table2[[#This Row],[Current Week High]]/Table2[[#This Row],[Close Price]])-1</f>
        <v>6.3437188487560858E-2</v>
      </c>
      <c r="AG685" s="1">
        <f>(Table2[[#This Row],[Close Price]]/Table2[[#This Row],[Current Month Low]])-1</f>
        <v>2.7435133985538318E-3</v>
      </c>
      <c r="AH685" s="1">
        <f>(Table2[[#This Row],[Current Month High]]/Table2[[#This Row],[Close Price]])-1</f>
        <v>3.2895713588835473E-2</v>
      </c>
      <c r="AI685">
        <v>16.015185900018999</v>
      </c>
      <c r="AJ685">
        <v>20.278061224489701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0.05</v>
      </c>
      <c r="AM685" t="s">
        <v>2951</v>
      </c>
      <c r="AN685">
        <v>11.78</v>
      </c>
      <c r="AO685" t="s">
        <v>2951</v>
      </c>
      <c r="AP685">
        <v>-5.3636275708965002E-2</v>
      </c>
      <c r="AQ685">
        <f>(Table2[[#This Row],[Sharpe Ratio]]-AVERAGE(Table2[Sharpe Ratio]))/_xlfn.STDEV.P(Table2[Sharpe Ratio])</f>
        <v>-1.2426684920949507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629</v>
      </c>
      <c r="AT685">
        <f>_xlfn.RANK.AVG(Table2[[#This Row],[6M Return vs Nifty Z-Score]],Table2[6M Return vs Nifty Z-Score])</f>
        <v>650</v>
      </c>
      <c r="AU685">
        <f>_xlfn.RANK.AVG(Table2[[#This Row],[Sharpe Ratio Z-Score]],Table2[Sharpe Ratio Z-Score])</f>
        <v>646</v>
      </c>
      <c r="AV685">
        <f>(Table2[[#This Row],[Rank 1Y]]+Table2[[#This Row],[Rank 6M]]+Table2[[#This Row],[Rank Sharpe]])/3</f>
        <v>641.66666666666663</v>
      </c>
    </row>
    <row r="686" spans="1:48" x14ac:dyDescent="0.3">
      <c r="A686" t="s">
        <v>1612</v>
      </c>
      <c r="B686" t="s">
        <v>1613</v>
      </c>
      <c r="C686" t="s">
        <v>2909</v>
      </c>
      <c r="D686" t="s">
        <v>50</v>
      </c>
      <c r="E686">
        <v>4631.0357301249996</v>
      </c>
      <c r="F686">
        <v>455.85</v>
      </c>
      <c r="G686">
        <v>-43.010177996678898</v>
      </c>
      <c r="H686">
        <f>(Table2[[#This Row],[1Y Return vs Nifty]]-AVERAGE(Table2[1Y Return vs Nifty]))/_xlfn.STDEV.P(Table2[1Y Return vs Nifty])</f>
        <v>-1.0633311659252644</v>
      </c>
      <c r="I686">
        <v>-2.8679133596968498</v>
      </c>
      <c r="J686">
        <f>(Table2[[#This Row],[1M Return vs Nifty]]-AVERAGE(Table2[1M Return vs Nifty]))/_xlfn.STDEV.P(Table2[1M Return vs Nifty])</f>
        <v>-0.69184777350685878</v>
      </c>
      <c r="K686">
        <v>-30.993054384398398</v>
      </c>
      <c r="L686">
        <f>(Table2[[#This Row],[6M Return vs Nifty]]-AVERAGE(Table2[6M Return vs Nifty]))/_xlfn.STDEV.P(Table2[6M Return vs Nifty])</f>
        <v>-1.3715832543596636</v>
      </c>
      <c r="M686">
        <v>-5.2474136471012596</v>
      </c>
      <c r="N686">
        <f>(Table2[[#This Row],[1W Return vs Nifty]]-AVERAGE(Table2[1W Return vs Nifty]))/_xlfn.STDEV.P(Table2[1W Return vs Nifty])</f>
        <v>-1.1079214955510612</v>
      </c>
      <c r="O686">
        <v>470.25</v>
      </c>
      <c r="P686">
        <v>478.99912809499699</v>
      </c>
      <c r="Q686">
        <v>513.43990240743506</v>
      </c>
      <c r="R686">
        <v>28.618316789985599</v>
      </c>
      <c r="S686">
        <f>(Table2[[#This Row],[Close Price]]-Table2[[#This Row],[20D EMA]])/Table2[[#This Row],[20D EMA]]</f>
        <v>-3.0622009569377943E-2</v>
      </c>
      <c r="T686">
        <f>(Table2[[#This Row],[Close Price]]-Table2[[#This Row],[50D EMA]])/Table2[[#This Row],[50D EMA]]</f>
        <v>-4.8328121571039565E-2</v>
      </c>
      <c r="U686">
        <f>(Table2[[#This Row],[Close Price]]-Table2[[#This Row],[200D EMA]])/Table2[[#This Row],[200D EMA]]</f>
        <v>-0.11216483591829438</v>
      </c>
      <c r="V686">
        <v>1.2832497509634899</v>
      </c>
      <c r="W686">
        <v>455</v>
      </c>
      <c r="X686">
        <v>469.85</v>
      </c>
      <c r="Y686">
        <v>465.95</v>
      </c>
      <c r="Z686">
        <v>478</v>
      </c>
      <c r="AA686">
        <v>455</v>
      </c>
      <c r="AB686">
        <v>469.85</v>
      </c>
      <c r="AC686" s="1">
        <f>(Table2[[#This Row],[Close Price]]/Table2[[#This Row],[Day Low]])-1</f>
        <v>1.8681318681319503E-3</v>
      </c>
      <c r="AD686" s="1">
        <f>(Table2[[#This Row],[Day High]]/Table2[[#This Row],[Close Price]])-1</f>
        <v>3.0711856970494722E-2</v>
      </c>
      <c r="AE686" s="1">
        <f>(Table2[[#This Row],[Close Price]]/Table2[[#This Row],[Current Week Low]])-1</f>
        <v>-2.1676145509174738E-2</v>
      </c>
      <c r="AF686" s="1">
        <f>(Table2[[#This Row],[Current Week High]]/Table2[[#This Row],[Close Price]])-1</f>
        <v>4.8590545135461127E-2</v>
      </c>
      <c r="AG686" s="1">
        <f>(Table2[[#This Row],[Close Price]]/Table2[[#This Row],[Current Month Low]])-1</f>
        <v>1.8681318681319503E-3</v>
      </c>
      <c r="AH686" s="1">
        <f>(Table2[[#This Row],[Current Month High]]/Table2[[#This Row],[Close Price]])-1</f>
        <v>3.0711856970494722E-2</v>
      </c>
      <c r="AI686">
        <v>51.584951190084404</v>
      </c>
      <c r="AJ686">
        <v>9.5266698702547004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-0.12</v>
      </c>
      <c r="AM686" t="s">
        <v>2950</v>
      </c>
      <c r="AN686">
        <v>4.2699999999999996</v>
      </c>
      <c r="AO686" t="s">
        <v>2951</v>
      </c>
      <c r="AQ686">
        <f>(Table2[[#This Row],[Sharpe Ratio]]-AVERAGE(Table2[Sharpe Ratio]))/_xlfn.STDEV.P(Table2[Sharpe Ratio])</f>
        <v>-0.65065532340838095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704</v>
      </c>
      <c r="AT686">
        <f>_xlfn.RANK.AVG(Table2[[#This Row],[6M Return vs Nifty Z-Score]],Table2[6M Return vs Nifty Z-Score])</f>
        <v>707</v>
      </c>
      <c r="AU686">
        <f>_xlfn.RANK.AVG(Table2[[#This Row],[Sharpe Ratio Z-Score]],Table2[Sharpe Ratio Z-Score])</f>
        <v>520</v>
      </c>
      <c r="AV686">
        <f>(Table2[[#This Row],[Rank 1Y]]+Table2[[#This Row],[Rank 6M]]+Table2[[#This Row],[Rank Sharpe]])/3</f>
        <v>643.66666666666663</v>
      </c>
    </row>
    <row r="687" spans="1:48" x14ac:dyDescent="0.3">
      <c r="A687" t="s">
        <v>558</v>
      </c>
      <c r="B687" t="s">
        <v>559</v>
      </c>
      <c r="C687" t="s">
        <v>2909</v>
      </c>
      <c r="D687" t="s">
        <v>36</v>
      </c>
      <c r="E687">
        <v>31903.797098309999</v>
      </c>
      <c r="F687">
        <v>520.65</v>
      </c>
      <c r="G687">
        <v>-29.166250837056001</v>
      </c>
      <c r="H687">
        <f>(Table2[[#This Row],[1Y Return vs Nifty]]-AVERAGE(Table2[1Y Return vs Nifty]))/_xlfn.STDEV.P(Table2[1Y Return vs Nifty])</f>
        <v>-0.89832467906448754</v>
      </c>
      <c r="I687">
        <v>-7.4738678980770397</v>
      </c>
      <c r="J687">
        <f>(Table2[[#This Row],[1M Return vs Nifty]]-AVERAGE(Table2[1M Return vs Nifty]))/_xlfn.STDEV.P(Table2[1M Return vs Nifty])</f>
        <v>-1.1275124219962127</v>
      </c>
      <c r="K687">
        <v>-12.714108826449101</v>
      </c>
      <c r="L687">
        <f>(Table2[[#This Row],[6M Return vs Nifty]]-AVERAGE(Table2[6M Return vs Nifty]))/_xlfn.STDEV.P(Table2[6M Return vs Nifty])</f>
        <v>-0.80697704343717247</v>
      </c>
      <c r="M687">
        <v>-2.5489521320049602</v>
      </c>
      <c r="N687">
        <f>(Table2[[#This Row],[1W Return vs Nifty]]-AVERAGE(Table2[1W Return vs Nifty]))/_xlfn.STDEV.P(Table2[1W Return vs Nifty])</f>
        <v>-0.55503335567113488</v>
      </c>
      <c r="O687">
        <v>523.51</v>
      </c>
      <c r="P687">
        <v>533.53615648125594</v>
      </c>
      <c r="Q687">
        <v>557.806368908894</v>
      </c>
      <c r="R687">
        <v>48.219609680603199</v>
      </c>
      <c r="S687">
        <f>(Table2[[#This Row],[Close Price]]-Table2[[#This Row],[20D EMA]])/Table2[[#This Row],[20D EMA]]</f>
        <v>-5.4631239135833386E-3</v>
      </c>
      <c r="T687">
        <f>(Table2[[#This Row],[Close Price]]-Table2[[#This Row],[50D EMA]])/Table2[[#This Row],[50D EMA]]</f>
        <v>-2.4152358419796578E-2</v>
      </c>
      <c r="U687">
        <f>(Table2[[#This Row],[Close Price]]-Table2[[#This Row],[200D EMA]])/Table2[[#This Row],[200D EMA]]</f>
        <v>-6.661158957645881E-2</v>
      </c>
      <c r="V687">
        <v>1.40768914619571</v>
      </c>
      <c r="W687">
        <v>519.20000000000005</v>
      </c>
      <c r="X687">
        <v>527.75</v>
      </c>
      <c r="Y687">
        <v>518</v>
      </c>
      <c r="Z687">
        <v>531</v>
      </c>
      <c r="AA687">
        <v>519.20000000000005</v>
      </c>
      <c r="AB687">
        <v>527.75</v>
      </c>
      <c r="AC687" s="1">
        <f>(Table2[[#This Row],[Close Price]]/Table2[[#This Row],[Day Low]])-1</f>
        <v>2.7927580893680748E-3</v>
      </c>
      <c r="AD687" s="1">
        <f>(Table2[[#This Row],[Day High]]/Table2[[#This Row],[Close Price]])-1</f>
        <v>1.3636800153654205E-2</v>
      </c>
      <c r="AE687" s="1">
        <f>(Table2[[#This Row],[Close Price]]/Table2[[#This Row],[Current Week Low]])-1</f>
        <v>5.1158301158300556E-3</v>
      </c>
      <c r="AF687" s="1">
        <f>(Table2[[#This Row],[Current Week High]]/Table2[[#This Row],[Close Price]])-1</f>
        <v>1.9878997407087429E-2</v>
      </c>
      <c r="AG687" s="1">
        <f>(Table2[[#This Row],[Close Price]]/Table2[[#This Row],[Current Month Low]])-1</f>
        <v>2.7927580893680748E-3</v>
      </c>
      <c r="AH687" s="1">
        <f>(Table2[[#This Row],[Current Month High]]/Table2[[#This Row],[Close Price]])-1</f>
        <v>1.3636800153654205E-2</v>
      </c>
      <c r="AI687">
        <v>29.6456352636127</v>
      </c>
      <c r="AJ687">
        <v>14.478891820580399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-0.15</v>
      </c>
      <c r="AM687" t="s">
        <v>2950</v>
      </c>
      <c r="AN687">
        <v>4.29</v>
      </c>
      <c r="AO687" t="s">
        <v>2951</v>
      </c>
      <c r="AP687">
        <v>-9.9620044322419998E-2</v>
      </c>
      <c r="AQ687">
        <f>(Table2[[#This Row],[Sharpe Ratio]]-AVERAGE(Table2[Sharpe Ratio]))/_xlfn.STDEV.P(Table2[Sharpe Ratio])</f>
        <v>-1.7502167177159058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659</v>
      </c>
      <c r="AT687">
        <f>_xlfn.RANK.AVG(Table2[[#This Row],[6M Return vs Nifty Z-Score]],Table2[6M Return vs Nifty Z-Score])</f>
        <v>576</v>
      </c>
      <c r="AU687">
        <f>_xlfn.RANK.AVG(Table2[[#This Row],[Sharpe Ratio Z-Score]],Table2[Sharpe Ratio Z-Score])</f>
        <v>704</v>
      </c>
      <c r="AV687">
        <f>(Table2[[#This Row],[Rank 1Y]]+Table2[[#This Row],[Rank 6M]]+Table2[[#This Row],[Rank Sharpe]])/3</f>
        <v>646.33333333333337</v>
      </c>
    </row>
    <row r="688" spans="1:48" x14ac:dyDescent="0.3">
      <c r="A688" t="s">
        <v>1436</v>
      </c>
      <c r="B688" t="s">
        <v>1437</v>
      </c>
      <c r="C688" t="s">
        <v>2910</v>
      </c>
      <c r="D688" t="s">
        <v>601</v>
      </c>
      <c r="E688">
        <v>6160.9380850850002</v>
      </c>
      <c r="F688">
        <v>141.94999999999999</v>
      </c>
      <c r="G688">
        <v>-30.546454971342101</v>
      </c>
      <c r="H688">
        <f>(Table2[[#This Row],[1Y Return vs Nifty]]-AVERAGE(Table2[1Y Return vs Nifty]))/_xlfn.STDEV.P(Table2[1Y Return vs Nifty])</f>
        <v>-0.91477540382801437</v>
      </c>
      <c r="I688">
        <v>6.3548820654374296</v>
      </c>
      <c r="J688">
        <f>(Table2[[#This Row],[1M Return vs Nifty]]-AVERAGE(Table2[1M Return vs Nifty]))/_xlfn.STDEV.P(Table2[1M Return vs Nifty])</f>
        <v>0.18051123340453007</v>
      </c>
      <c r="K688">
        <v>-11.8791909907819</v>
      </c>
      <c r="L688">
        <f>(Table2[[#This Row],[6M Return vs Nifty]]-AVERAGE(Table2[6M Return vs Nifty]))/_xlfn.STDEV.P(Table2[6M Return vs Nifty])</f>
        <v>-0.78118782085137306</v>
      </c>
      <c r="M688">
        <v>3.9570148923087101</v>
      </c>
      <c r="N688">
        <f>(Table2[[#This Row],[1W Return vs Nifty]]-AVERAGE(Table2[1W Return vs Nifty]))/_xlfn.STDEV.P(Table2[1W Return vs Nifty])</f>
        <v>0.77797509602233206</v>
      </c>
      <c r="O688">
        <v>132.38999999999999</v>
      </c>
      <c r="P688">
        <v>130.642628693999</v>
      </c>
      <c r="Q688">
        <v>139.02447006350499</v>
      </c>
      <c r="R688">
        <v>43.336161239500598</v>
      </c>
      <c r="S688">
        <f>(Table2[[#This Row],[Close Price]]-Table2[[#This Row],[20D EMA]])/Table2[[#This Row],[20D EMA]]</f>
        <v>7.2210892061333964E-2</v>
      </c>
      <c r="T688">
        <f>(Table2[[#This Row],[Close Price]]-Table2[[#This Row],[50D EMA]])/Table2[[#This Row],[50D EMA]]</f>
        <v>8.6551927338250095E-2</v>
      </c>
      <c r="U688">
        <f>(Table2[[#This Row],[Close Price]]-Table2[[#This Row],[200D EMA]])/Table2[[#This Row],[200D EMA]]</f>
        <v>2.1043273426315838E-2</v>
      </c>
      <c r="V688">
        <v>0.88379529296908199</v>
      </c>
      <c r="W688">
        <v>138.02000000000001</v>
      </c>
      <c r="X688">
        <v>145.30000000000001</v>
      </c>
      <c r="Y688">
        <v>136.19</v>
      </c>
      <c r="Z688">
        <v>142</v>
      </c>
      <c r="AA688">
        <v>138.02000000000001</v>
      </c>
      <c r="AB688">
        <v>145.30000000000001</v>
      </c>
      <c r="AC688" s="1">
        <f>(Table2[[#This Row],[Close Price]]/Table2[[#This Row],[Day Low]])-1</f>
        <v>2.8474134183451572E-2</v>
      </c>
      <c r="AD688" s="1">
        <f>(Table2[[#This Row],[Day High]]/Table2[[#This Row],[Close Price]])-1</f>
        <v>2.3599859105319032E-2</v>
      </c>
      <c r="AE688" s="1">
        <f>(Table2[[#This Row],[Close Price]]/Table2[[#This Row],[Current Week Low]])-1</f>
        <v>4.2293854174315193E-2</v>
      </c>
      <c r="AF688" s="1">
        <f>(Table2[[#This Row],[Current Week High]]/Table2[[#This Row],[Close Price]])-1</f>
        <v>3.522367030646123E-4</v>
      </c>
      <c r="AG688" s="1">
        <f>(Table2[[#This Row],[Close Price]]/Table2[[#This Row],[Current Month Low]])-1</f>
        <v>2.8474134183451572E-2</v>
      </c>
      <c r="AH688" s="1">
        <f>(Table2[[#This Row],[Current Month High]]/Table2[[#This Row],[Close Price]])-1</f>
        <v>2.3599859105319032E-2</v>
      </c>
      <c r="AI688">
        <v>26.135963367382899</v>
      </c>
      <c r="AJ688">
        <v>29.634703196347001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0.02</v>
      </c>
      <c r="AM688" t="s">
        <v>2951</v>
      </c>
      <c r="AN688">
        <v>17.850000000000001</v>
      </c>
      <c r="AO688" t="s">
        <v>2951</v>
      </c>
      <c r="AP688">
        <v>-9.8065260239251995E-2</v>
      </c>
      <c r="AQ688">
        <f>(Table2[[#This Row],[Sharpe Ratio]]-AVERAGE(Table2[Sharpe Ratio]))/_xlfn.STDEV.P(Table2[Sharpe Ratio])</f>
        <v>-1.7330557079415847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667</v>
      </c>
      <c r="AT688">
        <f>_xlfn.RANK.AVG(Table2[[#This Row],[6M Return vs Nifty Z-Score]],Table2[6M Return vs Nifty Z-Score])</f>
        <v>571</v>
      </c>
      <c r="AU688">
        <f>_xlfn.RANK.AVG(Table2[[#This Row],[Sharpe Ratio Z-Score]],Table2[Sharpe Ratio Z-Score])</f>
        <v>701</v>
      </c>
      <c r="AV688">
        <f>(Table2[[#This Row],[Rank 1Y]]+Table2[[#This Row],[Rank 6M]]+Table2[[#This Row],[Rank Sharpe]])/3</f>
        <v>646.33333333333337</v>
      </c>
    </row>
    <row r="689" spans="1:48" x14ac:dyDescent="0.3">
      <c r="A689" t="s">
        <v>2328</v>
      </c>
      <c r="B689" t="s">
        <v>2329</v>
      </c>
      <c r="C689" t="s">
        <v>2916</v>
      </c>
      <c r="D689" t="s">
        <v>284</v>
      </c>
      <c r="E689">
        <v>1911.5539696000001</v>
      </c>
      <c r="F689">
        <v>628.29999999999995</v>
      </c>
      <c r="G689">
        <v>-15.5554287001739</v>
      </c>
      <c r="H689">
        <f>(Table2[[#This Row],[1Y Return vs Nifty]]-AVERAGE(Table2[1Y Return vs Nifty]))/_xlfn.STDEV.P(Table2[1Y Return vs Nifty])</f>
        <v>-0.73609658307709258</v>
      </c>
      <c r="I689">
        <v>2.6859115360769001</v>
      </c>
      <c r="J689">
        <f>(Table2[[#This Row],[1M Return vs Nifty]]-AVERAGE(Table2[1M Return vs Nifty]))/_xlfn.STDEV.P(Table2[1M Return vs Nifty])</f>
        <v>-0.16652665910445444</v>
      </c>
      <c r="K689">
        <v>-25.847092881843398</v>
      </c>
      <c r="L689">
        <f>(Table2[[#This Row],[6M Return vs Nifty]]-AVERAGE(Table2[6M Return vs Nifty]))/_xlfn.STDEV.P(Table2[6M Return vs Nifty])</f>
        <v>-1.2126330667627074</v>
      </c>
      <c r="M689">
        <v>-6.43695406501576</v>
      </c>
      <c r="N689">
        <f>(Table2[[#This Row],[1W Return vs Nifty]]-AVERAGE(Table2[1W Return vs Nifty]))/_xlfn.STDEV.P(Table2[1W Return vs Nifty])</f>
        <v>-1.3516465904962334</v>
      </c>
      <c r="O689">
        <v>614.47</v>
      </c>
      <c r="P689">
        <v>606.20081225837203</v>
      </c>
      <c r="Q689">
        <v>617.64743851601997</v>
      </c>
      <c r="R689">
        <v>53.459550516160697</v>
      </c>
      <c r="S689">
        <f>(Table2[[#This Row],[Close Price]]-Table2[[#This Row],[20D EMA]])/Table2[[#This Row],[20D EMA]]</f>
        <v>2.250720132797358E-2</v>
      </c>
      <c r="T689">
        <f>(Table2[[#This Row],[Close Price]]-Table2[[#This Row],[50D EMA]])/Table2[[#This Row],[50D EMA]]</f>
        <v>3.6455226213403552E-2</v>
      </c>
      <c r="U689">
        <f>(Table2[[#This Row],[Close Price]]-Table2[[#This Row],[200D EMA]])/Table2[[#This Row],[200D EMA]]</f>
        <v>1.7246993704975407E-2</v>
      </c>
      <c r="V689">
        <v>1.92902637669048</v>
      </c>
      <c r="W689">
        <v>624.1</v>
      </c>
      <c r="X689">
        <v>638.15</v>
      </c>
      <c r="Y689">
        <v>620</v>
      </c>
      <c r="Z689">
        <v>646.5</v>
      </c>
      <c r="AA689">
        <v>624.1</v>
      </c>
      <c r="AB689">
        <v>638.15</v>
      </c>
      <c r="AC689" s="1">
        <f>(Table2[[#This Row],[Close Price]]/Table2[[#This Row],[Day Low]])-1</f>
        <v>6.7296907546865459E-3</v>
      </c>
      <c r="AD689" s="1">
        <f>(Table2[[#This Row],[Day High]]/Table2[[#This Row],[Close Price]])-1</f>
        <v>1.5677224255928657E-2</v>
      </c>
      <c r="AE689" s="1">
        <f>(Table2[[#This Row],[Close Price]]/Table2[[#This Row],[Current Week Low]])-1</f>
        <v>1.3387096774193585E-2</v>
      </c>
      <c r="AF689" s="1">
        <f>(Table2[[#This Row],[Current Week High]]/Table2[[#This Row],[Close Price]])-1</f>
        <v>2.8967053955117006E-2</v>
      </c>
      <c r="AG689" s="1">
        <f>(Table2[[#This Row],[Close Price]]/Table2[[#This Row],[Current Month Low]])-1</f>
        <v>6.7296907546865459E-3</v>
      </c>
      <c r="AH689" s="1">
        <f>(Table2[[#This Row],[Current Month High]]/Table2[[#This Row],[Close Price]])-1</f>
        <v>1.5677224255928657E-2</v>
      </c>
      <c r="AI689">
        <v>22.2186853413974</v>
      </c>
      <c r="AJ689">
        <v>40.057958091841201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-0.01</v>
      </c>
      <c r="AM689" t="s">
        <v>2950</v>
      </c>
      <c r="AN689">
        <v>15.19</v>
      </c>
      <c r="AO689" t="s">
        <v>2951</v>
      </c>
      <c r="AP689">
        <v>-7.3911201500317006E-2</v>
      </c>
      <c r="AQ689">
        <f>(Table2[[#This Row],[Sharpe Ratio]]-AVERAGE(Table2[Sharpe Ratio]))/_xlfn.STDEV.P(Table2[Sharpe Ratio])</f>
        <v>-1.4664540346958723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595</v>
      </c>
      <c r="AT689">
        <f>_xlfn.RANK.AVG(Table2[[#This Row],[6M Return vs Nifty Z-Score]],Table2[6M Return vs Nifty Z-Score])</f>
        <v>682</v>
      </c>
      <c r="AU689">
        <f>_xlfn.RANK.AVG(Table2[[#This Row],[Sharpe Ratio Z-Score]],Table2[Sharpe Ratio Z-Score])</f>
        <v>675</v>
      </c>
      <c r="AV689">
        <f>(Table2[[#This Row],[Rank 1Y]]+Table2[[#This Row],[Rank 6M]]+Table2[[#This Row],[Rank Sharpe]])/3</f>
        <v>650.66666666666663</v>
      </c>
    </row>
    <row r="690" spans="1:48" x14ac:dyDescent="0.3">
      <c r="A690" t="s">
        <v>646</v>
      </c>
      <c r="B690" t="s">
        <v>647</v>
      </c>
      <c r="C690" t="s">
        <v>2919</v>
      </c>
      <c r="D690" t="s">
        <v>622</v>
      </c>
      <c r="E690">
        <v>24850.725250560001</v>
      </c>
      <c r="F690">
        <v>1092.7</v>
      </c>
      <c r="G690">
        <v>-41.325789035683897</v>
      </c>
      <c r="H690">
        <f>(Table2[[#This Row],[1Y Return vs Nifty]]-AVERAGE(Table2[1Y Return vs Nifty]))/_xlfn.STDEV.P(Table2[1Y Return vs Nifty])</f>
        <v>-1.0432548464130178</v>
      </c>
      <c r="I690">
        <v>5.2495560367960898</v>
      </c>
      <c r="J690">
        <f>(Table2[[#This Row],[1M Return vs Nifty]]-AVERAGE(Table2[1M Return vs Nifty]))/_xlfn.STDEV.P(Table2[1M Return vs Nifty])</f>
        <v>7.596146598465589E-2</v>
      </c>
      <c r="K690">
        <v>-25.013305612864102</v>
      </c>
      <c r="L690">
        <f>(Table2[[#This Row],[6M Return vs Nifty]]-AVERAGE(Table2[6M Return vs Nifty]))/_xlfn.STDEV.P(Table2[6M Return vs Nifty])</f>
        <v>-1.1868787655005604</v>
      </c>
      <c r="M690">
        <v>-2.79331581701563</v>
      </c>
      <c r="N690">
        <f>(Table2[[#This Row],[1W Return vs Nifty]]-AVERAGE(Table2[1W Return vs Nifty]))/_xlfn.STDEV.P(Table2[1W Return vs Nifty])</f>
        <v>-0.60510106369806671</v>
      </c>
      <c r="O690">
        <v>1098.8800000000001</v>
      </c>
      <c r="P690">
        <v>1049.04361076805</v>
      </c>
      <c r="Q690">
        <v>1100.11603538142</v>
      </c>
      <c r="R690">
        <v>54.940439150330697</v>
      </c>
      <c r="S690">
        <f>(Table2[[#This Row],[Close Price]]-Table2[[#This Row],[20D EMA]])/Table2[[#This Row],[20D EMA]]</f>
        <v>-5.6239079790332547E-3</v>
      </c>
      <c r="T690">
        <f>(Table2[[#This Row],[Close Price]]-Table2[[#This Row],[50D EMA]])/Table2[[#This Row],[50D EMA]]</f>
        <v>4.1615418828953442E-2</v>
      </c>
      <c r="U690">
        <f>(Table2[[#This Row],[Close Price]]-Table2[[#This Row],[200D EMA]])/Table2[[#This Row],[200D EMA]]</f>
        <v>-6.7411392461421424E-3</v>
      </c>
      <c r="V690">
        <v>0.76654396450004103</v>
      </c>
      <c r="W690">
        <v>1084.9000000000001</v>
      </c>
      <c r="X690">
        <v>1131.3499999999999</v>
      </c>
      <c r="Y690">
        <v>1107</v>
      </c>
      <c r="Z690">
        <v>1169.95</v>
      </c>
      <c r="AA690">
        <v>1084.9000000000001</v>
      </c>
      <c r="AB690">
        <v>1131.3499999999999</v>
      </c>
      <c r="AC690" s="1">
        <f>(Table2[[#This Row],[Close Price]]/Table2[[#This Row],[Day Low]])-1</f>
        <v>7.189602728361999E-3</v>
      </c>
      <c r="AD690" s="1">
        <f>(Table2[[#This Row],[Day High]]/Table2[[#This Row],[Close Price]])-1</f>
        <v>3.5371099112290638E-2</v>
      </c>
      <c r="AE690" s="1">
        <f>(Table2[[#This Row],[Close Price]]/Table2[[#This Row],[Current Week Low]])-1</f>
        <v>-1.2917795844625046E-2</v>
      </c>
      <c r="AF690" s="1">
        <f>(Table2[[#This Row],[Current Week High]]/Table2[[#This Row],[Close Price]])-1</f>
        <v>7.0696440010981965E-2</v>
      </c>
      <c r="AG690" s="1">
        <f>(Table2[[#This Row],[Close Price]]/Table2[[#This Row],[Current Month Low]])-1</f>
        <v>7.189602728361999E-3</v>
      </c>
      <c r="AH690" s="1">
        <f>(Table2[[#This Row],[Current Month High]]/Table2[[#This Row],[Close Price]])-1</f>
        <v>3.5371099112290638E-2</v>
      </c>
      <c r="AI690">
        <v>36.1672920289191</v>
      </c>
      <c r="AJ690">
        <v>23.322611590767998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0.05</v>
      </c>
      <c r="AM690" t="s">
        <v>2951</v>
      </c>
      <c r="AN690">
        <v>3.24</v>
      </c>
      <c r="AO690" t="s">
        <v>2951</v>
      </c>
      <c r="AP690">
        <v>-1.1515821270697E-2</v>
      </c>
      <c r="AQ690">
        <f>(Table2[[#This Row],[Sharpe Ratio]]-AVERAGE(Table2[Sharpe Ratio]))/_xlfn.STDEV.P(Table2[Sharpe Ratio])</f>
        <v>-0.77776179659988209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700</v>
      </c>
      <c r="AT690">
        <f>_xlfn.RANK.AVG(Table2[[#This Row],[6M Return vs Nifty Z-Score]],Table2[6M Return vs Nifty Z-Score])</f>
        <v>679</v>
      </c>
      <c r="AU690">
        <f>_xlfn.RANK.AVG(Table2[[#This Row],[Sharpe Ratio Z-Score]],Table2[Sharpe Ratio Z-Score])</f>
        <v>575</v>
      </c>
      <c r="AV690">
        <f>(Table2[[#This Row],[Rank 1Y]]+Table2[[#This Row],[Rank 6M]]+Table2[[#This Row],[Rank Sharpe]])/3</f>
        <v>651.33333333333337</v>
      </c>
    </row>
    <row r="691" spans="1:48" x14ac:dyDescent="0.3">
      <c r="A691" t="s">
        <v>870</v>
      </c>
      <c r="B691" t="s">
        <v>871</v>
      </c>
      <c r="C691" t="s">
        <v>2919</v>
      </c>
      <c r="D691" t="s">
        <v>160</v>
      </c>
      <c r="E691">
        <v>15347.829410189999</v>
      </c>
      <c r="F691">
        <v>2664.15</v>
      </c>
      <c r="G691">
        <v>-33.379366137816397</v>
      </c>
      <c r="H691">
        <f>(Table2[[#This Row],[1Y Return vs Nifty]]-AVERAGE(Table2[1Y Return vs Nifty]))/_xlfn.STDEV.P(Table2[1Y Return vs Nifty])</f>
        <v>-0.94854101916091971</v>
      </c>
      <c r="I691">
        <v>0.24967222692101901</v>
      </c>
      <c r="J691">
        <f>(Table2[[#This Row],[1M Return vs Nifty]]-AVERAGE(Table2[1M Return vs Nifty]))/_xlfn.STDEV.P(Table2[1M Return vs Nifty])</f>
        <v>-0.39696387541111117</v>
      </c>
      <c r="K691">
        <v>-13.4006320916181</v>
      </c>
      <c r="L691">
        <f>(Table2[[#This Row],[6M Return vs Nifty]]-AVERAGE(Table2[6M Return vs Nifty]))/_xlfn.STDEV.P(Table2[6M Return vs Nifty])</f>
        <v>-0.82818260467856675</v>
      </c>
      <c r="M691">
        <v>2.7047700409525102</v>
      </c>
      <c r="N691">
        <f>(Table2[[#This Row],[1W Return vs Nifty]]-AVERAGE(Table2[1W Return vs Nifty]))/_xlfn.STDEV.P(Table2[1W Return vs Nifty])</f>
        <v>0.5214024813427276</v>
      </c>
      <c r="O691">
        <v>2580.5700000000002</v>
      </c>
      <c r="P691">
        <v>2591.1506161662601</v>
      </c>
      <c r="Q691">
        <v>2650.6120068230198</v>
      </c>
      <c r="R691">
        <v>28.975697284073799</v>
      </c>
      <c r="S691">
        <f>(Table2[[#This Row],[Close Price]]-Table2[[#This Row],[20D EMA]])/Table2[[#This Row],[20D EMA]]</f>
        <v>3.2388193306130013E-2</v>
      </c>
      <c r="T691">
        <f>(Table2[[#This Row],[Close Price]]-Table2[[#This Row],[50D EMA]])/Table2[[#This Row],[50D EMA]]</f>
        <v>2.8172574522798807E-2</v>
      </c>
      <c r="U691">
        <f>(Table2[[#This Row],[Close Price]]-Table2[[#This Row],[200D EMA]])/Table2[[#This Row],[200D EMA]]</f>
        <v>5.1074971146783284E-3</v>
      </c>
      <c r="V691">
        <v>0.83739594970488196</v>
      </c>
      <c r="W691">
        <v>2643.25</v>
      </c>
      <c r="X691">
        <v>2705</v>
      </c>
      <c r="Y691">
        <v>2627.15</v>
      </c>
      <c r="Z691">
        <v>2717.25</v>
      </c>
      <c r="AA691">
        <v>2643.25</v>
      </c>
      <c r="AB691">
        <v>2705</v>
      </c>
      <c r="AC691" s="1">
        <f>(Table2[[#This Row],[Close Price]]/Table2[[#This Row],[Day Low]])-1</f>
        <v>7.906932753239504E-3</v>
      </c>
      <c r="AD691" s="1">
        <f>(Table2[[#This Row],[Day High]]/Table2[[#This Row],[Close Price]])-1</f>
        <v>1.5333220727061114E-2</v>
      </c>
      <c r="AE691" s="1">
        <f>(Table2[[#This Row],[Close Price]]/Table2[[#This Row],[Current Week Low]])-1</f>
        <v>1.408370287193339E-2</v>
      </c>
      <c r="AF691" s="1">
        <f>(Table2[[#This Row],[Current Week High]]/Table2[[#This Row],[Close Price]])-1</f>
        <v>1.9931310173976646E-2</v>
      </c>
      <c r="AG691" s="1">
        <f>(Table2[[#This Row],[Close Price]]/Table2[[#This Row],[Current Month Low]])-1</f>
        <v>7.906932753239504E-3</v>
      </c>
      <c r="AH691" s="1">
        <f>(Table2[[#This Row],[Current Month High]]/Table2[[#This Row],[Close Price]])-1</f>
        <v>1.5333220727061114E-2</v>
      </c>
      <c r="AI691">
        <v>25.2012837115027</v>
      </c>
      <c r="AJ691">
        <v>19.4686098654708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0.01</v>
      </c>
      <c r="AM691" t="s">
        <v>2951</v>
      </c>
      <c r="AN691">
        <v>7.02</v>
      </c>
      <c r="AO691" t="s">
        <v>2951</v>
      </c>
      <c r="AP691">
        <v>-9.3205375185906006E-2</v>
      </c>
      <c r="AQ691">
        <f>(Table2[[#This Row],[Sharpe Ratio]]-AVERAGE(Table2[Sharpe Ratio]))/_xlfn.STDEV.P(Table2[Sharpe Ratio])</f>
        <v>-1.679414475177861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676</v>
      </c>
      <c r="AT691">
        <f>_xlfn.RANK.AVG(Table2[[#This Row],[6M Return vs Nifty Z-Score]],Table2[6M Return vs Nifty Z-Score])</f>
        <v>584</v>
      </c>
      <c r="AU691">
        <f>_xlfn.RANK.AVG(Table2[[#This Row],[Sharpe Ratio Z-Score]],Table2[Sharpe Ratio Z-Score])</f>
        <v>694</v>
      </c>
      <c r="AV691">
        <f>(Table2[[#This Row],[Rank 1Y]]+Table2[[#This Row],[Rank 6M]]+Table2[[#This Row],[Rank Sharpe]])/3</f>
        <v>651.33333333333337</v>
      </c>
    </row>
    <row r="692" spans="1:48" x14ac:dyDescent="0.3">
      <c r="A692" t="s">
        <v>1022</v>
      </c>
      <c r="B692" t="s">
        <v>1023</v>
      </c>
      <c r="C692" t="s">
        <v>2921</v>
      </c>
      <c r="D692" t="s">
        <v>102</v>
      </c>
      <c r="E692">
        <v>11403.99596529</v>
      </c>
      <c r="F692">
        <v>352.25</v>
      </c>
      <c r="G692">
        <v>-23.7052506552008</v>
      </c>
      <c r="H692">
        <f>(Table2[[#This Row],[1Y Return vs Nifty]]-AVERAGE(Table2[1Y Return vs Nifty]))/_xlfn.STDEV.P(Table2[1Y Return vs Nifty])</f>
        <v>-0.83323473425589789</v>
      </c>
      <c r="I692">
        <v>7.6746840408287804</v>
      </c>
      <c r="J692">
        <f>(Table2[[#This Row],[1M Return vs Nifty]]-AVERAGE(Table2[1M Return vs Nifty]))/_xlfn.STDEV.P(Table2[1M Return vs Nifty])</f>
        <v>0.30534769431468034</v>
      </c>
      <c r="K692">
        <v>-15.889535692259701</v>
      </c>
      <c r="L692">
        <f>(Table2[[#This Row],[6M Return vs Nifty]]-AVERAGE(Table2[6M Return vs Nifty]))/_xlfn.STDEV.P(Table2[6M Return vs Nifty])</f>
        <v>-0.90506069520378696</v>
      </c>
      <c r="M692">
        <v>-3.8714638361757698</v>
      </c>
      <c r="N692">
        <f>(Table2[[#This Row],[1W Return vs Nifty]]-AVERAGE(Table2[1W Return vs Nifty]))/_xlfn.STDEV.P(Table2[1W Return vs Nifty])</f>
        <v>-0.82600295519953004</v>
      </c>
      <c r="O692">
        <v>340.68</v>
      </c>
      <c r="P692">
        <v>332.53427369362402</v>
      </c>
      <c r="Q692">
        <v>339.88514744834902</v>
      </c>
      <c r="R692">
        <v>44.346785172561198</v>
      </c>
      <c r="S692">
        <f>(Table2[[#This Row],[Close Price]]-Table2[[#This Row],[20D EMA]])/Table2[[#This Row],[20D EMA]]</f>
        <v>3.3961488787131601E-2</v>
      </c>
      <c r="T692">
        <f>(Table2[[#This Row],[Close Price]]-Table2[[#This Row],[50D EMA]])/Table2[[#This Row],[50D EMA]]</f>
        <v>5.9289305993585499E-2</v>
      </c>
      <c r="U692">
        <f>(Table2[[#This Row],[Close Price]]-Table2[[#This Row],[200D EMA]])/Table2[[#This Row],[200D EMA]]</f>
        <v>3.6379502442159588E-2</v>
      </c>
      <c r="V692">
        <v>1.1838802128168999</v>
      </c>
      <c r="W692">
        <v>344.95</v>
      </c>
      <c r="X692">
        <v>355.5</v>
      </c>
      <c r="Y692">
        <v>347</v>
      </c>
      <c r="Z692">
        <v>354.85</v>
      </c>
      <c r="AA692">
        <v>344.95</v>
      </c>
      <c r="AB692">
        <v>355.5</v>
      </c>
      <c r="AC692" s="1">
        <f>(Table2[[#This Row],[Close Price]]/Table2[[#This Row],[Day Low]])-1</f>
        <v>2.1162487317002432E-2</v>
      </c>
      <c r="AD692" s="1">
        <f>(Table2[[#This Row],[Day High]]/Table2[[#This Row],[Close Price]])-1</f>
        <v>9.2264017033356627E-3</v>
      </c>
      <c r="AE692" s="1">
        <f>(Table2[[#This Row],[Close Price]]/Table2[[#This Row],[Current Week Low]])-1</f>
        <v>1.5129682997118143E-2</v>
      </c>
      <c r="AF692" s="1">
        <f>(Table2[[#This Row],[Current Week High]]/Table2[[#This Row],[Close Price]])-1</f>
        <v>7.3811213626686634E-3</v>
      </c>
      <c r="AG692" s="1">
        <f>(Table2[[#This Row],[Close Price]]/Table2[[#This Row],[Current Month Low]])-1</f>
        <v>2.1162487317002432E-2</v>
      </c>
      <c r="AH692" s="1">
        <f>(Table2[[#This Row],[Current Month High]]/Table2[[#This Row],[Close Price]])-1</f>
        <v>9.2264017033356627E-3</v>
      </c>
      <c r="AI692">
        <v>12.9879347054648</v>
      </c>
      <c r="AJ692">
        <v>20.923446618606199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0.03</v>
      </c>
      <c r="AM692" t="s">
        <v>2951</v>
      </c>
      <c r="AN692">
        <v>10.039999999999999</v>
      </c>
      <c r="AO692" t="s">
        <v>2951</v>
      </c>
      <c r="AP692">
        <v>-0.123017350255349</v>
      </c>
      <c r="AQ692">
        <f>(Table2[[#This Row],[Sharpe Ratio]]-AVERAGE(Table2[Sharpe Ratio]))/_xlfn.STDEV.P(Table2[Sharpe Ratio])</f>
        <v>-2.0084656927051814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635</v>
      </c>
      <c r="AT692">
        <f>_xlfn.RANK.AVG(Table2[[#This Row],[6M Return vs Nifty Z-Score]],Table2[6M Return vs Nifty Z-Score])</f>
        <v>612</v>
      </c>
      <c r="AU692">
        <f>_xlfn.RANK.AVG(Table2[[#This Row],[Sharpe Ratio Z-Score]],Table2[Sharpe Ratio Z-Score])</f>
        <v>715</v>
      </c>
      <c r="AV692">
        <f>(Table2[[#This Row],[Rank 1Y]]+Table2[[#This Row],[Rank 6M]]+Table2[[#This Row],[Rank Sharpe]])/3</f>
        <v>654</v>
      </c>
    </row>
    <row r="693" spans="1:48" x14ac:dyDescent="0.3">
      <c r="A693" t="s">
        <v>1787</v>
      </c>
      <c r="B693" t="s">
        <v>1788</v>
      </c>
      <c r="C693" t="s">
        <v>2920</v>
      </c>
      <c r="D693" t="s">
        <v>1409</v>
      </c>
      <c r="E693">
        <v>3562.5450000000001</v>
      </c>
      <c r="F693">
        <v>329.9</v>
      </c>
      <c r="G693">
        <v>-48.662191915163703</v>
      </c>
      <c r="H693">
        <f>(Table2[[#This Row],[1Y Return vs Nifty]]-AVERAGE(Table2[1Y Return vs Nifty]))/_xlfn.STDEV.P(Table2[1Y Return vs Nifty])</f>
        <v>-1.1306978133818808</v>
      </c>
      <c r="I693">
        <v>0.40782017692988898</v>
      </c>
      <c r="J693">
        <f>(Table2[[#This Row],[1M Return vs Nifty]]-AVERAGE(Table2[1M Return vs Nifty]))/_xlfn.STDEV.P(Table2[1M Return vs Nifty])</f>
        <v>-0.38200509314875813</v>
      </c>
      <c r="K693">
        <v>-25.0601939135537</v>
      </c>
      <c r="L693">
        <f>(Table2[[#This Row],[6M Return vs Nifty]]-AVERAGE(Table2[6M Return vs Nifty]))/_xlfn.STDEV.P(Table2[6M Return vs Nifty])</f>
        <v>-1.1883270670836588</v>
      </c>
      <c r="M693">
        <v>4.1477033605001798</v>
      </c>
      <c r="N693">
        <f>(Table2[[#This Row],[1W Return vs Nifty]]-AVERAGE(Table2[1W Return vs Nifty]))/_xlfn.STDEV.P(Table2[1W Return vs Nifty])</f>
        <v>0.81704528171337076</v>
      </c>
      <c r="O693">
        <v>323.86</v>
      </c>
      <c r="P693">
        <v>323.981920990481</v>
      </c>
      <c r="Q693">
        <v>352.30797566339402</v>
      </c>
      <c r="R693">
        <v>46.634782988483799</v>
      </c>
      <c r="S693">
        <f>(Table2[[#This Row],[Close Price]]-Table2[[#This Row],[20D EMA]])/Table2[[#This Row],[20D EMA]]</f>
        <v>1.8650033965293532E-2</v>
      </c>
      <c r="T693">
        <f>(Table2[[#This Row],[Close Price]]-Table2[[#This Row],[50D EMA]])/Table2[[#This Row],[50D EMA]]</f>
        <v>1.8266695226160035E-2</v>
      </c>
      <c r="U693">
        <f>(Table2[[#This Row],[Close Price]]-Table2[[#This Row],[200D EMA]])/Table2[[#This Row],[200D EMA]]</f>
        <v>-6.3603373216856482E-2</v>
      </c>
      <c r="V693">
        <v>1.7109215075973401</v>
      </c>
      <c r="W693">
        <v>326.95</v>
      </c>
      <c r="X693">
        <v>336.2</v>
      </c>
      <c r="Y693">
        <v>330.7</v>
      </c>
      <c r="Z693">
        <v>337</v>
      </c>
      <c r="AA693">
        <v>326.95</v>
      </c>
      <c r="AB693">
        <v>336.2</v>
      </c>
      <c r="AC693" s="1">
        <f>(Table2[[#This Row],[Close Price]]/Table2[[#This Row],[Day Low]])-1</f>
        <v>9.0227863587704071E-3</v>
      </c>
      <c r="AD693" s="1">
        <f>(Table2[[#This Row],[Day High]]/Table2[[#This Row],[Close Price]])-1</f>
        <v>1.9096695968475297E-2</v>
      </c>
      <c r="AE693" s="1">
        <f>(Table2[[#This Row],[Close Price]]/Table2[[#This Row],[Current Week Low]])-1</f>
        <v>-2.419110976716099E-3</v>
      </c>
      <c r="AF693" s="1">
        <f>(Table2[[#This Row],[Current Week High]]/Table2[[#This Row],[Close Price]])-1</f>
        <v>2.1521673234313532E-2</v>
      </c>
      <c r="AG693" s="1">
        <f>(Table2[[#This Row],[Close Price]]/Table2[[#This Row],[Current Month Low]])-1</f>
        <v>9.0227863587704071E-3</v>
      </c>
      <c r="AH693" s="1">
        <f>(Table2[[#This Row],[Current Month High]]/Table2[[#This Row],[Close Price]])-1</f>
        <v>1.9096695968475297E-2</v>
      </c>
      <c r="AI693">
        <v>45.422855410730499</v>
      </c>
      <c r="AJ693">
        <v>13.6019283746556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-0.04</v>
      </c>
      <c r="AM693" t="s">
        <v>2950</v>
      </c>
      <c r="AN693">
        <v>8.0399999999999991</v>
      </c>
      <c r="AO693" t="s">
        <v>2951</v>
      </c>
      <c r="AP693">
        <v>-8.2783256045560003E-3</v>
      </c>
      <c r="AQ693">
        <f>(Table2[[#This Row],[Sharpe Ratio]]-AVERAGE(Table2[Sharpe Ratio]))/_xlfn.STDEV.P(Table2[Sharpe Ratio])</f>
        <v>-0.74202777065220038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716</v>
      </c>
      <c r="AT693">
        <f>_xlfn.RANK.AVG(Table2[[#This Row],[6M Return vs Nifty Z-Score]],Table2[6M Return vs Nifty Z-Score])</f>
        <v>680</v>
      </c>
      <c r="AU693">
        <f>_xlfn.RANK.AVG(Table2[[#This Row],[Sharpe Ratio Z-Score]],Table2[Sharpe Ratio Z-Score])</f>
        <v>566</v>
      </c>
      <c r="AV693">
        <f>(Table2[[#This Row],[Rank 1Y]]+Table2[[#This Row],[Rank 6M]]+Table2[[#This Row],[Rank Sharpe]])/3</f>
        <v>654</v>
      </c>
    </row>
    <row r="694" spans="1:48" x14ac:dyDescent="0.3">
      <c r="A694" t="s">
        <v>39</v>
      </c>
      <c r="B694" t="s">
        <v>40</v>
      </c>
      <c r="C694" t="s">
        <v>2911</v>
      </c>
      <c r="D694" t="s">
        <v>41</v>
      </c>
      <c r="E694">
        <v>556629.91792410996</v>
      </c>
      <c r="F694">
        <v>2442.1999999999998</v>
      </c>
      <c r="G694">
        <v>-34.017989331791398</v>
      </c>
      <c r="H694">
        <f>(Table2[[#This Row],[1Y Return vs Nifty]]-AVERAGE(Table2[1Y Return vs Nifty]))/_xlfn.STDEV.P(Table2[1Y Return vs Nifty])</f>
        <v>-0.95615280217961152</v>
      </c>
      <c r="I694">
        <v>0.160251449601296</v>
      </c>
      <c r="J694">
        <f>(Table2[[#This Row],[1M Return vs Nifty]]-AVERAGE(Table2[1M Return vs Nifty]))/_xlfn.STDEV.P(Table2[1M Return vs Nifty])</f>
        <v>-0.40542194228824158</v>
      </c>
      <c r="K694">
        <v>-15.7656795015087</v>
      </c>
      <c r="L694">
        <f>(Table2[[#This Row],[6M Return vs Nifty]]-AVERAGE(Table2[6M Return vs Nifty]))/_xlfn.STDEV.P(Table2[6M Return vs Nifty])</f>
        <v>-0.90123498357630183</v>
      </c>
      <c r="M694">
        <v>-2.2637208112416798</v>
      </c>
      <c r="N694">
        <f>(Table2[[#This Row],[1W Return vs Nifty]]-AVERAGE(Table2[1W Return vs Nifty]))/_xlfn.STDEV.P(Table2[1W Return vs Nifty])</f>
        <v>-0.49659227230194075</v>
      </c>
      <c r="O694">
        <v>2456.52</v>
      </c>
      <c r="P694">
        <v>2403.9317197076002</v>
      </c>
      <c r="Q694">
        <v>2431.2504931501599</v>
      </c>
      <c r="R694">
        <v>61.676199737291803</v>
      </c>
      <c r="S694">
        <f>(Table2[[#This Row],[Close Price]]-Table2[[#This Row],[20D EMA]])/Table2[[#This Row],[20D EMA]]</f>
        <v>-5.8293846579715062E-3</v>
      </c>
      <c r="T694">
        <f>(Table2[[#This Row],[Close Price]]-Table2[[#This Row],[50D EMA]])/Table2[[#This Row],[50D EMA]]</f>
        <v>1.5919037957140614E-2</v>
      </c>
      <c r="U694">
        <f>(Table2[[#This Row],[Close Price]]-Table2[[#This Row],[200D EMA]])/Table2[[#This Row],[200D EMA]]</f>
        <v>4.5036522895066803E-3</v>
      </c>
      <c r="V694">
        <v>0.82029985205575295</v>
      </c>
      <c r="W694">
        <v>2427.0500000000002</v>
      </c>
      <c r="X694">
        <v>2467.85</v>
      </c>
      <c r="Y694">
        <v>2426.5500000000002</v>
      </c>
      <c r="Z694">
        <v>2478</v>
      </c>
      <c r="AA694">
        <v>2427.0500000000002</v>
      </c>
      <c r="AB694">
        <v>2467.85</v>
      </c>
      <c r="AC694" s="1">
        <f>(Table2[[#This Row],[Close Price]]/Table2[[#This Row],[Day Low]])-1</f>
        <v>6.2421458148780307E-3</v>
      </c>
      <c r="AD694" s="1">
        <f>(Table2[[#This Row],[Day High]]/Table2[[#This Row],[Close Price]])-1</f>
        <v>1.050282532143143E-2</v>
      </c>
      <c r="AE694" s="1">
        <f>(Table2[[#This Row],[Close Price]]/Table2[[#This Row],[Current Week Low]])-1</f>
        <v>6.4494858956130052E-3</v>
      </c>
      <c r="AF694" s="1">
        <f>(Table2[[#This Row],[Current Week High]]/Table2[[#This Row],[Close Price]])-1</f>
        <v>1.4658914093849784E-2</v>
      </c>
      <c r="AG694" s="1">
        <f>(Table2[[#This Row],[Close Price]]/Table2[[#This Row],[Current Month Low]])-1</f>
        <v>6.2421458148780307E-3</v>
      </c>
      <c r="AH694" s="1">
        <f>(Table2[[#This Row],[Current Month High]]/Table2[[#This Row],[Close Price]])-1</f>
        <v>1.050282532143143E-2</v>
      </c>
      <c r="AI694">
        <v>13.407992793383</v>
      </c>
      <c r="AJ694">
        <v>12.4375589880527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2951</v>
      </c>
      <c r="AN694">
        <v>-6.17</v>
      </c>
      <c r="AO694" t="s">
        <v>2950</v>
      </c>
      <c r="AP694">
        <v>-7.6016626690771999E-2</v>
      </c>
      <c r="AQ694">
        <f>(Table2[[#This Row],[Sharpe Ratio]]-AVERAGE(Table2[Sharpe Ratio]))/_xlfn.STDEV.P(Table2[Sharpe Ratio])</f>
        <v>-1.4896927741862327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677</v>
      </c>
      <c r="AT694">
        <f>_xlfn.RANK.AVG(Table2[[#This Row],[6M Return vs Nifty Z-Score]],Table2[6M Return vs Nifty Z-Score])</f>
        <v>610</v>
      </c>
      <c r="AU694">
        <f>_xlfn.RANK.AVG(Table2[[#This Row],[Sharpe Ratio Z-Score]],Table2[Sharpe Ratio Z-Score])</f>
        <v>677</v>
      </c>
      <c r="AV694">
        <f>(Table2[[#This Row],[Rank 1Y]]+Table2[[#This Row],[Rank 6M]]+Table2[[#This Row],[Rank Sharpe]])/3</f>
        <v>654.66666666666663</v>
      </c>
    </row>
    <row r="695" spans="1:48" x14ac:dyDescent="0.3">
      <c r="A695" t="s">
        <v>1581</v>
      </c>
      <c r="B695" t="s">
        <v>1582</v>
      </c>
      <c r="C695" t="s">
        <v>2919</v>
      </c>
      <c r="D695" t="s">
        <v>583</v>
      </c>
      <c r="E695">
        <v>5016.1775168699996</v>
      </c>
      <c r="F695">
        <v>105.68</v>
      </c>
      <c r="G695">
        <v>-33.361075578412702</v>
      </c>
      <c r="H695">
        <f>(Table2[[#This Row],[1Y Return vs Nifty]]-AVERAGE(Table2[1Y Return vs Nifty]))/_xlfn.STDEV.P(Table2[1Y Return vs Nifty])</f>
        <v>-0.94832301303338662</v>
      </c>
      <c r="I695">
        <v>2.0303204166952198</v>
      </c>
      <c r="J695">
        <f>(Table2[[#This Row],[1M Return vs Nifty]]-AVERAGE(Table2[1M Return vs Nifty]))/_xlfn.STDEV.P(Table2[1M Return vs Nifty])</f>
        <v>-0.22853723089759401</v>
      </c>
      <c r="K695">
        <v>-15.3852892724636</v>
      </c>
      <c r="L695">
        <f>(Table2[[#This Row],[6M Return vs Nifty]]-AVERAGE(Table2[6M Return vs Nifty]))/_xlfn.STDEV.P(Table2[6M Return vs Nifty])</f>
        <v>-0.88948536239535292</v>
      </c>
      <c r="M695">
        <v>-5.7256635690804298</v>
      </c>
      <c r="N695">
        <f>(Table2[[#This Row],[1W Return vs Nifty]]-AVERAGE(Table2[1W Return vs Nifty]))/_xlfn.STDEV.P(Table2[1W Return vs Nifty])</f>
        <v>-1.205910185877574</v>
      </c>
      <c r="O695">
        <v>106.29</v>
      </c>
      <c r="P695">
        <v>105.046179395571</v>
      </c>
      <c r="Q695">
        <v>108.744932038245</v>
      </c>
      <c r="R695">
        <v>39.471091407541998</v>
      </c>
      <c r="S695">
        <f>(Table2[[#This Row],[Close Price]]-Table2[[#This Row],[20D EMA]])/Table2[[#This Row],[20D EMA]]</f>
        <v>-5.7390158998965038E-3</v>
      </c>
      <c r="T695">
        <f>(Table2[[#This Row],[Close Price]]-Table2[[#This Row],[50D EMA]])/Table2[[#This Row],[50D EMA]]</f>
        <v>6.0337330503209908E-3</v>
      </c>
      <c r="U695">
        <f>(Table2[[#This Row],[Close Price]]-Table2[[#This Row],[200D EMA]])/Table2[[#This Row],[200D EMA]]</f>
        <v>-2.818459656737907E-2</v>
      </c>
      <c r="V695">
        <v>1.2644259549402901</v>
      </c>
      <c r="W695">
        <v>105.25</v>
      </c>
      <c r="X695">
        <v>106.77</v>
      </c>
      <c r="Y695">
        <v>106.51</v>
      </c>
      <c r="Z695">
        <v>109</v>
      </c>
      <c r="AA695">
        <v>105.25</v>
      </c>
      <c r="AB695">
        <v>106.77</v>
      </c>
      <c r="AC695" s="1">
        <f>(Table2[[#This Row],[Close Price]]/Table2[[#This Row],[Day Low]])-1</f>
        <v>4.0855106888362247E-3</v>
      </c>
      <c r="AD695" s="1">
        <f>(Table2[[#This Row],[Day High]]/Table2[[#This Row],[Close Price]])-1</f>
        <v>1.0314155942467762E-2</v>
      </c>
      <c r="AE695" s="1">
        <f>(Table2[[#This Row],[Close Price]]/Table2[[#This Row],[Current Week Low]])-1</f>
        <v>-7.792695521547266E-3</v>
      </c>
      <c r="AF695" s="1">
        <f>(Table2[[#This Row],[Current Week High]]/Table2[[#This Row],[Close Price]])-1</f>
        <v>3.1415594246782641E-2</v>
      </c>
      <c r="AG695" s="1">
        <f>(Table2[[#This Row],[Close Price]]/Table2[[#This Row],[Current Month Low]])-1</f>
        <v>4.0855106888362247E-3</v>
      </c>
      <c r="AH695" s="1">
        <f>(Table2[[#This Row],[Current Month High]]/Table2[[#This Row],[Close Price]])-1</f>
        <v>1.0314155942467762E-2</v>
      </c>
      <c r="AI695">
        <v>30.2990158970476</v>
      </c>
      <c r="AJ695">
        <v>15.497267759562799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-0.05</v>
      </c>
      <c r="AM695" t="s">
        <v>2950</v>
      </c>
      <c r="AN695">
        <v>3.81</v>
      </c>
      <c r="AO695" t="s">
        <v>2951</v>
      </c>
      <c r="AP695">
        <v>-9.6009991262101996E-2</v>
      </c>
      <c r="AQ695">
        <f>(Table2[[#This Row],[Sharpe Ratio]]-AVERAGE(Table2[Sharpe Ratio]))/_xlfn.STDEV.P(Table2[Sharpe Ratio])</f>
        <v>-1.7103705702510421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675</v>
      </c>
      <c r="AT695">
        <f>_xlfn.RANK.AVG(Table2[[#This Row],[6M Return vs Nifty Z-Score]],Table2[6M Return vs Nifty Z-Score])</f>
        <v>605</v>
      </c>
      <c r="AU695">
        <f>_xlfn.RANK.AVG(Table2[[#This Row],[Sharpe Ratio Z-Score]],Table2[Sharpe Ratio Z-Score])</f>
        <v>696</v>
      </c>
      <c r="AV695">
        <f>(Table2[[#This Row],[Rank 1Y]]+Table2[[#This Row],[Rank 6M]]+Table2[[#This Row],[Rank Sharpe]])/3</f>
        <v>658.66666666666663</v>
      </c>
    </row>
    <row r="696" spans="1:48" x14ac:dyDescent="0.3">
      <c r="A696" t="s">
        <v>1985</v>
      </c>
      <c r="B696" t="s">
        <v>1986</v>
      </c>
      <c r="C696" t="s">
        <v>2923</v>
      </c>
      <c r="D696" t="s">
        <v>446</v>
      </c>
      <c r="E696">
        <v>2776.5921778799998</v>
      </c>
      <c r="F696">
        <v>231.92</v>
      </c>
      <c r="G696">
        <v>-20.781072318382201</v>
      </c>
      <c r="H696">
        <f>(Table2[[#This Row],[1Y Return vs Nifty]]-AVERAGE(Table2[1Y Return vs Nifty]))/_xlfn.STDEV.P(Table2[1Y Return vs Nifty])</f>
        <v>-0.79838130077929681</v>
      </c>
      <c r="I696">
        <v>-6.0058305012536097</v>
      </c>
      <c r="J696">
        <f>(Table2[[#This Row],[1M Return vs Nifty]]-AVERAGE(Table2[1M Return vs Nifty]))/_xlfn.STDEV.P(Table2[1M Return vs Nifty])</f>
        <v>-0.98865477780391275</v>
      </c>
      <c r="K696">
        <v>-47.501721613312498</v>
      </c>
      <c r="L696">
        <f>(Table2[[#This Row],[6M Return vs Nifty]]-AVERAGE(Table2[6M Return vs Nifty]))/_xlfn.STDEV.P(Table2[6M Return vs Nifty])</f>
        <v>-1.8815085135573388</v>
      </c>
      <c r="M696">
        <v>-1.19180532098715</v>
      </c>
      <c r="N696">
        <f>(Table2[[#This Row],[1W Return vs Nifty]]-AVERAGE(Table2[1W Return vs Nifty]))/_xlfn.STDEV.P(Table2[1W Return vs Nifty])</f>
        <v>-0.27696736447954534</v>
      </c>
      <c r="O696">
        <v>232.86</v>
      </c>
      <c r="P696">
        <v>240.47638765473499</v>
      </c>
      <c r="Q696">
        <v>274.502402471903</v>
      </c>
      <c r="R696">
        <v>53.544475274656499</v>
      </c>
      <c r="S696">
        <f>(Table2[[#This Row],[Close Price]]-Table2[[#This Row],[20D EMA]])/Table2[[#This Row],[20D EMA]]</f>
        <v>-4.0367602851499873E-3</v>
      </c>
      <c r="T696">
        <f>(Table2[[#This Row],[Close Price]]-Table2[[#This Row],[50D EMA]])/Table2[[#This Row],[50D EMA]]</f>
        <v>-3.5580988795539774E-2</v>
      </c>
      <c r="U696">
        <f>(Table2[[#This Row],[Close Price]]-Table2[[#This Row],[200D EMA]])/Table2[[#This Row],[200D EMA]]</f>
        <v>-0.15512579157212142</v>
      </c>
      <c r="V696">
        <v>1.07848619474859</v>
      </c>
      <c r="W696">
        <v>230.4</v>
      </c>
      <c r="X696">
        <v>234.5</v>
      </c>
      <c r="Y696">
        <v>233.53</v>
      </c>
      <c r="Z696">
        <v>242.8</v>
      </c>
      <c r="AA696">
        <v>230.4</v>
      </c>
      <c r="AB696">
        <v>234.5</v>
      </c>
      <c r="AC696" s="1">
        <f>(Table2[[#This Row],[Close Price]]/Table2[[#This Row],[Day Low]])-1</f>
        <v>6.5972222222221433E-3</v>
      </c>
      <c r="AD696" s="1">
        <f>(Table2[[#This Row],[Day High]]/Table2[[#This Row],[Close Price]])-1</f>
        <v>1.1124525698516852E-2</v>
      </c>
      <c r="AE696" s="1">
        <f>(Table2[[#This Row],[Close Price]]/Table2[[#This Row],[Current Week Low]])-1</f>
        <v>-6.8941891834025659E-3</v>
      </c>
      <c r="AF696" s="1">
        <f>(Table2[[#This Row],[Current Week High]]/Table2[[#This Row],[Close Price]])-1</f>
        <v>4.6912728527078507E-2</v>
      </c>
      <c r="AG696" s="1">
        <f>(Table2[[#This Row],[Close Price]]/Table2[[#This Row],[Current Month Low]])-1</f>
        <v>6.5972222222221433E-3</v>
      </c>
      <c r="AH696" s="1">
        <f>(Table2[[#This Row],[Current Month High]]/Table2[[#This Row],[Close Price]])-1</f>
        <v>1.1124525698516852E-2</v>
      </c>
      <c r="AI696">
        <v>86.1633321835115</v>
      </c>
      <c r="AJ696">
        <v>21.107049608354998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-0.01</v>
      </c>
      <c r="AM696" t="s">
        <v>2950</v>
      </c>
      <c r="AN696">
        <v>6.92</v>
      </c>
      <c r="AO696" t="s">
        <v>2951</v>
      </c>
      <c r="AP696">
        <v>-4.4940508985038999E-2</v>
      </c>
      <c r="AQ696">
        <f>(Table2[[#This Row],[Sharpe Ratio]]-AVERAGE(Table2[Sharpe Ratio]))/_xlfn.STDEV.P(Table2[Sharpe Ratio])</f>
        <v>-1.1466885168945062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623</v>
      </c>
      <c r="AT696">
        <f>_xlfn.RANK.AVG(Table2[[#This Row],[6M Return vs Nifty Z-Score]],Table2[6M Return vs Nifty Z-Score])</f>
        <v>723</v>
      </c>
      <c r="AU696">
        <f>_xlfn.RANK.AVG(Table2[[#This Row],[Sharpe Ratio Z-Score]],Table2[Sharpe Ratio Z-Score])</f>
        <v>632</v>
      </c>
      <c r="AV696">
        <f>(Table2[[#This Row],[Rank 1Y]]+Table2[[#This Row],[Rank 6M]]+Table2[[#This Row],[Rank Sharpe]])/3</f>
        <v>659.33333333333337</v>
      </c>
    </row>
    <row r="697" spans="1:48" x14ac:dyDescent="0.3">
      <c r="A697" t="s">
        <v>75</v>
      </c>
      <c r="B697" t="s">
        <v>76</v>
      </c>
      <c r="C697" t="s">
        <v>2909</v>
      </c>
      <c r="D697" t="s">
        <v>25</v>
      </c>
      <c r="E697">
        <v>338634.13719778898</v>
      </c>
      <c r="F697">
        <v>1772.55</v>
      </c>
      <c r="G697">
        <v>-28.868255913735901</v>
      </c>
      <c r="H697">
        <f>(Table2[[#This Row],[1Y Return vs Nifty]]-AVERAGE(Table2[1Y Return vs Nifty]))/_xlfn.STDEV.P(Table2[1Y Return vs Nifty])</f>
        <v>-0.89477286209575868</v>
      </c>
      <c r="I697">
        <v>1.1669556863459301</v>
      </c>
      <c r="J697">
        <f>(Table2[[#This Row],[1M Return vs Nifty]]-AVERAGE(Table2[1M Return vs Nifty]))/_xlfn.STDEV.P(Table2[1M Return vs Nifty])</f>
        <v>-0.31020054056152485</v>
      </c>
      <c r="K697">
        <v>-16.308354601915401</v>
      </c>
      <c r="L697">
        <f>(Table2[[#This Row],[6M Return vs Nifty]]-AVERAGE(Table2[6M Return vs Nifty]))/_xlfn.STDEV.P(Table2[6M Return vs Nifty])</f>
        <v>-0.91799731438095589</v>
      </c>
      <c r="M697">
        <v>2.8016780001935899</v>
      </c>
      <c r="N697">
        <f>(Table2[[#This Row],[1W Return vs Nifty]]-AVERAGE(Table2[1W Return vs Nifty]))/_xlfn.STDEV.P(Table2[1W Return vs Nifty])</f>
        <v>0.54125796604192233</v>
      </c>
      <c r="O697">
        <v>1728.44</v>
      </c>
      <c r="P697">
        <v>1719.07133584553</v>
      </c>
      <c r="Q697">
        <v>1756.2821734526001</v>
      </c>
      <c r="R697">
        <v>62.6021684317666</v>
      </c>
      <c r="S697">
        <f>(Table2[[#This Row],[Close Price]]-Table2[[#This Row],[20D EMA]])/Table2[[#This Row],[20D EMA]]</f>
        <v>2.5520122191108687E-2</v>
      </c>
      <c r="T697">
        <f>(Table2[[#This Row],[Close Price]]-Table2[[#This Row],[50D EMA]])/Table2[[#This Row],[50D EMA]]</f>
        <v>3.1109043027679997E-2</v>
      </c>
      <c r="U697">
        <f>(Table2[[#This Row],[Close Price]]-Table2[[#This Row],[200D EMA]])/Table2[[#This Row],[200D EMA]]</f>
        <v>9.2626497002014415E-3</v>
      </c>
      <c r="V697">
        <v>0.81178012846958703</v>
      </c>
      <c r="W697">
        <v>1749.75</v>
      </c>
      <c r="X697">
        <v>1775.2</v>
      </c>
      <c r="Y697">
        <v>1745.3</v>
      </c>
      <c r="Z697">
        <v>1789</v>
      </c>
      <c r="AA697">
        <v>1749.75</v>
      </c>
      <c r="AB697">
        <v>1775.2</v>
      </c>
      <c r="AC697" s="1">
        <f>(Table2[[#This Row],[Close Price]]/Table2[[#This Row],[Day Low]])-1</f>
        <v>1.3030432918988311E-2</v>
      </c>
      <c r="AD697" s="1">
        <f>(Table2[[#This Row],[Day High]]/Table2[[#This Row],[Close Price]])-1</f>
        <v>1.4950212970015198E-3</v>
      </c>
      <c r="AE697" s="1">
        <f>(Table2[[#This Row],[Close Price]]/Table2[[#This Row],[Current Week Low]])-1</f>
        <v>1.5613361599724929E-2</v>
      </c>
      <c r="AF697" s="1">
        <f>(Table2[[#This Row],[Current Week High]]/Table2[[#This Row],[Close Price]])-1</f>
        <v>9.2804152210093083E-3</v>
      </c>
      <c r="AG697" s="1">
        <f>(Table2[[#This Row],[Close Price]]/Table2[[#This Row],[Current Month Low]])-1</f>
        <v>1.3030432918988311E-2</v>
      </c>
      <c r="AH697" s="1">
        <f>(Table2[[#This Row],[Current Month High]]/Table2[[#This Row],[Close Price]])-1</f>
        <v>1.4950212970015198E-3</v>
      </c>
      <c r="AI697">
        <v>12.1407012496121</v>
      </c>
      <c r="AJ697">
        <v>14.8136153123684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-7.0000000000000007E-2</v>
      </c>
      <c r="AM697" t="s">
        <v>2950</v>
      </c>
      <c r="AN697">
        <v>3.17</v>
      </c>
      <c r="AO697" t="s">
        <v>2951</v>
      </c>
      <c r="AP697">
        <v>-0.10082642880048399</v>
      </c>
      <c r="AQ697">
        <f>(Table2[[#This Row],[Sharpe Ratio]]-AVERAGE(Table2[Sharpe Ratio]))/_xlfn.STDEV.P(Table2[Sharpe Ratio])</f>
        <v>-1.7635322488200462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657</v>
      </c>
      <c r="AT697">
        <f>_xlfn.RANK.AVG(Table2[[#This Row],[6M Return vs Nifty Z-Score]],Table2[6M Return vs Nifty Z-Score])</f>
        <v>617</v>
      </c>
      <c r="AU697">
        <f>_xlfn.RANK.AVG(Table2[[#This Row],[Sharpe Ratio Z-Score]],Table2[Sharpe Ratio Z-Score])</f>
        <v>705</v>
      </c>
      <c r="AV697">
        <f>(Table2[[#This Row],[Rank 1Y]]+Table2[[#This Row],[Rank 6M]]+Table2[[#This Row],[Rank Sharpe]])/3</f>
        <v>659.66666666666663</v>
      </c>
    </row>
    <row r="698" spans="1:48" x14ac:dyDescent="0.3">
      <c r="A698" t="s">
        <v>1878</v>
      </c>
      <c r="B698" t="s">
        <v>1879</v>
      </c>
      <c r="C698" t="s">
        <v>2919</v>
      </c>
      <c r="D698" t="s">
        <v>1597</v>
      </c>
      <c r="E698">
        <v>3134.2606903849901</v>
      </c>
      <c r="F698">
        <v>137.25</v>
      </c>
      <c r="G698">
        <v>-69.023032358112502</v>
      </c>
      <c r="H698">
        <f>(Table2[[#This Row],[1Y Return vs Nifty]]-AVERAGE(Table2[1Y Return vs Nifty]))/_xlfn.STDEV.P(Table2[1Y Return vs Nifty])</f>
        <v>-1.3733797281511666</v>
      </c>
      <c r="I698">
        <v>15.9049193269373</v>
      </c>
      <c r="J698">
        <f>(Table2[[#This Row],[1M Return vs Nifty]]-AVERAGE(Table2[1M Return vs Nifty]))/_xlfn.STDEV.P(Table2[1M Return vs Nifty])</f>
        <v>1.0838231510368666</v>
      </c>
      <c r="K698">
        <v>-15.758384629011699</v>
      </c>
      <c r="L698">
        <f>(Table2[[#This Row],[6M Return vs Nifty]]-AVERAGE(Table2[6M Return vs Nifty]))/_xlfn.STDEV.P(Table2[6M Return vs Nifty])</f>
        <v>-0.90100965710401504</v>
      </c>
      <c r="M698">
        <v>3.6003499799220999</v>
      </c>
      <c r="N698">
        <f>(Table2[[#This Row],[1W Return vs Nifty]]-AVERAGE(Table2[1W Return vs Nifty]))/_xlfn.STDEV.P(Table2[1W Return vs Nifty])</f>
        <v>0.70489797453415226</v>
      </c>
      <c r="O698">
        <v>128.87</v>
      </c>
      <c r="P698">
        <v>125.260398822581</v>
      </c>
      <c r="Q698">
        <v>141.46798463327801</v>
      </c>
      <c r="R698">
        <v>35.543931123738503</v>
      </c>
      <c r="S698">
        <f>(Table2[[#This Row],[Close Price]]-Table2[[#This Row],[20D EMA]])/Table2[[#This Row],[20D EMA]]</f>
        <v>6.5026771164739622E-2</v>
      </c>
      <c r="T698">
        <f>(Table2[[#This Row],[Close Price]]-Table2[[#This Row],[50D EMA]])/Table2[[#This Row],[50D EMA]]</f>
        <v>9.5717411808668218E-2</v>
      </c>
      <c r="U698">
        <f>(Table2[[#This Row],[Close Price]]-Table2[[#This Row],[200D EMA]])/Table2[[#This Row],[200D EMA]]</f>
        <v>-2.9815824719721044E-2</v>
      </c>
      <c r="V698">
        <v>3.39447114975806</v>
      </c>
      <c r="W698">
        <v>126</v>
      </c>
      <c r="X698">
        <v>139</v>
      </c>
      <c r="Y698">
        <v>141.05000000000001</v>
      </c>
      <c r="Z698">
        <v>147.43</v>
      </c>
      <c r="AA698">
        <v>126</v>
      </c>
      <c r="AB698">
        <v>139</v>
      </c>
      <c r="AC698" s="1">
        <f>(Table2[[#This Row],[Close Price]]/Table2[[#This Row],[Day Low]])-1</f>
        <v>8.9285714285714191E-2</v>
      </c>
      <c r="AD698" s="1">
        <f>(Table2[[#This Row],[Day High]]/Table2[[#This Row],[Close Price]])-1</f>
        <v>1.2750455373406133E-2</v>
      </c>
      <c r="AE698" s="1">
        <f>(Table2[[#This Row],[Close Price]]/Table2[[#This Row],[Current Week Low]])-1</f>
        <v>-2.6940801134349601E-2</v>
      </c>
      <c r="AF698" s="1">
        <f>(Table2[[#This Row],[Current Week High]]/Table2[[#This Row],[Close Price]])-1</f>
        <v>7.4171220400728544E-2</v>
      </c>
      <c r="AG698" s="1">
        <f>(Table2[[#This Row],[Close Price]]/Table2[[#This Row],[Current Month Low]])-1</f>
        <v>8.9285714285714191E-2</v>
      </c>
      <c r="AH698" s="1">
        <f>(Table2[[#This Row],[Current Month High]]/Table2[[#This Row],[Close Price]])-1</f>
        <v>1.2750455373406133E-2</v>
      </c>
      <c r="AI698">
        <v>89.398907103825096</v>
      </c>
      <c r="AJ698">
        <v>31.4025849688846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0.04</v>
      </c>
      <c r="AM698" t="s">
        <v>2951</v>
      </c>
      <c r="AN698">
        <v>21.95</v>
      </c>
      <c r="AO698" t="s">
        <v>2951</v>
      </c>
      <c r="AP698">
        <v>-5.8663645221916E-2</v>
      </c>
      <c r="AQ698">
        <f>(Table2[[#This Row],[Sharpe Ratio]]-AVERAGE(Table2[Sharpe Ratio]))/_xlfn.STDEV.P(Table2[Sharpe Ratio])</f>
        <v>-1.2981583432484847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723</v>
      </c>
      <c r="AT698">
        <f>_xlfn.RANK.AVG(Table2[[#This Row],[6M Return vs Nifty Z-Score]],Table2[6M Return vs Nifty Z-Score])</f>
        <v>609</v>
      </c>
      <c r="AU698">
        <f>_xlfn.RANK.AVG(Table2[[#This Row],[Sharpe Ratio Z-Score]],Table2[Sharpe Ratio Z-Score])</f>
        <v>651</v>
      </c>
      <c r="AV698">
        <f>(Table2[[#This Row],[Rank 1Y]]+Table2[[#This Row],[Rank 6M]]+Table2[[#This Row],[Rank Sharpe]])/3</f>
        <v>661</v>
      </c>
    </row>
    <row r="699" spans="1:48" x14ac:dyDescent="0.3">
      <c r="A699" t="s">
        <v>1228</v>
      </c>
      <c r="B699" t="s">
        <v>1229</v>
      </c>
      <c r="C699" t="s">
        <v>2919</v>
      </c>
      <c r="D699" t="s">
        <v>160</v>
      </c>
      <c r="E699">
        <v>8378.40799376</v>
      </c>
      <c r="F699">
        <v>686.95</v>
      </c>
      <c r="G699">
        <v>-37.258446976138202</v>
      </c>
      <c r="H699">
        <f>(Table2[[#This Row],[1Y Return vs Nifty]]-AVERAGE(Table2[1Y Return vs Nifty]))/_xlfn.STDEV.P(Table2[1Y Return vs Nifty])</f>
        <v>-0.99477598514999788</v>
      </c>
      <c r="I699">
        <v>-5.2303083405756601</v>
      </c>
      <c r="J699">
        <f>(Table2[[#This Row],[1M Return vs Nifty]]-AVERAGE(Table2[1M Return vs Nifty]))/_xlfn.STDEV.P(Table2[1M Return vs Nifty])</f>
        <v>-0.91530025666999715</v>
      </c>
      <c r="K699">
        <v>-15.9994216905557</v>
      </c>
      <c r="L699">
        <f>(Table2[[#This Row],[6M Return vs Nifty]]-AVERAGE(Table2[6M Return vs Nifty]))/_xlfn.STDEV.P(Table2[6M Return vs Nifty])</f>
        <v>-0.9084548908336525</v>
      </c>
      <c r="M699">
        <v>-2.1293388949065801</v>
      </c>
      <c r="N699">
        <f>(Table2[[#This Row],[1W Return vs Nifty]]-AVERAGE(Table2[1W Return vs Nifty]))/_xlfn.STDEV.P(Table2[1W Return vs Nifty])</f>
        <v>-0.46905874353365601</v>
      </c>
      <c r="O699">
        <v>697.92</v>
      </c>
      <c r="P699">
        <v>697.30133793844197</v>
      </c>
      <c r="Q699">
        <v>722.91958936926801</v>
      </c>
      <c r="R699">
        <v>52.338175839099797</v>
      </c>
      <c r="S699">
        <f>(Table2[[#This Row],[Close Price]]-Table2[[#This Row],[20D EMA]])/Table2[[#This Row],[20D EMA]]</f>
        <v>-1.5718133883539539E-2</v>
      </c>
      <c r="T699">
        <f>(Table2[[#This Row],[Close Price]]-Table2[[#This Row],[50D EMA]])/Table2[[#This Row],[50D EMA]]</f>
        <v>-1.4844855982989309E-2</v>
      </c>
      <c r="U699">
        <f>(Table2[[#This Row],[Close Price]]-Table2[[#This Row],[200D EMA]])/Table2[[#This Row],[200D EMA]]</f>
        <v>-4.9756003154722457E-2</v>
      </c>
      <c r="V699">
        <v>0.92980377970249595</v>
      </c>
      <c r="W699">
        <v>684.25</v>
      </c>
      <c r="X699">
        <v>694.9</v>
      </c>
      <c r="Y699">
        <v>682</v>
      </c>
      <c r="Z699">
        <v>697.95</v>
      </c>
      <c r="AA699">
        <v>684.25</v>
      </c>
      <c r="AB699">
        <v>694.9</v>
      </c>
      <c r="AC699" s="1">
        <f>(Table2[[#This Row],[Close Price]]/Table2[[#This Row],[Day Low]])-1</f>
        <v>3.9459261965657522E-3</v>
      </c>
      <c r="AD699" s="1">
        <f>(Table2[[#This Row],[Day High]]/Table2[[#This Row],[Close Price]])-1</f>
        <v>1.157289467937983E-2</v>
      </c>
      <c r="AE699" s="1">
        <f>(Table2[[#This Row],[Close Price]]/Table2[[#This Row],[Current Week Low]])-1</f>
        <v>7.2580645161290924E-3</v>
      </c>
      <c r="AF699" s="1">
        <f>(Table2[[#This Row],[Current Week High]]/Table2[[#This Row],[Close Price]])-1</f>
        <v>1.601281024819845E-2</v>
      </c>
      <c r="AG699" s="1">
        <f>(Table2[[#This Row],[Close Price]]/Table2[[#This Row],[Current Month Low]])-1</f>
        <v>3.9459261965657522E-3</v>
      </c>
      <c r="AH699" s="1">
        <f>(Table2[[#This Row],[Current Month High]]/Table2[[#This Row],[Close Price]])-1</f>
        <v>1.157289467937983E-2</v>
      </c>
      <c r="AI699">
        <v>42.368440206710801</v>
      </c>
      <c r="AJ699">
        <v>14.7594386902773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2950</v>
      </c>
      <c r="AN699">
        <v>-1.46</v>
      </c>
      <c r="AO699" t="s">
        <v>2950</v>
      </c>
      <c r="AP699">
        <v>-9.3348154491688998E-2</v>
      </c>
      <c r="AQ699">
        <f>(Table2[[#This Row],[Sharpe Ratio]]-AVERAGE(Table2[Sharpe Ratio]))/_xlfn.STDEV.P(Table2[Sharpe Ratio])</f>
        <v>-1.6809904091539281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688</v>
      </c>
      <c r="AT699">
        <f>_xlfn.RANK.AVG(Table2[[#This Row],[6M Return vs Nifty Z-Score]],Table2[6M Return vs Nifty Z-Score])</f>
        <v>614</v>
      </c>
      <c r="AU699">
        <f>_xlfn.RANK.AVG(Table2[[#This Row],[Sharpe Ratio Z-Score]],Table2[Sharpe Ratio Z-Score])</f>
        <v>695</v>
      </c>
      <c r="AV699">
        <f>(Table2[[#This Row],[Rank 1Y]]+Table2[[#This Row],[Rank 6M]]+Table2[[#This Row],[Rank Sharpe]])/3</f>
        <v>665.66666666666663</v>
      </c>
    </row>
    <row r="700" spans="1:48" x14ac:dyDescent="0.3">
      <c r="A700" t="s">
        <v>1951</v>
      </c>
      <c r="B700" t="s">
        <v>1952</v>
      </c>
      <c r="C700" t="s">
        <v>2916</v>
      </c>
      <c r="D700" t="s">
        <v>66</v>
      </c>
      <c r="E700">
        <v>2866.8665755000002</v>
      </c>
      <c r="F700">
        <v>328.25</v>
      </c>
      <c r="G700">
        <v>-26.452626080569001</v>
      </c>
      <c r="H700">
        <f>(Table2[[#This Row],[1Y Return vs Nifty]]-AVERAGE(Table2[1Y Return vs Nifty]))/_xlfn.STDEV.P(Table2[1Y Return vs Nifty])</f>
        <v>-0.86598084464788494</v>
      </c>
      <c r="I700">
        <v>2.12628152510552</v>
      </c>
      <c r="J700">
        <f>(Table2[[#This Row],[1M Return vs Nifty]]-AVERAGE(Table2[1M Return vs Nifty]))/_xlfn.STDEV.P(Table2[1M Return vs Nifty])</f>
        <v>-0.21946053198190632</v>
      </c>
      <c r="K700">
        <v>-27.982468936165098</v>
      </c>
      <c r="L700">
        <f>(Table2[[#This Row],[6M Return vs Nifty]]-AVERAGE(Table2[6M Return vs Nifty]))/_xlfn.STDEV.P(Table2[6M Return vs Nifty])</f>
        <v>-1.2785912796750969</v>
      </c>
      <c r="M700">
        <v>-0.26201192614485602</v>
      </c>
      <c r="N700">
        <f>(Table2[[#This Row],[1W Return vs Nifty]]-AVERAGE(Table2[1W Return vs Nifty]))/_xlfn.STDEV.P(Table2[1W Return vs Nifty])</f>
        <v>-8.6461871749310013E-2</v>
      </c>
      <c r="O700">
        <v>321.91000000000003</v>
      </c>
      <c r="P700">
        <v>325.39208655011601</v>
      </c>
      <c r="Q700">
        <v>340.93648550218302</v>
      </c>
      <c r="R700">
        <v>28.2134087861523</v>
      </c>
      <c r="S700">
        <f>(Table2[[#This Row],[Close Price]]-Table2[[#This Row],[20D EMA]])/Table2[[#This Row],[20D EMA]]</f>
        <v>1.9694945792302118E-2</v>
      </c>
      <c r="T700">
        <f>(Table2[[#This Row],[Close Price]]-Table2[[#This Row],[50D EMA]])/Table2[[#This Row],[50D EMA]]</f>
        <v>8.7829838770336136E-3</v>
      </c>
      <c r="U700">
        <f>(Table2[[#This Row],[Close Price]]-Table2[[#This Row],[200D EMA]])/Table2[[#This Row],[200D EMA]]</f>
        <v>-3.721070064852823E-2</v>
      </c>
      <c r="V700">
        <v>0.72318581088730205</v>
      </c>
      <c r="W700">
        <v>325.2</v>
      </c>
      <c r="X700">
        <v>331.45</v>
      </c>
      <c r="Y700">
        <v>324.95</v>
      </c>
      <c r="Z700">
        <v>333.75</v>
      </c>
      <c r="AA700">
        <v>325.2</v>
      </c>
      <c r="AB700">
        <v>331.45</v>
      </c>
      <c r="AC700" s="1">
        <f>(Table2[[#This Row],[Close Price]]/Table2[[#This Row],[Day Low]])-1</f>
        <v>9.3788437884378961E-3</v>
      </c>
      <c r="AD700" s="1">
        <f>(Table2[[#This Row],[Day High]]/Table2[[#This Row],[Close Price]])-1</f>
        <v>9.7486671744098086E-3</v>
      </c>
      <c r="AE700" s="1">
        <f>(Table2[[#This Row],[Close Price]]/Table2[[#This Row],[Current Week Low]])-1</f>
        <v>1.0155408524388454E-2</v>
      </c>
      <c r="AF700" s="1">
        <f>(Table2[[#This Row],[Current Week High]]/Table2[[#This Row],[Close Price]])-1</f>
        <v>1.6755521706016685E-2</v>
      </c>
      <c r="AG700" s="1">
        <f>(Table2[[#This Row],[Close Price]]/Table2[[#This Row],[Current Month Low]])-1</f>
        <v>9.3788437884378961E-3</v>
      </c>
      <c r="AH700" s="1">
        <f>(Table2[[#This Row],[Current Month High]]/Table2[[#This Row],[Close Price]])-1</f>
        <v>9.7486671744098086E-3</v>
      </c>
      <c r="AI700">
        <v>26.428027418126401</v>
      </c>
      <c r="AJ700">
        <v>14.532449406838699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-0.05</v>
      </c>
      <c r="AM700" t="s">
        <v>2950</v>
      </c>
      <c r="AN700">
        <v>5.82</v>
      </c>
      <c r="AO700" t="s">
        <v>2951</v>
      </c>
      <c r="AP700">
        <v>-7.2851507218802E-2</v>
      </c>
      <c r="AQ700">
        <f>(Table2[[#This Row],[Sharpe Ratio]]-AVERAGE(Table2[Sharpe Ratio]))/_xlfn.STDEV.P(Table2[Sharpe Ratio])</f>
        <v>-1.4547576042270083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642</v>
      </c>
      <c r="AT700">
        <f>_xlfn.RANK.AVG(Table2[[#This Row],[6M Return vs Nifty Z-Score]],Table2[6M Return vs Nifty Z-Score])</f>
        <v>690</v>
      </c>
      <c r="AU700">
        <f>_xlfn.RANK.AVG(Table2[[#This Row],[Sharpe Ratio Z-Score]],Table2[Sharpe Ratio Z-Score])</f>
        <v>672</v>
      </c>
      <c r="AV700">
        <f>(Table2[[#This Row],[Rank 1Y]]+Table2[[#This Row],[Rank 6M]]+Table2[[#This Row],[Rank Sharpe]])/3</f>
        <v>668</v>
      </c>
    </row>
    <row r="701" spans="1:48" x14ac:dyDescent="0.3">
      <c r="A701" t="s">
        <v>491</v>
      </c>
      <c r="B701" t="s">
        <v>492</v>
      </c>
      <c r="C701" t="s">
        <v>2923</v>
      </c>
      <c r="D701" t="s">
        <v>446</v>
      </c>
      <c r="E701">
        <v>38716.342122779999</v>
      </c>
      <c r="F701">
        <v>569</v>
      </c>
      <c r="G701">
        <v>-42.328477022746704</v>
      </c>
      <c r="H701">
        <f>(Table2[[#This Row],[1Y Return vs Nifty]]-AVERAGE(Table2[1Y Return vs Nifty]))/_xlfn.STDEV.P(Table2[1Y Return vs Nifty])</f>
        <v>-1.055205936609829</v>
      </c>
      <c r="I701">
        <v>7.1717740624189696</v>
      </c>
      <c r="J701">
        <f>(Table2[[#This Row],[1M Return vs Nifty]]-AVERAGE(Table2[1M Return vs Nifty]))/_xlfn.STDEV.P(Table2[1M Return vs Nifty])</f>
        <v>0.25777881426169758</v>
      </c>
      <c r="K701">
        <v>-13.1682302170332</v>
      </c>
      <c r="L701">
        <f>(Table2[[#This Row],[6M Return vs Nifty]]-AVERAGE(Table2[6M Return vs Nifty]))/_xlfn.STDEV.P(Table2[6M Return vs Nifty])</f>
        <v>-0.82100409750457926</v>
      </c>
      <c r="M701">
        <v>2.03387463382973</v>
      </c>
      <c r="N701">
        <f>(Table2[[#This Row],[1W Return vs Nifty]]-AVERAGE(Table2[1W Return vs Nifty]))/_xlfn.STDEV.P(Table2[1W Return vs Nifty])</f>
        <v>0.38394263186073024</v>
      </c>
      <c r="O701">
        <v>544.04999999999995</v>
      </c>
      <c r="P701">
        <v>518.51968616263105</v>
      </c>
      <c r="Q701">
        <v>545.38353524639604</v>
      </c>
      <c r="R701">
        <v>58.830165649136703</v>
      </c>
      <c r="S701">
        <f>(Table2[[#This Row],[Close Price]]-Table2[[#This Row],[20D EMA]])/Table2[[#This Row],[20D EMA]]</f>
        <v>4.585975553717498E-2</v>
      </c>
      <c r="T701">
        <f>(Table2[[#This Row],[Close Price]]-Table2[[#This Row],[50D EMA]])/Table2[[#This Row],[50D EMA]]</f>
        <v>9.7354671740536497E-2</v>
      </c>
      <c r="U701">
        <f>(Table2[[#This Row],[Close Price]]-Table2[[#This Row],[200D EMA]])/Table2[[#This Row],[200D EMA]]</f>
        <v>4.3302489399380938E-2</v>
      </c>
      <c r="V701">
        <v>0.91378167859843396</v>
      </c>
      <c r="W701">
        <v>551.1</v>
      </c>
      <c r="X701">
        <v>578.70000000000005</v>
      </c>
      <c r="Y701">
        <v>561.25</v>
      </c>
      <c r="Z701">
        <v>574.35</v>
      </c>
      <c r="AA701">
        <v>551.1</v>
      </c>
      <c r="AB701">
        <v>578.70000000000005</v>
      </c>
      <c r="AC701" s="1">
        <f>(Table2[[#This Row],[Close Price]]/Table2[[#This Row],[Day Low]])-1</f>
        <v>3.248049355833782E-2</v>
      </c>
      <c r="AD701" s="1">
        <f>(Table2[[#This Row],[Day High]]/Table2[[#This Row],[Close Price]])-1</f>
        <v>1.7047451669595759E-2</v>
      </c>
      <c r="AE701" s="1">
        <f>(Table2[[#This Row],[Close Price]]/Table2[[#This Row],[Current Week Low]])-1</f>
        <v>1.38084632516704E-2</v>
      </c>
      <c r="AF701" s="1">
        <f>(Table2[[#This Row],[Current Week High]]/Table2[[#This Row],[Close Price]])-1</f>
        <v>9.4024604569420411E-3</v>
      </c>
      <c r="AG701" s="1">
        <f>(Table2[[#This Row],[Close Price]]/Table2[[#This Row],[Current Month Low]])-1</f>
        <v>3.248049355833782E-2</v>
      </c>
      <c r="AH701" s="1">
        <f>(Table2[[#This Row],[Current Month High]]/Table2[[#This Row],[Close Price]])-1</f>
        <v>1.7047451669595759E-2</v>
      </c>
      <c r="AI701">
        <v>21.080843585237201</v>
      </c>
      <c r="AJ701">
        <v>27.065654309959701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0.14000000000000001</v>
      </c>
      <c r="AM701" t="s">
        <v>2951</v>
      </c>
      <c r="AN701">
        <v>8.26</v>
      </c>
      <c r="AO701" t="s">
        <v>2951</v>
      </c>
      <c r="AP701">
        <v>-0.153506311372405</v>
      </c>
      <c r="AQ701">
        <f>(Table2[[#This Row],[Sharpe Ratio]]-AVERAGE(Table2[Sharpe Ratio]))/_xlfn.STDEV.P(Table2[Sharpe Ratio])</f>
        <v>-2.3449891787654376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702</v>
      </c>
      <c r="AT701">
        <f>_xlfn.RANK.AVG(Table2[[#This Row],[6M Return vs Nifty Z-Score]],Table2[6M Return vs Nifty Z-Score])</f>
        <v>582</v>
      </c>
      <c r="AU701">
        <f>_xlfn.RANK.AVG(Table2[[#This Row],[Sharpe Ratio Z-Score]],Table2[Sharpe Ratio Z-Score])</f>
        <v>724</v>
      </c>
      <c r="AV701">
        <f>(Table2[[#This Row],[Rank 1Y]]+Table2[[#This Row],[Rank 6M]]+Table2[[#This Row],[Rank Sharpe]])/3</f>
        <v>669.33333333333337</v>
      </c>
    </row>
    <row r="702" spans="1:48" x14ac:dyDescent="0.3">
      <c r="A702" t="s">
        <v>1412</v>
      </c>
      <c r="B702" t="s">
        <v>1413</v>
      </c>
      <c r="C702" t="s">
        <v>2920</v>
      </c>
      <c r="D702" t="s">
        <v>105</v>
      </c>
      <c r="E702">
        <v>6459.3106766800001</v>
      </c>
      <c r="F702">
        <v>1370.15</v>
      </c>
      <c r="G702">
        <v>-29.935757741307299</v>
      </c>
      <c r="H702">
        <f>(Table2[[#This Row],[1Y Return vs Nifty]]-AVERAGE(Table2[1Y Return vs Nifty]))/_xlfn.STDEV.P(Table2[1Y Return vs Nifty])</f>
        <v>-0.90749647182398352</v>
      </c>
      <c r="I702">
        <v>-3.7507772089065798</v>
      </c>
      <c r="J702">
        <f>(Table2[[#This Row],[1M Return vs Nifty]]-AVERAGE(Table2[1M Return vs Nifty]))/_xlfn.STDEV.P(Table2[1M Return vs Nifty])</f>
        <v>-0.77535545151906549</v>
      </c>
      <c r="K702">
        <v>-16.9511262370387</v>
      </c>
      <c r="L702">
        <f>(Table2[[#This Row],[6M Return vs Nifty]]-AVERAGE(Table2[6M Return vs Nifty]))/_xlfn.STDEV.P(Table2[6M Return vs Nifty])</f>
        <v>-0.93785146057581636</v>
      </c>
      <c r="M702">
        <v>-1.57188650796433</v>
      </c>
      <c r="N702">
        <f>(Table2[[#This Row],[1W Return vs Nifty]]-AVERAGE(Table2[1W Return vs Nifty]))/_xlfn.STDEV.P(Table2[1W Return vs Nifty])</f>
        <v>-0.35484224959298682</v>
      </c>
      <c r="O702">
        <v>1364.96</v>
      </c>
      <c r="P702">
        <v>1366.4570278547101</v>
      </c>
      <c r="Q702">
        <v>1401.36178784034</v>
      </c>
      <c r="R702">
        <v>42.337655042375602</v>
      </c>
      <c r="S702">
        <f>(Table2[[#This Row],[Close Price]]-Table2[[#This Row],[20D EMA]])/Table2[[#This Row],[20D EMA]]</f>
        <v>3.8023092251787999E-3</v>
      </c>
      <c r="T702">
        <f>(Table2[[#This Row],[Close Price]]-Table2[[#This Row],[50D EMA]])/Table2[[#This Row],[50D EMA]]</f>
        <v>2.7025893021223298E-3</v>
      </c>
      <c r="U702">
        <f>(Table2[[#This Row],[Close Price]]-Table2[[#This Row],[200D EMA]])/Table2[[#This Row],[200D EMA]]</f>
        <v>-2.2272469615744861E-2</v>
      </c>
      <c r="V702">
        <v>0.72029741834484995</v>
      </c>
      <c r="W702">
        <v>1360.05</v>
      </c>
      <c r="X702">
        <v>1379</v>
      </c>
      <c r="Y702">
        <v>1360</v>
      </c>
      <c r="Z702">
        <v>1379.55</v>
      </c>
      <c r="AA702">
        <v>1360.05</v>
      </c>
      <c r="AB702">
        <v>1379</v>
      </c>
      <c r="AC702" s="1">
        <f>(Table2[[#This Row],[Close Price]]/Table2[[#This Row],[Day Low]])-1</f>
        <v>7.4261975662659463E-3</v>
      </c>
      <c r="AD702" s="1">
        <f>(Table2[[#This Row],[Day High]]/Table2[[#This Row],[Close Price]])-1</f>
        <v>6.4591468087435988E-3</v>
      </c>
      <c r="AE702" s="1">
        <f>(Table2[[#This Row],[Close Price]]/Table2[[#This Row],[Current Week Low]])-1</f>
        <v>7.4632352941177427E-3</v>
      </c>
      <c r="AF702" s="1">
        <f>(Table2[[#This Row],[Current Week High]]/Table2[[#This Row],[Close Price]])-1</f>
        <v>6.8605627121116619E-3</v>
      </c>
      <c r="AG702" s="1">
        <f>(Table2[[#This Row],[Close Price]]/Table2[[#This Row],[Current Month Low]])-1</f>
        <v>7.4261975662659463E-3</v>
      </c>
      <c r="AH702" s="1">
        <f>(Table2[[#This Row],[Current Month High]]/Table2[[#This Row],[Close Price]])-1</f>
        <v>6.4591468087435988E-3</v>
      </c>
      <c r="AI702">
        <v>22.6106630660876</v>
      </c>
      <c r="AJ702">
        <v>9.6119999999999894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-0.04</v>
      </c>
      <c r="AM702" t="s">
        <v>2950</v>
      </c>
      <c r="AN702">
        <v>1.36</v>
      </c>
      <c r="AO702" t="s">
        <v>2951</v>
      </c>
      <c r="AP702">
        <v>-0.14878866072261501</v>
      </c>
      <c r="AQ702">
        <f>(Table2[[#This Row],[Sharpe Ratio]]-AVERAGE(Table2[Sharpe Ratio]))/_xlfn.STDEV.P(Table2[Sharpe Ratio])</f>
        <v>-2.292917865591253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665</v>
      </c>
      <c r="AT702">
        <f>_xlfn.RANK.AVG(Table2[[#This Row],[6M Return vs Nifty Z-Score]],Table2[6M Return vs Nifty Z-Score])</f>
        <v>623</v>
      </c>
      <c r="AU702">
        <f>_xlfn.RANK.AVG(Table2[[#This Row],[Sharpe Ratio Z-Score]],Table2[Sharpe Ratio Z-Score])</f>
        <v>722</v>
      </c>
      <c r="AV702">
        <f>(Table2[[#This Row],[Rank 1Y]]+Table2[[#This Row],[Rank 6M]]+Table2[[#This Row],[Rank Sharpe]])/3</f>
        <v>670</v>
      </c>
    </row>
    <row r="703" spans="1:48" x14ac:dyDescent="0.3">
      <c r="A703" t="s">
        <v>536</v>
      </c>
      <c r="B703" t="s">
        <v>537</v>
      </c>
      <c r="C703" t="s">
        <v>2921</v>
      </c>
      <c r="D703" t="s">
        <v>102</v>
      </c>
      <c r="E703">
        <v>33616.974760104997</v>
      </c>
      <c r="F703">
        <v>1818.6</v>
      </c>
      <c r="G703">
        <v>-43.332644215780597</v>
      </c>
      <c r="H703">
        <f>(Table2[[#This Row],[1Y Return vs Nifty]]-AVERAGE(Table2[1Y Return vs Nifty]))/_xlfn.STDEV.P(Table2[1Y Return vs Nifty])</f>
        <v>-1.0671746575394385</v>
      </c>
      <c r="I703">
        <v>-1.80043670693867</v>
      </c>
      <c r="J703">
        <f>(Table2[[#This Row],[1M Return vs Nifty]]-AVERAGE(Table2[1M Return vs Nifty]))/_xlfn.STDEV.P(Table2[1M Return vs Nifty])</f>
        <v>-0.59087807508294932</v>
      </c>
      <c r="K703">
        <v>-29.0286925544323</v>
      </c>
      <c r="L703">
        <f>(Table2[[#This Row],[6M Return vs Nifty]]-AVERAGE(Table2[6M Return vs Nifty]))/_xlfn.STDEV.P(Table2[6M Return vs Nifty])</f>
        <v>-1.310907386258749</v>
      </c>
      <c r="M703">
        <v>-4.0968157238737497</v>
      </c>
      <c r="N703">
        <f>(Table2[[#This Row],[1W Return vs Nifty]]-AVERAGE(Table2[1W Return vs Nifty]))/_xlfn.STDEV.P(Table2[1W Return vs Nifty])</f>
        <v>-0.87217533353834797</v>
      </c>
      <c r="O703">
        <v>1836.62</v>
      </c>
      <c r="P703">
        <v>1856.3124056065701</v>
      </c>
      <c r="Q703">
        <v>1990.45014672394</v>
      </c>
      <c r="R703">
        <v>44.187344768760703</v>
      </c>
      <c r="S703">
        <f>(Table2[[#This Row],[Close Price]]-Table2[[#This Row],[20D EMA]])/Table2[[#This Row],[20D EMA]]</f>
        <v>-9.8115015626531257E-3</v>
      </c>
      <c r="T703">
        <f>(Table2[[#This Row],[Close Price]]-Table2[[#This Row],[50D EMA]])/Table2[[#This Row],[50D EMA]]</f>
        <v>-2.031576446543612E-2</v>
      </c>
      <c r="U703">
        <f>(Table2[[#This Row],[Close Price]]-Table2[[#This Row],[200D EMA]])/Table2[[#This Row],[200D EMA]]</f>
        <v>-8.6337327768186659E-2</v>
      </c>
      <c r="V703">
        <v>1.0552968868116701</v>
      </c>
      <c r="W703">
        <v>1778.05</v>
      </c>
      <c r="X703">
        <v>1824.75</v>
      </c>
      <c r="Y703">
        <v>1803.05</v>
      </c>
      <c r="Z703">
        <v>1869.6</v>
      </c>
      <c r="AA703">
        <v>1778.05</v>
      </c>
      <c r="AB703">
        <v>1824.75</v>
      </c>
      <c r="AC703" s="1">
        <f>(Table2[[#This Row],[Close Price]]/Table2[[#This Row],[Day Low]])-1</f>
        <v>2.2805882849188608E-2</v>
      </c>
      <c r="AD703" s="1">
        <f>(Table2[[#This Row],[Day High]]/Table2[[#This Row],[Close Price]])-1</f>
        <v>3.3817222038932115E-3</v>
      </c>
      <c r="AE703" s="1">
        <f>(Table2[[#This Row],[Close Price]]/Table2[[#This Row],[Current Week Low]])-1</f>
        <v>8.6242755331245036E-3</v>
      </c>
      <c r="AF703" s="1">
        <f>(Table2[[#This Row],[Current Week High]]/Table2[[#This Row],[Close Price]])-1</f>
        <v>2.804354998350389E-2</v>
      </c>
      <c r="AG703" s="1">
        <f>(Table2[[#This Row],[Close Price]]/Table2[[#This Row],[Current Month Low]])-1</f>
        <v>2.2805882849188608E-2</v>
      </c>
      <c r="AH703" s="1">
        <f>(Table2[[#This Row],[Current Month High]]/Table2[[#This Row],[Close Price]])-1</f>
        <v>3.3817222038932115E-3</v>
      </c>
      <c r="AI703">
        <v>33.657758715495397</v>
      </c>
      <c r="AJ703">
        <v>10.124742642606201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2950</v>
      </c>
      <c r="AN703">
        <v>4.8099999999999996</v>
      </c>
      <c r="AO703" t="s">
        <v>2951</v>
      </c>
      <c r="AP703">
        <v>-3.2560972237900998E-2</v>
      </c>
      <c r="AQ703">
        <f>(Table2[[#This Row],[Sharpe Ratio]]-AVERAGE(Table2[Sharpe Ratio]))/_xlfn.STDEV.P(Table2[Sharpe Ratio])</f>
        <v>-1.0100487394365791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705</v>
      </c>
      <c r="AT703">
        <f>_xlfn.RANK.AVG(Table2[[#This Row],[6M Return vs Nifty Z-Score]],Table2[6M Return vs Nifty Z-Score])</f>
        <v>698</v>
      </c>
      <c r="AU703">
        <f>_xlfn.RANK.AVG(Table2[[#This Row],[Sharpe Ratio Z-Score]],Table2[Sharpe Ratio Z-Score])</f>
        <v>612</v>
      </c>
      <c r="AV703">
        <f>(Table2[[#This Row],[Rank 1Y]]+Table2[[#This Row],[Rank 6M]]+Table2[[#This Row],[Rank Sharpe]])/3</f>
        <v>671.66666666666663</v>
      </c>
    </row>
    <row r="704" spans="1:48" x14ac:dyDescent="0.3">
      <c r="A704" t="s">
        <v>343</v>
      </c>
      <c r="B704" t="s">
        <v>344</v>
      </c>
      <c r="C704" t="s">
        <v>2909</v>
      </c>
      <c r="D704" t="s">
        <v>345</v>
      </c>
      <c r="E704">
        <v>67476.155748644902</v>
      </c>
      <c r="F704">
        <v>729.95</v>
      </c>
      <c r="G704">
        <v>-39.703553814836901</v>
      </c>
      <c r="H704">
        <f>(Table2[[#This Row],[1Y Return vs Nifty]]-AVERAGE(Table2[1Y Return vs Nifty]))/_xlfn.STDEV.P(Table2[1Y Return vs Nifty])</f>
        <v>-1.0239193405578231</v>
      </c>
      <c r="I704">
        <v>-0.56162962974089603</v>
      </c>
      <c r="J704">
        <f>(Table2[[#This Row],[1M Return vs Nifty]]-AVERAGE(Table2[1M Return vs Nifty]))/_xlfn.STDEV.P(Table2[1M Return vs Nifty])</f>
        <v>-0.47370270017720967</v>
      </c>
      <c r="K704">
        <v>-15.217440559990999</v>
      </c>
      <c r="L704">
        <f>(Table2[[#This Row],[6M Return vs Nifty]]-AVERAGE(Table2[6M Return vs Nifty]))/_xlfn.STDEV.P(Table2[6M Return vs Nifty])</f>
        <v>-0.88430079497832481</v>
      </c>
      <c r="M704">
        <v>-0.92446256568152596</v>
      </c>
      <c r="N704">
        <f>(Table2[[#This Row],[1W Return vs Nifty]]-AVERAGE(Table2[1W Return vs Nifty]))/_xlfn.STDEV.P(Table2[1W Return vs Nifty])</f>
        <v>-0.22219147167381603</v>
      </c>
      <c r="O704">
        <v>718.69</v>
      </c>
      <c r="P704">
        <v>717.25411084495397</v>
      </c>
      <c r="Q704">
        <v>744.58659856078896</v>
      </c>
      <c r="R704">
        <v>36.6477770529156</v>
      </c>
      <c r="S704">
        <f>(Table2[[#This Row],[Close Price]]-Table2[[#This Row],[20D EMA]])/Table2[[#This Row],[20D EMA]]</f>
        <v>1.5667394843395608E-2</v>
      </c>
      <c r="T704">
        <f>(Table2[[#This Row],[Close Price]]-Table2[[#This Row],[50D EMA]])/Table2[[#This Row],[50D EMA]]</f>
        <v>1.7700685103205348E-2</v>
      </c>
      <c r="U704">
        <f>(Table2[[#This Row],[Close Price]]-Table2[[#This Row],[200D EMA]])/Table2[[#This Row],[200D EMA]]</f>
        <v>-1.9657348908884455E-2</v>
      </c>
      <c r="V704">
        <v>0.71187566946150804</v>
      </c>
      <c r="W704">
        <v>721.05</v>
      </c>
      <c r="X704">
        <v>733</v>
      </c>
      <c r="Y704">
        <v>723.95</v>
      </c>
      <c r="Z704">
        <v>735.9</v>
      </c>
      <c r="AA704">
        <v>721.05</v>
      </c>
      <c r="AB704">
        <v>733</v>
      </c>
      <c r="AC704" s="1">
        <f>(Table2[[#This Row],[Close Price]]/Table2[[#This Row],[Day Low]])-1</f>
        <v>1.2343110741280139E-2</v>
      </c>
      <c r="AD704" s="1">
        <f>(Table2[[#This Row],[Day High]]/Table2[[#This Row],[Close Price]])-1</f>
        <v>4.1783683813958472E-3</v>
      </c>
      <c r="AE704" s="1">
        <f>(Table2[[#This Row],[Close Price]]/Table2[[#This Row],[Current Week Low]])-1</f>
        <v>8.2878651840596618E-3</v>
      </c>
      <c r="AF704" s="1">
        <f>(Table2[[#This Row],[Current Week High]]/Table2[[#This Row],[Close Price]])-1</f>
        <v>8.151243235837935E-3</v>
      </c>
      <c r="AG704" s="1">
        <f>(Table2[[#This Row],[Close Price]]/Table2[[#This Row],[Current Month Low]])-1</f>
        <v>1.2343110741280139E-2</v>
      </c>
      <c r="AH704" s="1">
        <f>(Table2[[#This Row],[Current Month High]]/Table2[[#This Row],[Close Price]])-1</f>
        <v>4.1783683813958472E-3</v>
      </c>
      <c r="AI704">
        <v>22.316597027193598</v>
      </c>
      <c r="AJ704">
        <v>12.6552974766571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-0.03</v>
      </c>
      <c r="AM704" t="s">
        <v>2950</v>
      </c>
      <c r="AN704">
        <v>4.33</v>
      </c>
      <c r="AO704" t="s">
        <v>2951</v>
      </c>
      <c r="AP704">
        <v>-0.13558156135087901</v>
      </c>
      <c r="AQ704">
        <f>(Table2[[#This Row],[Sharpe Ratio]]-AVERAGE(Table2[Sharpe Ratio]))/_xlfn.STDEV.P(Table2[Sharpe Ratio])</f>
        <v>-2.1471438228399404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695</v>
      </c>
      <c r="AT704">
        <f>_xlfn.RANK.AVG(Table2[[#This Row],[6M Return vs Nifty Z-Score]],Table2[6M Return vs Nifty Z-Score])</f>
        <v>601</v>
      </c>
      <c r="AU704">
        <f>_xlfn.RANK.AVG(Table2[[#This Row],[Sharpe Ratio Z-Score]],Table2[Sharpe Ratio Z-Score])</f>
        <v>720</v>
      </c>
      <c r="AV704">
        <f>(Table2[[#This Row],[Rank 1Y]]+Table2[[#This Row],[Rank 6M]]+Table2[[#This Row],[Rank Sharpe]])/3</f>
        <v>672</v>
      </c>
    </row>
    <row r="705" spans="1:48" x14ac:dyDescent="0.3">
      <c r="A705" t="s">
        <v>2185</v>
      </c>
      <c r="B705" t="s">
        <v>2186</v>
      </c>
      <c r="C705" t="s">
        <v>2916</v>
      </c>
      <c r="D705" t="s">
        <v>269</v>
      </c>
      <c r="E705">
        <v>2182.0835093400001</v>
      </c>
      <c r="F705">
        <v>410.35</v>
      </c>
      <c r="G705">
        <v>-29.277173293127799</v>
      </c>
      <c r="H705">
        <f>(Table2[[#This Row],[1Y Return vs Nifty]]-AVERAGE(Table2[1Y Return vs Nifty]))/_xlfn.STDEV.P(Table2[1Y Return vs Nifty])</f>
        <v>-0.89964676957965284</v>
      </c>
      <c r="I705">
        <v>9.5306507475822695</v>
      </c>
      <c r="J705">
        <f>(Table2[[#This Row],[1M Return vs Nifty]]-AVERAGE(Table2[1M Return vs Nifty]))/_xlfn.STDEV.P(Table2[1M Return vs Nifty])</f>
        <v>0.48089851145106949</v>
      </c>
      <c r="K705">
        <v>-24.3224643020271</v>
      </c>
      <c r="L705">
        <f>(Table2[[#This Row],[6M Return vs Nifty]]-AVERAGE(Table2[6M Return vs Nifty]))/_xlfn.STDEV.P(Table2[6M Return vs Nifty])</f>
        <v>-1.1655398270139923</v>
      </c>
      <c r="M705">
        <v>1.10673662827246</v>
      </c>
      <c r="N705">
        <f>(Table2[[#This Row],[1W Return vs Nifty]]-AVERAGE(Table2[1W Return vs Nifty]))/_xlfn.STDEV.P(Table2[1W Return vs Nifty])</f>
        <v>0.19398120219540829</v>
      </c>
      <c r="O705">
        <v>390.68</v>
      </c>
      <c r="P705">
        <v>386.34073077322</v>
      </c>
      <c r="Q705">
        <v>403.61069551861499</v>
      </c>
      <c r="R705">
        <v>41.437907862915701</v>
      </c>
      <c r="S705">
        <f>(Table2[[#This Row],[Close Price]]-Table2[[#This Row],[20D EMA]])/Table2[[#This Row],[20D EMA]]</f>
        <v>5.0348110985973214E-2</v>
      </c>
      <c r="T705">
        <f>(Table2[[#This Row],[Close Price]]-Table2[[#This Row],[50D EMA]])/Table2[[#This Row],[50D EMA]]</f>
        <v>6.2145322287732938E-2</v>
      </c>
      <c r="U705">
        <f>(Table2[[#This Row],[Close Price]]-Table2[[#This Row],[200D EMA]])/Table2[[#This Row],[200D EMA]]</f>
        <v>1.6697536899326817E-2</v>
      </c>
      <c r="V705">
        <v>2.1102609130714698</v>
      </c>
      <c r="W705">
        <v>408.5</v>
      </c>
      <c r="X705">
        <v>415</v>
      </c>
      <c r="Y705">
        <v>412.55</v>
      </c>
      <c r="Z705">
        <v>426.5</v>
      </c>
      <c r="AA705">
        <v>408.5</v>
      </c>
      <c r="AB705">
        <v>415</v>
      </c>
      <c r="AC705" s="1">
        <f>(Table2[[#This Row],[Close Price]]/Table2[[#This Row],[Day Low]])-1</f>
        <v>4.5287637698898653E-3</v>
      </c>
      <c r="AD705" s="1">
        <f>(Table2[[#This Row],[Day High]]/Table2[[#This Row],[Close Price]])-1</f>
        <v>1.1331789935420833E-2</v>
      </c>
      <c r="AE705" s="1">
        <f>(Table2[[#This Row],[Close Price]]/Table2[[#This Row],[Current Week Low]])-1</f>
        <v>-5.3326869470367022E-3</v>
      </c>
      <c r="AF705" s="1">
        <f>(Table2[[#This Row],[Current Week High]]/Table2[[#This Row],[Close Price]])-1</f>
        <v>3.9356646764956649E-2</v>
      </c>
      <c r="AG705" s="1">
        <f>(Table2[[#This Row],[Close Price]]/Table2[[#This Row],[Current Month Low]])-1</f>
        <v>4.5287637698898653E-3</v>
      </c>
      <c r="AH705" s="1">
        <f>(Table2[[#This Row],[Current Month High]]/Table2[[#This Row],[Close Price]])-1</f>
        <v>1.1331789935420833E-2</v>
      </c>
      <c r="AI705">
        <v>30.595832825636599</v>
      </c>
      <c r="AJ705">
        <v>24.029016170469902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0.05</v>
      </c>
      <c r="AM705" t="s">
        <v>2951</v>
      </c>
      <c r="AN705">
        <v>15.56</v>
      </c>
      <c r="AO705" t="s">
        <v>2951</v>
      </c>
      <c r="AP705">
        <v>-8.5629445289784001E-2</v>
      </c>
      <c r="AQ705">
        <f>(Table2[[#This Row],[Sharpe Ratio]]-AVERAGE(Table2[Sharpe Ratio]))/_xlfn.STDEV.P(Table2[Sharpe Ratio])</f>
        <v>-1.5957947569131781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661</v>
      </c>
      <c r="AT705">
        <f>_xlfn.RANK.AVG(Table2[[#This Row],[6M Return vs Nifty Z-Score]],Table2[6M Return vs Nifty Z-Score])</f>
        <v>671</v>
      </c>
      <c r="AU705">
        <f>_xlfn.RANK.AVG(Table2[[#This Row],[Sharpe Ratio Z-Score]],Table2[Sharpe Ratio Z-Score])</f>
        <v>687</v>
      </c>
      <c r="AV705">
        <f>(Table2[[#This Row],[Rank 1Y]]+Table2[[#This Row],[Rank 6M]]+Table2[[#This Row],[Rank Sharpe]])/3</f>
        <v>673</v>
      </c>
    </row>
    <row r="706" spans="1:48" x14ac:dyDescent="0.3">
      <c r="A706" t="s">
        <v>204</v>
      </c>
      <c r="B706" t="s">
        <v>205</v>
      </c>
      <c r="C706" t="s">
        <v>2909</v>
      </c>
      <c r="D706" t="s">
        <v>36</v>
      </c>
      <c r="E706">
        <v>121519.34659743001</v>
      </c>
      <c r="F706">
        <v>579.5</v>
      </c>
      <c r="G706">
        <v>-34.155866643688199</v>
      </c>
      <c r="H706">
        <f>(Table2[[#This Row],[1Y Return vs Nifty]]-AVERAGE(Table2[1Y Return vs Nifty]))/_xlfn.STDEV.P(Table2[1Y Return vs Nifty])</f>
        <v>-0.95779616902137399</v>
      </c>
      <c r="I706">
        <v>0.29329037466305202</v>
      </c>
      <c r="J706">
        <f>(Table2[[#This Row],[1M Return vs Nifty]]-AVERAGE(Table2[1M Return vs Nifty]))/_xlfn.STDEV.P(Table2[1M Return vs Nifty])</f>
        <v>-0.3928381540551048</v>
      </c>
      <c r="K706">
        <v>-19.419918359095501</v>
      </c>
      <c r="L706">
        <f>(Table2[[#This Row],[6M Return vs Nifty]]-AVERAGE(Table2[6M Return vs Nifty]))/_xlfn.STDEV.P(Table2[6M Return vs Nifty])</f>
        <v>-1.0141083409943696</v>
      </c>
      <c r="M706">
        <v>-2.97188344418108</v>
      </c>
      <c r="N706">
        <f>(Table2[[#This Row],[1W Return vs Nifty]]-AVERAGE(Table2[1W Return vs Nifty]))/_xlfn.STDEV.P(Table2[1W Return vs Nifty])</f>
        <v>-0.64168780865401776</v>
      </c>
      <c r="O706">
        <v>576.73</v>
      </c>
      <c r="P706">
        <v>579.03141365268505</v>
      </c>
      <c r="Q706">
        <v>599.52820278039303</v>
      </c>
      <c r="R706">
        <v>48.810956416137699</v>
      </c>
      <c r="S706">
        <f>(Table2[[#This Row],[Close Price]]-Table2[[#This Row],[20D EMA]])/Table2[[#This Row],[20D EMA]]</f>
        <v>4.8029407174934226E-3</v>
      </c>
      <c r="T706">
        <f>(Table2[[#This Row],[Close Price]]-Table2[[#This Row],[50D EMA]])/Table2[[#This Row],[50D EMA]]</f>
        <v>8.092589387490842E-4</v>
      </c>
      <c r="U706">
        <f>(Table2[[#This Row],[Close Price]]-Table2[[#This Row],[200D EMA]])/Table2[[#This Row],[200D EMA]]</f>
        <v>-3.3406606540792465E-2</v>
      </c>
      <c r="V706">
        <v>1.1480178042567499</v>
      </c>
      <c r="W706">
        <v>575.65</v>
      </c>
      <c r="X706">
        <v>582.45000000000005</v>
      </c>
      <c r="Y706">
        <v>580</v>
      </c>
      <c r="Z706">
        <v>592.6</v>
      </c>
      <c r="AA706">
        <v>575.65</v>
      </c>
      <c r="AB706">
        <v>582.45000000000005</v>
      </c>
      <c r="AC706" s="1">
        <f>(Table2[[#This Row],[Close Price]]/Table2[[#This Row],[Day Low]])-1</f>
        <v>6.688091722400813E-3</v>
      </c>
      <c r="AD706" s="1">
        <f>(Table2[[#This Row],[Day High]]/Table2[[#This Row],[Close Price]])-1</f>
        <v>5.0905953408111326E-3</v>
      </c>
      <c r="AE706" s="1">
        <f>(Table2[[#This Row],[Close Price]]/Table2[[#This Row],[Current Week Low]])-1</f>
        <v>-8.6206896551721535E-4</v>
      </c>
      <c r="AF706" s="1">
        <f>(Table2[[#This Row],[Current Week High]]/Table2[[#This Row],[Close Price]])-1</f>
        <v>2.2605694564279633E-2</v>
      </c>
      <c r="AG706" s="1">
        <f>(Table2[[#This Row],[Close Price]]/Table2[[#This Row],[Current Month Low]])-1</f>
        <v>6.688091722400813E-3</v>
      </c>
      <c r="AH706" s="1">
        <f>(Table2[[#This Row],[Current Month High]]/Table2[[#This Row],[Close Price]])-1</f>
        <v>5.0905953408111326E-3</v>
      </c>
      <c r="AI706">
        <v>22.622950819672099</v>
      </c>
      <c r="AJ706">
        <v>13.316386390301099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-0.16</v>
      </c>
      <c r="AM706" t="s">
        <v>2950</v>
      </c>
      <c r="AN706">
        <v>4.99</v>
      </c>
      <c r="AO706" t="s">
        <v>2951</v>
      </c>
      <c r="AP706">
        <v>-9.9253949773064995E-2</v>
      </c>
      <c r="AQ706">
        <f>(Table2[[#This Row],[Sharpe Ratio]]-AVERAGE(Table2[Sharpe Ratio]))/_xlfn.STDEV.P(Table2[Sharpe Ratio])</f>
        <v>-1.7461759301828836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679</v>
      </c>
      <c r="AT706">
        <f>_xlfn.RANK.AVG(Table2[[#This Row],[6M Return vs Nifty Z-Score]],Table2[6M Return vs Nifty Z-Score])</f>
        <v>643</v>
      </c>
      <c r="AU706">
        <f>_xlfn.RANK.AVG(Table2[[#This Row],[Sharpe Ratio Z-Score]],Table2[Sharpe Ratio Z-Score])</f>
        <v>703</v>
      </c>
      <c r="AV706">
        <f>(Table2[[#This Row],[Rank 1Y]]+Table2[[#This Row],[Rank 6M]]+Table2[[#This Row],[Rank Sharpe]])/3</f>
        <v>675</v>
      </c>
    </row>
    <row r="707" spans="1:48" x14ac:dyDescent="0.3">
      <c r="A707" t="s">
        <v>1438</v>
      </c>
      <c r="B707" t="s">
        <v>1439</v>
      </c>
      <c r="C707" t="s">
        <v>2920</v>
      </c>
      <c r="D707" t="s">
        <v>486</v>
      </c>
      <c r="E707">
        <v>6151.2506739500004</v>
      </c>
      <c r="F707">
        <v>325.8</v>
      </c>
      <c r="G707">
        <v>-19.979727967525601</v>
      </c>
      <c r="H707">
        <f>(Table2[[#This Row],[1Y Return vs Nifty]]-AVERAGE(Table2[1Y Return vs Nifty]))/_xlfn.STDEV.P(Table2[1Y Return vs Nifty])</f>
        <v>-0.78883003584009459</v>
      </c>
      <c r="I707">
        <v>-15.1407780160693</v>
      </c>
      <c r="J707">
        <f>(Table2[[#This Row],[1M Return vs Nifty]]-AVERAGE(Table2[1M Return vs Nifty]))/_xlfn.STDEV.P(Table2[1M Return vs Nifty])</f>
        <v>-1.8527044910280623</v>
      </c>
      <c r="K707">
        <v>-29.686841142645701</v>
      </c>
      <c r="L707">
        <f>(Table2[[#This Row],[6M Return vs Nifty]]-AVERAGE(Table2[6M Return vs Nifty]))/_xlfn.STDEV.P(Table2[6M Return vs Nifty])</f>
        <v>-1.3312365009463056</v>
      </c>
      <c r="M707">
        <v>-1.9496885628451199</v>
      </c>
      <c r="N707">
        <f>(Table2[[#This Row],[1W Return vs Nifty]]-AVERAGE(Table2[1W Return vs Nifty]))/_xlfn.STDEV.P(Table2[1W Return vs Nifty])</f>
        <v>-0.43225016302709757</v>
      </c>
      <c r="O707">
        <v>332.82</v>
      </c>
      <c r="P707">
        <v>358.67559369606198</v>
      </c>
      <c r="Q707">
        <v>388.07315705823999</v>
      </c>
      <c r="R707">
        <v>40.821863721036898</v>
      </c>
      <c r="S707">
        <f>(Table2[[#This Row],[Close Price]]-Table2[[#This Row],[20D EMA]])/Table2[[#This Row],[20D EMA]]</f>
        <v>-2.1092482422931259E-2</v>
      </c>
      <c r="T707">
        <f>(Table2[[#This Row],[Close Price]]-Table2[[#This Row],[50D EMA]])/Table2[[#This Row],[50D EMA]]</f>
        <v>-9.1658295891524785E-2</v>
      </c>
      <c r="U707">
        <f>(Table2[[#This Row],[Close Price]]-Table2[[#This Row],[200D EMA]])/Table2[[#This Row],[200D EMA]]</f>
        <v>-0.1604675714504375</v>
      </c>
      <c r="V707">
        <v>0.60495228303217397</v>
      </c>
      <c r="W707">
        <v>320.25</v>
      </c>
      <c r="X707">
        <v>330</v>
      </c>
      <c r="Y707">
        <v>327</v>
      </c>
      <c r="Z707">
        <v>338.7</v>
      </c>
      <c r="AA707">
        <v>320.25</v>
      </c>
      <c r="AB707">
        <v>330</v>
      </c>
      <c r="AC707" s="1">
        <f>(Table2[[#This Row],[Close Price]]/Table2[[#This Row],[Day Low]])-1</f>
        <v>1.7330210772833698E-2</v>
      </c>
      <c r="AD707" s="1">
        <f>(Table2[[#This Row],[Day High]]/Table2[[#This Row],[Close Price]])-1</f>
        <v>1.2891344383056946E-2</v>
      </c>
      <c r="AE707" s="1">
        <f>(Table2[[#This Row],[Close Price]]/Table2[[#This Row],[Current Week Low]])-1</f>
        <v>-3.669724770642202E-3</v>
      </c>
      <c r="AF707" s="1">
        <f>(Table2[[#This Row],[Current Week High]]/Table2[[#This Row],[Close Price]])-1</f>
        <v>3.9594843462246621E-2</v>
      </c>
      <c r="AG707" s="1">
        <f>(Table2[[#This Row],[Close Price]]/Table2[[#This Row],[Current Month Low]])-1</f>
        <v>1.7330210772833698E-2</v>
      </c>
      <c r="AH707" s="1">
        <f>(Table2[[#This Row],[Current Month High]]/Table2[[#This Row],[Close Price]])-1</f>
        <v>1.2891344383056946E-2</v>
      </c>
      <c r="AI707">
        <v>66.482504604051499</v>
      </c>
      <c r="AJ707">
        <v>24.0434037692747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-0.24</v>
      </c>
      <c r="AM707" t="s">
        <v>2950</v>
      </c>
      <c r="AN707">
        <v>9.66</v>
      </c>
      <c r="AO707" t="s">
        <v>2951</v>
      </c>
      <c r="AP707">
        <v>-0.117157874127333</v>
      </c>
      <c r="AQ707">
        <f>(Table2[[#This Row],[Sharpe Ratio]]-AVERAGE(Table2[Sharpe Ratio]))/_xlfn.STDEV.P(Table2[Sharpe Ratio])</f>
        <v>-1.9437914217283419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620</v>
      </c>
      <c r="AT707">
        <f>_xlfn.RANK.AVG(Table2[[#This Row],[6M Return vs Nifty Z-Score]],Table2[6M Return vs Nifty Z-Score])</f>
        <v>701</v>
      </c>
      <c r="AU707">
        <f>_xlfn.RANK.AVG(Table2[[#This Row],[Sharpe Ratio Z-Score]],Table2[Sharpe Ratio Z-Score])</f>
        <v>712</v>
      </c>
      <c r="AV707">
        <f>(Table2[[#This Row],[Rank 1Y]]+Table2[[#This Row],[Rank 6M]]+Table2[[#This Row],[Rank Sharpe]])/3</f>
        <v>677.66666666666663</v>
      </c>
    </row>
    <row r="708" spans="1:48" x14ac:dyDescent="0.3">
      <c r="A708" t="s">
        <v>907</v>
      </c>
      <c r="B708" t="s">
        <v>908</v>
      </c>
      <c r="C708" t="s">
        <v>2925</v>
      </c>
      <c r="D708" t="s">
        <v>631</v>
      </c>
      <c r="E708">
        <v>14566.2770043</v>
      </c>
      <c r="F708">
        <v>155.59</v>
      </c>
      <c r="G708">
        <v>-38.619671776997997</v>
      </c>
      <c r="H708">
        <f>(Table2[[#This Row],[1Y Return vs Nifty]]-AVERAGE(Table2[1Y Return vs Nifty]))/_xlfn.STDEV.P(Table2[1Y Return vs Nifty])</f>
        <v>-1.0110004942526412</v>
      </c>
      <c r="I708">
        <v>1.4406219362952799</v>
      </c>
      <c r="J708">
        <f>(Table2[[#This Row],[1M Return vs Nifty]]-AVERAGE(Table2[1M Return vs Nifty]))/_xlfn.STDEV.P(Table2[1M Return vs Nifty])</f>
        <v>-0.28431519810013084</v>
      </c>
      <c r="K708">
        <v>-51.404194581594901</v>
      </c>
      <c r="L708">
        <f>(Table2[[#This Row],[6M Return vs Nifty]]-AVERAGE(Table2[6M Return vs Nifty]))/_xlfn.STDEV.P(Table2[6M Return vs Nifty])</f>
        <v>-2.0020494095769759</v>
      </c>
      <c r="M708">
        <v>-6.5449795849382904</v>
      </c>
      <c r="N708">
        <f>(Table2[[#This Row],[1W Return vs Nifty]]-AVERAGE(Table2[1W Return vs Nifty]))/_xlfn.STDEV.P(Table2[1W Return vs Nifty])</f>
        <v>-1.3737799536868507</v>
      </c>
      <c r="O708">
        <v>154.52000000000001</v>
      </c>
      <c r="P708">
        <v>152.471233122022</v>
      </c>
      <c r="Q708">
        <v>187.61157343309799</v>
      </c>
      <c r="R708">
        <v>73.011182956864204</v>
      </c>
      <c r="S708">
        <f>(Table2[[#This Row],[Close Price]]-Table2[[#This Row],[20D EMA]])/Table2[[#This Row],[20D EMA]]</f>
        <v>6.9246699456380605E-3</v>
      </c>
      <c r="T708">
        <f>(Table2[[#This Row],[Close Price]]-Table2[[#This Row],[50D EMA]])/Table2[[#This Row],[50D EMA]]</f>
        <v>2.0454788841919248E-2</v>
      </c>
      <c r="U708">
        <f>(Table2[[#This Row],[Close Price]]-Table2[[#This Row],[200D EMA]])/Table2[[#This Row],[200D EMA]]</f>
        <v>-0.17068016032879138</v>
      </c>
      <c r="V708">
        <v>1.0984817790840899</v>
      </c>
      <c r="W708">
        <v>150.9</v>
      </c>
      <c r="X708">
        <v>154.35</v>
      </c>
      <c r="Y708">
        <v>153.62</v>
      </c>
      <c r="Z708">
        <v>157.55000000000001</v>
      </c>
      <c r="AA708">
        <v>150.9</v>
      </c>
      <c r="AB708">
        <v>154.35</v>
      </c>
      <c r="AC708" s="1">
        <f>(Table2[[#This Row],[Close Price]]/Table2[[#This Row],[Day Low]])-1</f>
        <v>3.1080185553346462E-2</v>
      </c>
      <c r="AD708" s="1">
        <f>(Table2[[#This Row],[Day High]]/Table2[[#This Row],[Close Price]])-1</f>
        <v>-7.969663860145304E-3</v>
      </c>
      <c r="AE708" s="1">
        <f>(Table2[[#This Row],[Close Price]]/Table2[[#This Row],[Current Week Low]])-1</f>
        <v>1.2823851061059655E-2</v>
      </c>
      <c r="AF708" s="1">
        <f>(Table2[[#This Row],[Current Week High]]/Table2[[#This Row],[Close Price]])-1</f>
        <v>1.2597210617649068E-2</v>
      </c>
      <c r="AG708" s="1">
        <f>(Table2[[#This Row],[Close Price]]/Table2[[#This Row],[Current Month Low]])-1</f>
        <v>3.1080185553346462E-2</v>
      </c>
      <c r="AH708" s="1">
        <f>(Table2[[#This Row],[Current Month High]]/Table2[[#This Row],[Close Price]])-1</f>
        <v>-7.969663860145304E-3</v>
      </c>
      <c r="AI708">
        <v>92.621633781091305</v>
      </c>
      <c r="AJ708">
        <v>23.976095617529801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2950</v>
      </c>
      <c r="AN708">
        <v>3.3</v>
      </c>
      <c r="AO708" t="s">
        <v>2951</v>
      </c>
      <c r="AP708">
        <v>-3.735347099045E-2</v>
      </c>
      <c r="AQ708">
        <f>(Table2[[#This Row],[Sharpe Ratio]]-AVERAGE(Table2[Sharpe Ratio]))/_xlfn.STDEV.P(Table2[Sharpe Ratio])</f>
        <v>-1.0629461924181764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694</v>
      </c>
      <c r="AT708">
        <f>_xlfn.RANK.AVG(Table2[[#This Row],[6M Return vs Nifty Z-Score]],Table2[6M Return vs Nifty Z-Score])</f>
        <v>724</v>
      </c>
      <c r="AU708">
        <f>_xlfn.RANK.AVG(Table2[[#This Row],[Sharpe Ratio Z-Score]],Table2[Sharpe Ratio Z-Score])</f>
        <v>618</v>
      </c>
      <c r="AV708">
        <f>(Table2[[#This Row],[Rank 1Y]]+Table2[[#This Row],[Rank 6M]]+Table2[[#This Row],[Rank Sharpe]])/3</f>
        <v>678.66666666666663</v>
      </c>
    </row>
    <row r="709" spans="1:48" x14ac:dyDescent="0.3">
      <c r="A709" t="s">
        <v>103</v>
      </c>
      <c r="B709" t="s">
        <v>104</v>
      </c>
      <c r="C709" t="s">
        <v>2920</v>
      </c>
      <c r="D709" t="s">
        <v>105</v>
      </c>
      <c r="E709">
        <v>275643.16575712501</v>
      </c>
      <c r="F709">
        <v>2896.05</v>
      </c>
      <c r="G709">
        <v>-38.560619961589602</v>
      </c>
      <c r="H709">
        <f>(Table2[[#This Row],[1Y Return vs Nifty]]-AVERAGE(Table2[1Y Return vs Nifty]))/_xlfn.STDEV.P(Table2[1Y Return vs Nifty])</f>
        <v>-1.0102966525976729</v>
      </c>
      <c r="I709">
        <v>-3.0407829344050898</v>
      </c>
      <c r="J709">
        <f>(Table2[[#This Row],[1M Return vs Nifty]]-AVERAGE(Table2[1M Return vs Nifty]))/_xlfn.STDEV.P(Table2[1M Return vs Nifty])</f>
        <v>-0.70819903400502593</v>
      </c>
      <c r="K709">
        <v>-24.653524077083901</v>
      </c>
      <c r="L709">
        <f>(Table2[[#This Row],[6M Return vs Nifty]]-AVERAGE(Table2[6M Return vs Nifty]))/_xlfn.STDEV.P(Table2[6M Return vs Nifty])</f>
        <v>-1.1757657125603489</v>
      </c>
      <c r="M709">
        <v>-1.3925667281766201</v>
      </c>
      <c r="N709">
        <f>(Table2[[#This Row],[1W Return vs Nifty]]-AVERAGE(Table2[1W Return vs Nifty]))/_xlfn.STDEV.P(Table2[1W Return vs Nifty])</f>
        <v>-0.3181013959859022</v>
      </c>
      <c r="O709">
        <v>2898.31</v>
      </c>
      <c r="P709">
        <v>2891.4632715480898</v>
      </c>
      <c r="Q709">
        <v>2992.1929487858902</v>
      </c>
      <c r="R709">
        <v>54.5734881047728</v>
      </c>
      <c r="S709">
        <f>(Table2[[#This Row],[Close Price]]-Table2[[#This Row],[20D EMA]])/Table2[[#This Row],[20D EMA]]</f>
        <v>-7.7976475946319184E-4</v>
      </c>
      <c r="T709">
        <f>(Table2[[#This Row],[Close Price]]-Table2[[#This Row],[50D EMA]])/Table2[[#This Row],[50D EMA]]</f>
        <v>1.5863000913909821E-3</v>
      </c>
      <c r="U709">
        <f>(Table2[[#This Row],[Close Price]]-Table2[[#This Row],[200D EMA]])/Table2[[#This Row],[200D EMA]]</f>
        <v>-3.2131266409440896E-2</v>
      </c>
      <c r="V709">
        <v>0.82495630385998897</v>
      </c>
      <c r="W709">
        <v>2871.4</v>
      </c>
      <c r="X709">
        <v>2899.95</v>
      </c>
      <c r="Y709">
        <v>2880.1</v>
      </c>
      <c r="Z709">
        <v>2928</v>
      </c>
      <c r="AA709">
        <v>2871.4</v>
      </c>
      <c r="AB709">
        <v>2899.95</v>
      </c>
      <c r="AC709" s="1">
        <f>(Table2[[#This Row],[Close Price]]/Table2[[#This Row],[Day Low]])-1</f>
        <v>8.5846625339556226E-3</v>
      </c>
      <c r="AD709" s="1">
        <f>(Table2[[#This Row],[Day High]]/Table2[[#This Row],[Close Price]])-1</f>
        <v>1.3466618324957658E-3</v>
      </c>
      <c r="AE709" s="1">
        <f>(Table2[[#This Row],[Close Price]]/Table2[[#This Row],[Current Week Low]])-1</f>
        <v>5.5380021527031698E-3</v>
      </c>
      <c r="AF709" s="1">
        <f>(Table2[[#This Row],[Current Week High]]/Table2[[#This Row],[Close Price]])-1</f>
        <v>1.1032268089294028E-2</v>
      </c>
      <c r="AG709" s="1">
        <f>(Table2[[#This Row],[Close Price]]/Table2[[#This Row],[Current Month Low]])-1</f>
        <v>8.5846625339556226E-3</v>
      </c>
      <c r="AH709" s="1">
        <f>(Table2[[#This Row],[Current Month High]]/Table2[[#This Row],[Close Price]])-1</f>
        <v>1.3466618324957658E-3</v>
      </c>
      <c r="AI709">
        <v>23.202292778094201</v>
      </c>
      <c r="AJ709">
        <v>8.4622298790307493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-0.05</v>
      </c>
      <c r="AM709" t="s">
        <v>2950</v>
      </c>
      <c r="AN709">
        <v>-2.2200000000000002</v>
      </c>
      <c r="AO709" t="s">
        <v>2950</v>
      </c>
      <c r="AP709">
        <v>-7.2194254870781002E-2</v>
      </c>
      <c r="AQ709">
        <f>(Table2[[#This Row],[Sharpe Ratio]]-AVERAGE(Table2[Sharpe Ratio]))/_xlfn.STDEV.P(Table2[Sharpe Ratio])</f>
        <v>-1.4475031474244908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692</v>
      </c>
      <c r="AT709">
        <f>_xlfn.RANK.AVG(Table2[[#This Row],[6M Return vs Nifty Z-Score]],Table2[6M Return vs Nifty Z-Score])</f>
        <v>674</v>
      </c>
      <c r="AU709">
        <f>_xlfn.RANK.AVG(Table2[[#This Row],[Sharpe Ratio Z-Score]],Table2[Sharpe Ratio Z-Score])</f>
        <v>671</v>
      </c>
      <c r="AV709">
        <f>(Table2[[#This Row],[Rank 1Y]]+Table2[[#This Row],[Rank 6M]]+Table2[[#This Row],[Rank Sharpe]])/3</f>
        <v>679</v>
      </c>
    </row>
    <row r="710" spans="1:48" x14ac:dyDescent="0.3">
      <c r="A710" t="s">
        <v>804</v>
      </c>
      <c r="B710" t="s">
        <v>805</v>
      </c>
      <c r="C710" t="s">
        <v>2923</v>
      </c>
      <c r="D710" t="s">
        <v>166</v>
      </c>
      <c r="E710">
        <v>17312.340775100001</v>
      </c>
      <c r="F710">
        <v>6462.15</v>
      </c>
      <c r="G710">
        <v>-34.194105245999701</v>
      </c>
      <c r="H710">
        <f>(Table2[[#This Row],[1Y Return vs Nifty]]-AVERAGE(Table2[1Y Return vs Nifty]))/_xlfn.STDEV.P(Table2[1Y Return vs Nifty])</f>
        <v>-0.95825193690841481</v>
      </c>
      <c r="I710">
        <v>6.5304698236932701</v>
      </c>
      <c r="J710">
        <f>(Table2[[#This Row],[1M Return vs Nifty]]-AVERAGE(Table2[1M Return vs Nifty]))/_xlfn.STDEV.P(Table2[1M Return vs Nifty])</f>
        <v>0.19711959945376745</v>
      </c>
      <c r="K710">
        <v>-18.3484271899496</v>
      </c>
      <c r="L710">
        <f>(Table2[[#This Row],[6M Return vs Nifty]]-AVERAGE(Table2[6M Return vs Nifty]))/_xlfn.STDEV.P(Table2[6M Return vs Nifty])</f>
        <v>-0.98101176181093408</v>
      </c>
      <c r="M710">
        <v>3.2340019232717698</v>
      </c>
      <c r="N710">
        <f>(Table2[[#This Row],[1W Return vs Nifty]]-AVERAGE(Table2[1W Return vs Nifty]))/_xlfn.STDEV.P(Table2[1W Return vs Nifty])</f>
        <v>0.6298368723257709</v>
      </c>
      <c r="O710">
        <v>6135.98</v>
      </c>
      <c r="P710">
        <v>6049.3494012995498</v>
      </c>
      <c r="Q710">
        <v>6381.2031787267997</v>
      </c>
      <c r="R710">
        <v>38.499881306271703</v>
      </c>
      <c r="S710">
        <f>(Table2[[#This Row],[Close Price]]-Table2[[#This Row],[20D EMA]])/Table2[[#This Row],[20D EMA]]</f>
        <v>5.3156952923575383E-2</v>
      </c>
      <c r="T710">
        <f>(Table2[[#This Row],[Close Price]]-Table2[[#This Row],[50D EMA]])/Table2[[#This Row],[50D EMA]]</f>
        <v>6.8238842116107576E-2</v>
      </c>
      <c r="U710">
        <f>(Table2[[#This Row],[Close Price]]-Table2[[#This Row],[200D EMA]])/Table2[[#This Row],[200D EMA]]</f>
        <v>1.2685197290544622E-2</v>
      </c>
      <c r="V710">
        <v>0.81875764126543804</v>
      </c>
      <c r="W710">
        <v>6363.1</v>
      </c>
      <c r="X710">
        <v>6495</v>
      </c>
      <c r="Y710">
        <v>6440</v>
      </c>
      <c r="Z710">
        <v>6588.8</v>
      </c>
      <c r="AA710">
        <v>6363.1</v>
      </c>
      <c r="AB710">
        <v>6495</v>
      </c>
      <c r="AC710" s="1">
        <f>(Table2[[#This Row],[Close Price]]/Table2[[#This Row],[Day Low]])-1</f>
        <v>1.556631201772718E-2</v>
      </c>
      <c r="AD710" s="1">
        <f>(Table2[[#This Row],[Day High]]/Table2[[#This Row],[Close Price]])-1</f>
        <v>5.0834474594370072E-3</v>
      </c>
      <c r="AE710" s="1">
        <f>(Table2[[#This Row],[Close Price]]/Table2[[#This Row],[Current Week Low]])-1</f>
        <v>3.4394409937887893E-3</v>
      </c>
      <c r="AF710" s="1">
        <f>(Table2[[#This Row],[Current Week High]]/Table2[[#This Row],[Close Price]])-1</f>
        <v>1.9598740357311462E-2</v>
      </c>
      <c r="AG710" s="1">
        <f>(Table2[[#This Row],[Close Price]]/Table2[[#This Row],[Current Month Low]])-1</f>
        <v>1.556631201772718E-2</v>
      </c>
      <c r="AH710" s="1">
        <f>(Table2[[#This Row],[Current Month High]]/Table2[[#This Row],[Close Price]])-1</f>
        <v>5.0834474594370072E-3</v>
      </c>
      <c r="AI710">
        <v>17.451622138142799</v>
      </c>
      <c r="AJ710">
        <v>24.876083364735099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0.03</v>
      </c>
      <c r="AM710" t="s">
        <v>2951</v>
      </c>
      <c r="AN710">
        <v>11.08</v>
      </c>
      <c r="AO710" t="s">
        <v>2951</v>
      </c>
      <c r="AP710">
        <v>-0.13959763869097</v>
      </c>
      <c r="AQ710">
        <f>(Table2[[#This Row],[Sharpe Ratio]]-AVERAGE(Table2[Sharpe Ratio]))/_xlfn.STDEV.P(Table2[Sharpe Ratio])</f>
        <v>-2.191471484303583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680</v>
      </c>
      <c r="AT710">
        <f>_xlfn.RANK.AVG(Table2[[#This Row],[6M Return vs Nifty Z-Score]],Table2[6M Return vs Nifty Z-Score])</f>
        <v>636</v>
      </c>
      <c r="AU710">
        <f>_xlfn.RANK.AVG(Table2[[#This Row],[Sharpe Ratio Z-Score]],Table2[Sharpe Ratio Z-Score])</f>
        <v>721</v>
      </c>
      <c r="AV710">
        <f>(Table2[[#This Row],[Rank 1Y]]+Table2[[#This Row],[Rank 6M]]+Table2[[#This Row],[Rank Sharpe]])/3</f>
        <v>679</v>
      </c>
    </row>
    <row r="711" spans="1:48" x14ac:dyDescent="0.3">
      <c r="A711" t="s">
        <v>776</v>
      </c>
      <c r="B711" t="s">
        <v>777</v>
      </c>
      <c r="C711" t="s">
        <v>2921</v>
      </c>
      <c r="D711" t="s">
        <v>102</v>
      </c>
      <c r="E711">
        <v>18385.910087799999</v>
      </c>
      <c r="F711">
        <v>855.2</v>
      </c>
      <c r="G711">
        <v>-34.564839088902701</v>
      </c>
      <c r="H711">
        <f>(Table2[[#This Row],[1Y Return vs Nifty]]-AVERAGE(Table2[1Y Return vs Nifty]))/_xlfn.STDEV.P(Table2[1Y Return vs Nifty])</f>
        <v>-0.96267073283766791</v>
      </c>
      <c r="I711">
        <v>4.9650371032632998</v>
      </c>
      <c r="J711">
        <f>(Table2[[#This Row],[1M Return vs Nifty]]-AVERAGE(Table2[1M Return vs Nifty]))/_xlfn.STDEV.P(Table2[1M Return vs Nifty])</f>
        <v>4.9049597851080935E-2</v>
      </c>
      <c r="K711">
        <v>-23.674409356156101</v>
      </c>
      <c r="L711">
        <f>(Table2[[#This Row],[6M Return vs Nifty]]-AVERAGE(Table2[6M Return vs Nifty]))/_xlfn.STDEV.P(Table2[6M Return vs Nifty])</f>
        <v>-1.1455224881419104</v>
      </c>
      <c r="M711">
        <v>-3.3468883437570698</v>
      </c>
      <c r="N711">
        <f>(Table2[[#This Row],[1W Return vs Nifty]]-AVERAGE(Table2[1W Return vs Nifty]))/_xlfn.STDEV.P(Table2[1W Return vs Nifty])</f>
        <v>-0.71852261256450767</v>
      </c>
      <c r="O711">
        <v>829.46</v>
      </c>
      <c r="P711">
        <v>815.91493298667694</v>
      </c>
      <c r="Q711">
        <v>858.61587306542106</v>
      </c>
      <c r="R711">
        <v>51.623735751610802</v>
      </c>
      <c r="S711">
        <f>(Table2[[#This Row],[Close Price]]-Table2[[#This Row],[20D EMA]])/Table2[[#This Row],[20D EMA]]</f>
        <v>3.1032237841487242E-2</v>
      </c>
      <c r="T711">
        <f>(Table2[[#This Row],[Close Price]]-Table2[[#This Row],[50D EMA]])/Table2[[#This Row],[50D EMA]]</f>
        <v>4.814848389833868E-2</v>
      </c>
      <c r="U711">
        <f>(Table2[[#This Row],[Close Price]]-Table2[[#This Row],[200D EMA]])/Table2[[#This Row],[200D EMA]]</f>
        <v>-3.9783483774015237E-3</v>
      </c>
      <c r="V711">
        <v>1.6028307589734401</v>
      </c>
      <c r="W711">
        <v>831</v>
      </c>
      <c r="X711">
        <v>860.95</v>
      </c>
      <c r="Y711">
        <v>841</v>
      </c>
      <c r="Z711">
        <v>874.15</v>
      </c>
      <c r="AA711">
        <v>831</v>
      </c>
      <c r="AB711">
        <v>860.95</v>
      </c>
      <c r="AC711" s="1">
        <f>(Table2[[#This Row],[Close Price]]/Table2[[#This Row],[Day Low]])-1</f>
        <v>2.9121540312876171E-2</v>
      </c>
      <c r="AD711" s="1">
        <f>(Table2[[#This Row],[Day High]]/Table2[[#This Row],[Close Price]])-1</f>
        <v>6.7235734331150265E-3</v>
      </c>
      <c r="AE711" s="1">
        <f>(Table2[[#This Row],[Close Price]]/Table2[[#This Row],[Current Week Low]])-1</f>
        <v>1.6884661117717137E-2</v>
      </c>
      <c r="AF711" s="1">
        <f>(Table2[[#This Row],[Current Week High]]/Table2[[#This Row],[Close Price]])-1</f>
        <v>2.2158559401309619E-2</v>
      </c>
      <c r="AG711" s="1">
        <f>(Table2[[#This Row],[Close Price]]/Table2[[#This Row],[Current Month Low]])-1</f>
        <v>2.9121540312876171E-2</v>
      </c>
      <c r="AH711" s="1">
        <f>(Table2[[#This Row],[Current Month High]]/Table2[[#This Row],[Close Price]])-1</f>
        <v>6.7235734331150265E-3</v>
      </c>
      <c r="AI711">
        <v>23.737137511693099</v>
      </c>
      <c r="AJ711">
        <v>22.1714285714285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-0.06</v>
      </c>
      <c r="AM711" t="s">
        <v>2950</v>
      </c>
      <c r="AN711">
        <v>12.3</v>
      </c>
      <c r="AO711" t="s">
        <v>2951</v>
      </c>
      <c r="AP711">
        <v>-9.3066799888414001E-2</v>
      </c>
      <c r="AQ711">
        <f>(Table2[[#This Row],[Sharpe Ratio]]-AVERAGE(Table2[Sharpe Ratio]))/_xlfn.STDEV.P(Table2[Sharpe Ratio])</f>
        <v>-1.6778849431608531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682</v>
      </c>
      <c r="AT711">
        <f>_xlfn.RANK.AVG(Table2[[#This Row],[6M Return vs Nifty Z-Score]],Table2[6M Return vs Nifty Z-Score])</f>
        <v>670</v>
      </c>
      <c r="AU711">
        <f>_xlfn.RANK.AVG(Table2[[#This Row],[Sharpe Ratio Z-Score]],Table2[Sharpe Ratio Z-Score])</f>
        <v>693</v>
      </c>
      <c r="AV711">
        <f>(Table2[[#This Row],[Rank 1Y]]+Table2[[#This Row],[Rank 6M]]+Table2[[#This Row],[Rank Sharpe]])/3</f>
        <v>681.66666666666663</v>
      </c>
    </row>
    <row r="712" spans="1:48" x14ac:dyDescent="0.3">
      <c r="A712" t="s">
        <v>1230</v>
      </c>
      <c r="B712" t="s">
        <v>1231</v>
      </c>
      <c r="C712" t="s">
        <v>2923</v>
      </c>
      <c r="D712" t="s">
        <v>524</v>
      </c>
      <c r="E712">
        <v>8375.5660058399899</v>
      </c>
      <c r="F712">
        <v>773.95</v>
      </c>
      <c r="G712">
        <v>-50.8641150337778</v>
      </c>
      <c r="H712">
        <f>(Table2[[#This Row],[1Y Return vs Nifty]]-AVERAGE(Table2[1Y Return vs Nifty]))/_xlfn.STDEV.P(Table2[1Y Return vs Nifty])</f>
        <v>-1.1569426493992017</v>
      </c>
      <c r="I712">
        <v>-1.66189903314847</v>
      </c>
      <c r="J712">
        <f>(Table2[[#This Row],[1M Return vs Nifty]]-AVERAGE(Table2[1M Return vs Nifty]))/_xlfn.STDEV.P(Table2[1M Return vs Nifty])</f>
        <v>-0.57777417523951624</v>
      </c>
      <c r="K712">
        <v>-32.540914978476003</v>
      </c>
      <c r="L712">
        <f>(Table2[[#This Row],[6M Return vs Nifty]]-AVERAGE(Table2[6M Return vs Nifty]))/_xlfn.STDEV.P(Table2[6M Return vs Nifty])</f>
        <v>-1.4193940923693174</v>
      </c>
      <c r="M712">
        <v>-1.73194815098039</v>
      </c>
      <c r="N712">
        <f>(Table2[[#This Row],[1W Return vs Nifty]]-AVERAGE(Table2[1W Return vs Nifty]))/_xlfn.STDEV.P(Table2[1W Return vs Nifty])</f>
        <v>-0.38763730098734256</v>
      </c>
      <c r="O712">
        <v>779.95</v>
      </c>
      <c r="P712">
        <v>804.44335416382705</v>
      </c>
      <c r="Q712">
        <v>879.49484991431405</v>
      </c>
      <c r="R712">
        <v>15.3773766961465</v>
      </c>
      <c r="S712">
        <f>(Table2[[#This Row],[Close Price]]-Table2[[#This Row],[20D EMA]])/Table2[[#This Row],[20D EMA]]</f>
        <v>-7.6928008205654208E-3</v>
      </c>
      <c r="T712">
        <f>(Table2[[#This Row],[Close Price]]-Table2[[#This Row],[50D EMA]])/Table2[[#This Row],[50D EMA]]</f>
        <v>-3.790615461734171E-2</v>
      </c>
      <c r="U712">
        <f>(Table2[[#This Row],[Close Price]]-Table2[[#This Row],[200D EMA]])/Table2[[#This Row],[200D EMA]]</f>
        <v>-0.12000621711951678</v>
      </c>
      <c r="V712">
        <v>1.10645897435017</v>
      </c>
      <c r="W712">
        <v>769</v>
      </c>
      <c r="X712">
        <v>779.35</v>
      </c>
      <c r="Y712">
        <v>776.35</v>
      </c>
      <c r="Z712">
        <v>789.85</v>
      </c>
      <c r="AA712">
        <v>769</v>
      </c>
      <c r="AB712">
        <v>779.35</v>
      </c>
      <c r="AC712" s="1">
        <f>(Table2[[#This Row],[Close Price]]/Table2[[#This Row],[Day Low]])-1</f>
        <v>6.4369310793237489E-3</v>
      </c>
      <c r="AD712" s="1">
        <f>(Table2[[#This Row],[Day High]]/Table2[[#This Row],[Close Price]])-1</f>
        <v>6.9771949092318764E-3</v>
      </c>
      <c r="AE712" s="1">
        <f>(Table2[[#This Row],[Close Price]]/Table2[[#This Row],[Current Week Low]])-1</f>
        <v>-3.0913891930185455E-3</v>
      </c>
      <c r="AF712" s="1">
        <f>(Table2[[#This Row],[Current Week High]]/Table2[[#This Row],[Close Price]])-1</f>
        <v>2.0543962788293735E-2</v>
      </c>
      <c r="AG712" s="1">
        <f>(Table2[[#This Row],[Close Price]]/Table2[[#This Row],[Current Month Low]])-1</f>
        <v>6.4369310793237489E-3</v>
      </c>
      <c r="AH712" s="1">
        <f>(Table2[[#This Row],[Current Month High]]/Table2[[#This Row],[Close Price]])-1</f>
        <v>6.9771949092318764E-3</v>
      </c>
      <c r="AI712">
        <v>42.942050520059396</v>
      </c>
      <c r="AJ712">
        <v>7.43337034980566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2950</v>
      </c>
      <c r="AN712">
        <v>-0.1</v>
      </c>
      <c r="AO712" t="s">
        <v>2950</v>
      </c>
      <c r="AP712">
        <v>-3.7747487291420002E-2</v>
      </c>
      <c r="AQ712">
        <f>(Table2[[#This Row],[Sharpe Ratio]]-AVERAGE(Table2[Sharpe Ratio]))/_xlfn.STDEV.P(Table2[Sharpe Ratio])</f>
        <v>-1.0672951677295333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717</v>
      </c>
      <c r="AT712">
        <f>_xlfn.RANK.AVG(Table2[[#This Row],[6M Return vs Nifty Z-Score]],Table2[6M Return vs Nifty Z-Score])</f>
        <v>710</v>
      </c>
      <c r="AU712">
        <f>_xlfn.RANK.AVG(Table2[[#This Row],[Sharpe Ratio Z-Score]],Table2[Sharpe Ratio Z-Score])</f>
        <v>619</v>
      </c>
      <c r="AV712">
        <f>(Table2[[#This Row],[Rank 1Y]]+Table2[[#This Row],[Rank 6M]]+Table2[[#This Row],[Rank Sharpe]])/3</f>
        <v>682</v>
      </c>
    </row>
    <row r="713" spans="1:48" x14ac:dyDescent="0.3">
      <c r="A713" t="s">
        <v>806</v>
      </c>
      <c r="B713" t="s">
        <v>807</v>
      </c>
      <c r="C713" t="s">
        <v>2920</v>
      </c>
      <c r="D713" t="s">
        <v>574</v>
      </c>
      <c r="E713">
        <v>17304.9479856</v>
      </c>
      <c r="F713">
        <v>1454.85</v>
      </c>
      <c r="G713">
        <v>-37.571284720234402</v>
      </c>
      <c r="H713">
        <f>(Table2[[#This Row],[1Y Return vs Nifty]]-AVERAGE(Table2[1Y Return vs Nifty]))/_xlfn.STDEV.P(Table2[1Y Return vs Nifty])</f>
        <v>-0.99850471447048428</v>
      </c>
      <c r="I713">
        <v>5.5312192562103801</v>
      </c>
      <c r="J713">
        <f>(Table2[[#This Row],[1M Return vs Nifty]]-AVERAGE(Table2[1M Return vs Nifty]))/_xlfn.STDEV.P(Table2[1M Return vs Nifty])</f>
        <v>0.10260321992642647</v>
      </c>
      <c r="K713">
        <v>-20.417357485107701</v>
      </c>
      <c r="L713">
        <f>(Table2[[#This Row],[6M Return vs Nifty]]-AVERAGE(Table2[6M Return vs Nifty]))/_xlfn.STDEV.P(Table2[6M Return vs Nifty])</f>
        <v>-1.044917575792855</v>
      </c>
      <c r="M713">
        <v>0.27721984959121498</v>
      </c>
      <c r="N713">
        <f>(Table2[[#This Row],[1W Return vs Nifty]]-AVERAGE(Table2[1W Return vs Nifty]))/_xlfn.STDEV.P(Table2[1W Return vs Nifty])</f>
        <v>2.4021398730175201E-2</v>
      </c>
      <c r="O713">
        <v>1430.98</v>
      </c>
      <c r="P713">
        <v>1403.9921111957201</v>
      </c>
      <c r="Q713">
        <v>1474.3057512073999</v>
      </c>
      <c r="R713">
        <v>49.578145391929702</v>
      </c>
      <c r="S713">
        <f>(Table2[[#This Row],[Close Price]]-Table2[[#This Row],[20D EMA]])/Table2[[#This Row],[20D EMA]]</f>
        <v>1.6680876042991441E-2</v>
      </c>
      <c r="T713">
        <f>(Table2[[#This Row],[Close Price]]-Table2[[#This Row],[50D EMA]])/Table2[[#This Row],[50D EMA]]</f>
        <v>3.622377105877491E-2</v>
      </c>
      <c r="U713">
        <f>(Table2[[#This Row],[Close Price]]-Table2[[#This Row],[200D EMA]])/Table2[[#This Row],[200D EMA]]</f>
        <v>-1.3196551116663884E-2</v>
      </c>
      <c r="V713">
        <v>0.80094031652711195</v>
      </c>
      <c r="W713">
        <v>1448.1</v>
      </c>
      <c r="X713">
        <v>1466.5</v>
      </c>
      <c r="Y713">
        <v>1452.5</v>
      </c>
      <c r="Z713">
        <v>1479.8</v>
      </c>
      <c r="AA713">
        <v>1448.1</v>
      </c>
      <c r="AB713">
        <v>1466.5</v>
      </c>
      <c r="AC713" s="1">
        <f>(Table2[[#This Row],[Close Price]]/Table2[[#This Row],[Day Low]])-1</f>
        <v>4.6612802983219126E-3</v>
      </c>
      <c r="AD713" s="1">
        <f>(Table2[[#This Row],[Day High]]/Table2[[#This Row],[Close Price]])-1</f>
        <v>8.0076983881500752E-3</v>
      </c>
      <c r="AE713" s="1">
        <f>(Table2[[#This Row],[Close Price]]/Table2[[#This Row],[Current Week Low]])-1</f>
        <v>1.6179001721170483E-3</v>
      </c>
      <c r="AF713" s="1">
        <f>(Table2[[#This Row],[Current Week High]]/Table2[[#This Row],[Close Price]])-1</f>
        <v>1.7149534316252657E-2</v>
      </c>
      <c r="AG713" s="1">
        <f>(Table2[[#This Row],[Close Price]]/Table2[[#This Row],[Current Month Low]])-1</f>
        <v>4.6612802983219126E-3</v>
      </c>
      <c r="AH713" s="1">
        <f>(Table2[[#This Row],[Current Month High]]/Table2[[#This Row],[Close Price]])-1</f>
        <v>8.0076983881500752E-3</v>
      </c>
      <c r="AI713">
        <v>21.761693645392999</v>
      </c>
      <c r="AJ713">
        <v>14.6453900709219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2950</v>
      </c>
      <c r="AN713">
        <v>2.17</v>
      </c>
      <c r="AO713" t="s">
        <v>2951</v>
      </c>
      <c r="AP713">
        <v>-0.105826824176027</v>
      </c>
      <c r="AQ713">
        <f>(Table2[[#This Row],[Sharpe Ratio]]-AVERAGE(Table2[Sharpe Ratio]))/_xlfn.STDEV.P(Table2[Sharpe Ratio])</f>
        <v>-1.8187243715360923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690</v>
      </c>
      <c r="AT713">
        <f>_xlfn.RANK.AVG(Table2[[#This Row],[6M Return vs Nifty Z-Score]],Table2[6M Return vs Nifty Z-Score])</f>
        <v>652</v>
      </c>
      <c r="AU713">
        <f>_xlfn.RANK.AVG(Table2[[#This Row],[Sharpe Ratio Z-Score]],Table2[Sharpe Ratio Z-Score])</f>
        <v>707</v>
      </c>
      <c r="AV713">
        <f>(Table2[[#This Row],[Rank 1Y]]+Table2[[#This Row],[Rank 6M]]+Table2[[#This Row],[Rank Sharpe]])/3</f>
        <v>683</v>
      </c>
    </row>
    <row r="714" spans="1:48" x14ac:dyDescent="0.3">
      <c r="A714" t="s">
        <v>1533</v>
      </c>
      <c r="B714" t="s">
        <v>1534</v>
      </c>
      <c r="C714" t="s">
        <v>2919</v>
      </c>
      <c r="D714" t="s">
        <v>486</v>
      </c>
      <c r="E714">
        <v>5380.645031</v>
      </c>
      <c r="F714">
        <v>1049.8</v>
      </c>
      <c r="G714">
        <v>-34.305675059570497</v>
      </c>
      <c r="H714">
        <f>(Table2[[#This Row],[1Y Return vs Nifty]]-AVERAGE(Table2[1Y Return vs Nifty]))/_xlfn.STDEV.P(Table2[1Y Return vs Nifty])</f>
        <v>-0.9595817433112338</v>
      </c>
      <c r="I714">
        <v>2.2115965690894202</v>
      </c>
      <c r="J714">
        <f>(Table2[[#This Row],[1M Return vs Nifty]]-AVERAGE(Table2[1M Return vs Nifty]))/_xlfn.STDEV.P(Table2[1M Return vs Nifty])</f>
        <v>-0.21139081519716987</v>
      </c>
      <c r="K714">
        <v>-28.4682220366353</v>
      </c>
      <c r="L714">
        <f>(Table2[[#This Row],[6M Return vs Nifty]]-AVERAGE(Table2[6M Return vs Nifty]))/_xlfn.STDEV.P(Table2[6M Return vs Nifty])</f>
        <v>-1.2935953846236485</v>
      </c>
      <c r="M714">
        <v>-1.8265891068540401</v>
      </c>
      <c r="N714">
        <f>(Table2[[#This Row],[1W Return vs Nifty]]-AVERAGE(Table2[1W Return vs Nifty]))/_xlfn.STDEV.P(Table2[1W Return vs Nifty])</f>
        <v>-0.4070282990641016</v>
      </c>
      <c r="O714">
        <v>1040.83</v>
      </c>
      <c r="P714">
        <v>1050.6147038132499</v>
      </c>
      <c r="Q714">
        <v>1126.1764615803399</v>
      </c>
      <c r="R714">
        <v>40.835866009789598</v>
      </c>
      <c r="S714">
        <f>(Table2[[#This Row],[Close Price]]-Table2[[#This Row],[20D EMA]])/Table2[[#This Row],[20D EMA]]</f>
        <v>8.6181220756511891E-3</v>
      </c>
      <c r="T714">
        <f>(Table2[[#This Row],[Close Price]]-Table2[[#This Row],[50D EMA]])/Table2[[#This Row],[50D EMA]]</f>
        <v>-7.7545441758328074E-4</v>
      </c>
      <c r="U714">
        <f>(Table2[[#This Row],[Close Price]]-Table2[[#This Row],[200D EMA]])/Table2[[#This Row],[200D EMA]]</f>
        <v>-6.7819266505679307E-2</v>
      </c>
      <c r="V714">
        <v>0.87309154710215098</v>
      </c>
      <c r="W714">
        <v>1039.8</v>
      </c>
      <c r="X714">
        <v>1067.9000000000001</v>
      </c>
      <c r="Y714">
        <v>1046.2</v>
      </c>
      <c r="Z714">
        <v>1076.3</v>
      </c>
      <c r="AA714">
        <v>1039.8</v>
      </c>
      <c r="AB714">
        <v>1067.9000000000001</v>
      </c>
      <c r="AC714" s="1">
        <f>(Table2[[#This Row],[Close Price]]/Table2[[#This Row],[Day Low]])-1</f>
        <v>9.6172340834776993E-3</v>
      </c>
      <c r="AD714" s="1">
        <f>(Table2[[#This Row],[Day High]]/Table2[[#This Row],[Close Price]])-1</f>
        <v>1.7241379310344973E-2</v>
      </c>
      <c r="AE714" s="1">
        <f>(Table2[[#This Row],[Close Price]]/Table2[[#This Row],[Current Week Low]])-1</f>
        <v>3.4410246606766393E-3</v>
      </c>
      <c r="AF714" s="1">
        <f>(Table2[[#This Row],[Current Week High]]/Table2[[#This Row],[Close Price]])-1</f>
        <v>2.5242903410173323E-2</v>
      </c>
      <c r="AG714" s="1">
        <f>(Table2[[#This Row],[Close Price]]/Table2[[#This Row],[Current Month Low]])-1</f>
        <v>9.6172340834776993E-3</v>
      </c>
      <c r="AH714" s="1">
        <f>(Table2[[#This Row],[Current Month High]]/Table2[[#This Row],[Close Price]])-1</f>
        <v>1.7241379310344973E-2</v>
      </c>
      <c r="AI714">
        <v>33.8064393217755</v>
      </c>
      <c r="AJ714">
        <v>12.482588663880801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2950</v>
      </c>
      <c r="AN714">
        <v>3.97</v>
      </c>
      <c r="AO714" t="s">
        <v>2951</v>
      </c>
      <c r="AP714">
        <v>-7.3891662555699997E-2</v>
      </c>
      <c r="AQ714">
        <f>(Table2[[#This Row],[Sharpe Ratio]]-AVERAGE(Table2[Sharpe Ratio]))/_xlfn.STDEV.P(Table2[Sharpe Ratio])</f>
        <v>-1.4662383725835684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681</v>
      </c>
      <c r="AT714">
        <f>_xlfn.RANK.AVG(Table2[[#This Row],[6M Return vs Nifty Z-Score]],Table2[6M Return vs Nifty Z-Score])</f>
        <v>695</v>
      </c>
      <c r="AU714">
        <f>_xlfn.RANK.AVG(Table2[[#This Row],[Sharpe Ratio Z-Score]],Table2[Sharpe Ratio Z-Score])</f>
        <v>674</v>
      </c>
      <c r="AV714">
        <f>(Table2[[#This Row],[Rank 1Y]]+Table2[[#This Row],[Rank 6M]]+Table2[[#This Row],[Rank Sharpe]])/3</f>
        <v>683.33333333333337</v>
      </c>
    </row>
    <row r="715" spans="1:48" x14ac:dyDescent="0.3">
      <c r="A715" t="s">
        <v>1934</v>
      </c>
      <c r="B715" t="s">
        <v>1935</v>
      </c>
      <c r="C715" t="s">
        <v>2917</v>
      </c>
      <c r="D715" t="s">
        <v>239</v>
      </c>
      <c r="E715">
        <v>2929.2717468000001</v>
      </c>
      <c r="F715">
        <v>478.45</v>
      </c>
      <c r="G715">
        <v>-52.973968830636899</v>
      </c>
      <c r="H715">
        <f>(Table2[[#This Row],[1Y Return vs Nifty]]-AVERAGE(Table2[1Y Return vs Nifty]))/_xlfn.STDEV.P(Table2[1Y Return vs Nifty])</f>
        <v>-1.1820901063884997</v>
      </c>
      <c r="I715">
        <v>8.1829252032664392</v>
      </c>
      <c r="J715">
        <f>(Table2[[#This Row],[1M Return vs Nifty]]-AVERAGE(Table2[1M Return vs Nifty]))/_xlfn.STDEV.P(Table2[1M Return vs Nifty])</f>
        <v>0.35342083649100164</v>
      </c>
      <c r="K715">
        <v>-21.771674960935801</v>
      </c>
      <c r="L715">
        <f>(Table2[[#This Row],[6M Return vs Nifty]]-AVERAGE(Table2[6M Return vs Nifty]))/_xlfn.STDEV.P(Table2[6M Return vs Nifty])</f>
        <v>-1.0867501889482061</v>
      </c>
      <c r="M715">
        <v>7.6378606350185301</v>
      </c>
      <c r="N715">
        <f>(Table2[[#This Row],[1W Return vs Nifty]]-AVERAGE(Table2[1W Return vs Nifty]))/_xlfn.STDEV.P(Table2[1W Return vs Nifty])</f>
        <v>1.5321440713761096</v>
      </c>
      <c r="O715">
        <v>444.44</v>
      </c>
      <c r="P715">
        <v>444.84920709042802</v>
      </c>
      <c r="Q715">
        <v>499.06253774986698</v>
      </c>
      <c r="R715">
        <v>35.289381847472697</v>
      </c>
      <c r="S715">
        <f>(Table2[[#This Row],[Close Price]]-Table2[[#This Row],[20D EMA]])/Table2[[#This Row],[20D EMA]]</f>
        <v>7.6523265232652307E-2</v>
      </c>
      <c r="T715">
        <f>(Table2[[#This Row],[Close Price]]-Table2[[#This Row],[50D EMA]])/Table2[[#This Row],[50D EMA]]</f>
        <v>7.5532994943029466E-2</v>
      </c>
      <c r="U715">
        <f>(Table2[[#This Row],[Close Price]]-Table2[[#This Row],[200D EMA]])/Table2[[#This Row],[200D EMA]]</f>
        <v>-4.1302514596273127E-2</v>
      </c>
      <c r="V715">
        <v>2.1116248633102099</v>
      </c>
      <c r="W715">
        <v>475</v>
      </c>
      <c r="X715">
        <v>496.5</v>
      </c>
      <c r="Y715">
        <v>451</v>
      </c>
      <c r="Z715">
        <v>486</v>
      </c>
      <c r="AA715">
        <v>475</v>
      </c>
      <c r="AB715">
        <v>496.5</v>
      </c>
      <c r="AC715" s="1">
        <f>(Table2[[#This Row],[Close Price]]/Table2[[#This Row],[Day Low]])-1</f>
        <v>7.2631578947368602E-3</v>
      </c>
      <c r="AD715" s="1">
        <f>(Table2[[#This Row],[Day High]]/Table2[[#This Row],[Close Price]])-1</f>
        <v>3.7725990176612045E-2</v>
      </c>
      <c r="AE715" s="1">
        <f>(Table2[[#This Row],[Close Price]]/Table2[[#This Row],[Current Week Low]])-1</f>
        <v>6.0864745011086407E-2</v>
      </c>
      <c r="AF715" s="1">
        <f>(Table2[[#This Row],[Current Week High]]/Table2[[#This Row],[Close Price]])-1</f>
        <v>1.5780123314870886E-2</v>
      </c>
      <c r="AG715" s="1">
        <f>(Table2[[#This Row],[Close Price]]/Table2[[#This Row],[Current Month Low]])-1</f>
        <v>7.2631578947368602E-3</v>
      </c>
      <c r="AH715" s="1">
        <f>(Table2[[#This Row],[Current Month High]]/Table2[[#This Row],[Close Price]])-1</f>
        <v>3.7725990176612045E-2</v>
      </c>
      <c r="AI715">
        <v>45.250287386351701</v>
      </c>
      <c r="AJ715">
        <v>19.612499999999901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0.02</v>
      </c>
      <c r="AM715" t="s">
        <v>2951</v>
      </c>
      <c r="AN715">
        <v>14.67</v>
      </c>
      <c r="AO715" t="s">
        <v>2951</v>
      </c>
      <c r="AP715">
        <v>-7.4253623548139996E-2</v>
      </c>
      <c r="AQ715">
        <f>(Table2[[#This Row],[Sharpe Ratio]]-AVERAGE(Table2[Sharpe Ratio]))/_xlfn.STDEV.P(Table2[Sharpe Ratio])</f>
        <v>-1.4702335357682397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718</v>
      </c>
      <c r="AT715">
        <f>_xlfn.RANK.AVG(Table2[[#This Row],[6M Return vs Nifty Z-Score]],Table2[6M Return vs Nifty Z-Score])</f>
        <v>660</v>
      </c>
      <c r="AU715">
        <f>_xlfn.RANK.AVG(Table2[[#This Row],[Sharpe Ratio Z-Score]],Table2[Sharpe Ratio Z-Score])</f>
        <v>676</v>
      </c>
      <c r="AV715">
        <f>(Table2[[#This Row],[Rank 1Y]]+Table2[[#This Row],[Rank 6M]]+Table2[[#This Row],[Rank Sharpe]])/3</f>
        <v>684.66666666666663</v>
      </c>
    </row>
    <row r="716" spans="1:48" x14ac:dyDescent="0.3">
      <c r="A716" t="s">
        <v>592</v>
      </c>
      <c r="B716" t="s">
        <v>593</v>
      </c>
      <c r="C716" t="s">
        <v>2909</v>
      </c>
      <c r="D716" t="s">
        <v>25</v>
      </c>
      <c r="E716">
        <v>30012.371044109899</v>
      </c>
      <c r="F716">
        <v>207.94</v>
      </c>
      <c r="G716">
        <v>-38.198201036898901</v>
      </c>
      <c r="H716">
        <f>(Table2[[#This Row],[1Y Return vs Nifty]]-AVERAGE(Table2[1Y Return vs Nifty]))/_xlfn.STDEV.P(Table2[1Y Return vs Nifty])</f>
        <v>-1.005976962610464</v>
      </c>
      <c r="I716">
        <v>8.5560261494750396</v>
      </c>
      <c r="J716">
        <f>(Table2[[#This Row],[1M Return vs Nifty]]-AVERAGE(Table2[1M Return vs Nifty]))/_xlfn.STDEV.P(Table2[1M Return vs Nifty])</f>
        <v>0.38871143504696987</v>
      </c>
      <c r="K716">
        <v>-21.746702354356199</v>
      </c>
      <c r="L716">
        <f>(Table2[[#This Row],[6M Return vs Nifty]]-AVERAGE(Table2[6M Return vs Nifty]))/_xlfn.STDEV.P(Table2[6M Return vs Nifty])</f>
        <v>-1.085978826687015</v>
      </c>
      <c r="M716">
        <v>7.0280692392284703</v>
      </c>
      <c r="N716">
        <f>(Table2[[#This Row],[1W Return vs Nifty]]-AVERAGE(Table2[1W Return vs Nifty]))/_xlfn.STDEV.P(Table2[1W Return vs Nifty])</f>
        <v>1.4072038309290937</v>
      </c>
      <c r="O716">
        <v>196.69</v>
      </c>
      <c r="P716">
        <v>192.73041158797301</v>
      </c>
      <c r="Q716">
        <v>207.924938742975</v>
      </c>
      <c r="R716">
        <v>53.928414947355797</v>
      </c>
      <c r="S716">
        <f>(Table2[[#This Row],[Close Price]]-Table2[[#This Row],[20D EMA]])/Table2[[#This Row],[20D EMA]]</f>
        <v>5.7196603792770348E-2</v>
      </c>
      <c r="T716">
        <f>(Table2[[#This Row],[Close Price]]-Table2[[#This Row],[50D EMA]])/Table2[[#This Row],[50D EMA]]</f>
        <v>7.8916390447723792E-2</v>
      </c>
      <c r="U716">
        <f>(Table2[[#This Row],[Close Price]]-Table2[[#This Row],[200D EMA]])/Table2[[#This Row],[200D EMA]]</f>
        <v>7.2436029636704802E-5</v>
      </c>
      <c r="V716">
        <v>0.99279218752323195</v>
      </c>
      <c r="W716">
        <v>204.61</v>
      </c>
      <c r="X716">
        <v>209.29</v>
      </c>
      <c r="Y716">
        <v>206</v>
      </c>
      <c r="Z716">
        <v>210.85</v>
      </c>
      <c r="AA716">
        <v>204.61</v>
      </c>
      <c r="AB716">
        <v>209.29</v>
      </c>
      <c r="AC716" s="1">
        <f>(Table2[[#This Row],[Close Price]]/Table2[[#This Row],[Day Low]])-1</f>
        <v>1.6274864376130127E-2</v>
      </c>
      <c r="AD716" s="1">
        <f>(Table2[[#This Row],[Day High]]/Table2[[#This Row],[Close Price]])-1</f>
        <v>6.4922573819370388E-3</v>
      </c>
      <c r="AE716" s="1">
        <f>(Table2[[#This Row],[Close Price]]/Table2[[#This Row],[Current Week Low]])-1</f>
        <v>9.4174757281553223E-3</v>
      </c>
      <c r="AF716" s="1">
        <f>(Table2[[#This Row],[Current Week High]]/Table2[[#This Row],[Close Price]])-1</f>
        <v>1.3994421467731E-2</v>
      </c>
      <c r="AG716" s="1">
        <f>(Table2[[#This Row],[Close Price]]/Table2[[#This Row],[Current Month Low]])-1</f>
        <v>1.6274864376130127E-2</v>
      </c>
      <c r="AH716" s="1">
        <f>(Table2[[#This Row],[Current Month High]]/Table2[[#This Row],[Close Price]])-1</f>
        <v>6.4922573819370388E-3</v>
      </c>
      <c r="AI716">
        <v>26.526882754640699</v>
      </c>
      <c r="AJ716">
        <v>22.932308601832599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-0.01</v>
      </c>
      <c r="AM716" t="s">
        <v>2950</v>
      </c>
      <c r="AN716">
        <v>9.07</v>
      </c>
      <c r="AO716" t="s">
        <v>2951</v>
      </c>
      <c r="AP716">
        <v>-0.103688622870953</v>
      </c>
      <c r="AQ716">
        <f>(Table2[[#This Row],[Sharpe Ratio]]-AVERAGE(Table2[Sharpe Ratio]))/_xlfn.STDEV.P(Table2[Sharpe Ratio])</f>
        <v>-1.7951238639845393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691</v>
      </c>
      <c r="AT716">
        <f>_xlfn.RANK.AVG(Table2[[#This Row],[6M Return vs Nifty Z-Score]],Table2[6M Return vs Nifty Z-Score])</f>
        <v>658</v>
      </c>
      <c r="AU716">
        <f>_xlfn.RANK.AVG(Table2[[#This Row],[Sharpe Ratio Z-Score]],Table2[Sharpe Ratio Z-Score])</f>
        <v>706</v>
      </c>
      <c r="AV716">
        <f>(Table2[[#This Row],[Rank 1Y]]+Table2[[#This Row],[Rank 6M]]+Table2[[#This Row],[Rank Sharpe]])/3</f>
        <v>685</v>
      </c>
    </row>
    <row r="717" spans="1:48" x14ac:dyDescent="0.3">
      <c r="A717" t="s">
        <v>2290</v>
      </c>
      <c r="B717" t="s">
        <v>2291</v>
      </c>
      <c r="C717" t="s">
        <v>2919</v>
      </c>
      <c r="D717" t="s">
        <v>583</v>
      </c>
      <c r="E717">
        <v>1989.0931552500001</v>
      </c>
      <c r="F717">
        <v>561.04999999999995</v>
      </c>
      <c r="G717">
        <v>-42.408421811885702</v>
      </c>
      <c r="H717">
        <f>(Table2[[#This Row],[1Y Return vs Nifty]]-AVERAGE(Table2[1Y Return vs Nifty]))/_xlfn.STDEV.P(Table2[1Y Return vs Nifty])</f>
        <v>-1.0561588027038609</v>
      </c>
      <c r="I717">
        <v>4.4042752387925299</v>
      </c>
      <c r="J717">
        <f>(Table2[[#This Row],[1M Return vs Nifty]]-AVERAGE(Table2[1M Return vs Nifty]))/_xlfn.STDEV.P(Table2[1M Return vs Nifty])</f>
        <v>-3.991333954730788E-3</v>
      </c>
      <c r="K717">
        <v>-25.989919980988201</v>
      </c>
      <c r="L717">
        <f>(Table2[[#This Row],[6M Return vs Nifty]]-AVERAGE(Table2[6M Return vs Nifty]))/_xlfn.STDEV.P(Table2[6M Return vs Nifty])</f>
        <v>-1.2170447581816433</v>
      </c>
      <c r="M717">
        <v>-0.95391521718404304</v>
      </c>
      <c r="N717">
        <f>(Table2[[#This Row],[1W Return vs Nifty]]-AVERAGE(Table2[1W Return vs Nifty]))/_xlfn.STDEV.P(Table2[1W Return vs Nifty])</f>
        <v>-0.22822602936999176</v>
      </c>
      <c r="O717">
        <v>548.53</v>
      </c>
      <c r="P717">
        <v>544.91348854234298</v>
      </c>
      <c r="Q717">
        <v>605.31721189607595</v>
      </c>
      <c r="R717">
        <v>31.750859140244501</v>
      </c>
      <c r="S717">
        <f>(Table2[[#This Row],[Close Price]]-Table2[[#This Row],[20D EMA]])/Table2[[#This Row],[20D EMA]]</f>
        <v>2.2824640402530367E-2</v>
      </c>
      <c r="T717">
        <f>(Table2[[#This Row],[Close Price]]-Table2[[#This Row],[50D EMA]])/Table2[[#This Row],[50D EMA]]</f>
        <v>2.9612978568070585E-2</v>
      </c>
      <c r="U717">
        <f>(Table2[[#This Row],[Close Price]]-Table2[[#This Row],[200D EMA]])/Table2[[#This Row],[200D EMA]]</f>
        <v>-7.3130601651677507E-2</v>
      </c>
      <c r="V717">
        <v>0.95004490874936098</v>
      </c>
      <c r="W717">
        <v>556.95000000000005</v>
      </c>
      <c r="X717">
        <v>567.85</v>
      </c>
      <c r="Y717">
        <v>558.79999999999995</v>
      </c>
      <c r="Z717">
        <v>578</v>
      </c>
      <c r="AA717">
        <v>556.95000000000005</v>
      </c>
      <c r="AB717">
        <v>567.85</v>
      </c>
      <c r="AC717" s="1">
        <f>(Table2[[#This Row],[Close Price]]/Table2[[#This Row],[Day Low]])-1</f>
        <v>7.3615225783283389E-3</v>
      </c>
      <c r="AD717" s="1">
        <f>(Table2[[#This Row],[Day High]]/Table2[[#This Row],[Close Price]])-1</f>
        <v>1.2120131895553055E-2</v>
      </c>
      <c r="AE717" s="1">
        <f>(Table2[[#This Row],[Close Price]]/Table2[[#This Row],[Current Week Low]])-1</f>
        <v>4.0264853256979372E-3</v>
      </c>
      <c r="AF717" s="1">
        <f>(Table2[[#This Row],[Current Week High]]/Table2[[#This Row],[Close Price]])-1</f>
        <v>3.0211211122003423E-2</v>
      </c>
      <c r="AG717" s="1">
        <f>(Table2[[#This Row],[Close Price]]/Table2[[#This Row],[Current Month Low]])-1</f>
        <v>7.3615225783283389E-3</v>
      </c>
      <c r="AH717" s="1">
        <f>(Table2[[#This Row],[Current Month High]]/Table2[[#This Row],[Close Price]])-1</f>
        <v>1.2120131895553055E-2</v>
      </c>
      <c r="AI717">
        <v>41.110417966313101</v>
      </c>
      <c r="AJ717">
        <v>21.689621516104499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-0.05</v>
      </c>
      <c r="AM717" t="s">
        <v>2950</v>
      </c>
      <c r="AN717">
        <v>10.45</v>
      </c>
      <c r="AO717" t="s">
        <v>2951</v>
      </c>
      <c r="AP717">
        <v>-7.6194050333098007E-2</v>
      </c>
      <c r="AQ717">
        <f>(Table2[[#This Row],[Sharpe Ratio]]-AVERAGE(Table2[Sharpe Ratio]))/_xlfn.STDEV.P(Table2[Sharpe Ratio])</f>
        <v>-1.4916510968196546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703</v>
      </c>
      <c r="AT717">
        <f>_xlfn.RANK.AVG(Table2[[#This Row],[6M Return vs Nifty Z-Score]],Table2[6M Return vs Nifty Z-Score])</f>
        <v>683</v>
      </c>
      <c r="AU717">
        <f>_xlfn.RANK.AVG(Table2[[#This Row],[Sharpe Ratio Z-Score]],Table2[Sharpe Ratio Z-Score])</f>
        <v>678</v>
      </c>
      <c r="AV717">
        <f>(Table2[[#This Row],[Rank 1Y]]+Table2[[#This Row],[Rank 6M]]+Table2[[#This Row],[Rank Sharpe]])/3</f>
        <v>688</v>
      </c>
    </row>
    <row r="718" spans="1:48" x14ac:dyDescent="0.3">
      <c r="A718" t="s">
        <v>1491</v>
      </c>
      <c r="B718" t="s">
        <v>1492</v>
      </c>
      <c r="C718" t="s">
        <v>2917</v>
      </c>
      <c r="D718" t="s">
        <v>239</v>
      </c>
      <c r="E718">
        <v>5752.0520246799997</v>
      </c>
      <c r="F718">
        <v>1327.75</v>
      </c>
      <c r="G718">
        <v>-37.341264265724803</v>
      </c>
      <c r="H718">
        <f>(Table2[[#This Row],[1Y Return vs Nifty]]-AVERAGE(Table2[1Y Return vs Nifty]))/_xlfn.STDEV.P(Table2[1Y Return vs Nifty])</f>
        <v>-0.99576308872606067</v>
      </c>
      <c r="I718">
        <v>-2.51449661630555</v>
      </c>
      <c r="J718">
        <f>(Table2[[#This Row],[1M Return vs Nifty]]-AVERAGE(Table2[1M Return vs Nifty]))/_xlfn.STDEV.P(Table2[1M Return vs Nifty])</f>
        <v>-0.65841904988468181</v>
      </c>
      <c r="K718">
        <v>-26.859733697112802</v>
      </c>
      <c r="L718">
        <f>(Table2[[#This Row],[6M Return vs Nifty]]-AVERAGE(Table2[6M Return vs Nifty]))/_xlfn.STDEV.P(Table2[6M Return vs Nifty])</f>
        <v>-1.2439118564457412</v>
      </c>
      <c r="M718">
        <v>-4.2444449064969501</v>
      </c>
      <c r="N718">
        <f>(Table2[[#This Row],[1W Return vs Nifty]]-AVERAGE(Table2[1W Return vs Nifty]))/_xlfn.STDEV.P(Table2[1W Return vs Nifty])</f>
        <v>-0.90242309646396535</v>
      </c>
      <c r="O718">
        <v>1314.65</v>
      </c>
      <c r="P718">
        <v>1330.0255388041501</v>
      </c>
      <c r="Q718">
        <v>1435.1720220807699</v>
      </c>
      <c r="R718">
        <v>22.198935864785799</v>
      </c>
      <c r="S718">
        <f>(Table2[[#This Row],[Close Price]]-Table2[[#This Row],[20D EMA]])/Table2[[#This Row],[20D EMA]]</f>
        <v>9.964629369033513E-3</v>
      </c>
      <c r="T718">
        <f>(Table2[[#This Row],[Close Price]]-Table2[[#This Row],[50D EMA]])/Table2[[#This Row],[50D EMA]]</f>
        <v>-1.7108985788318407E-3</v>
      </c>
      <c r="U718">
        <f>(Table2[[#This Row],[Close Price]]-Table2[[#This Row],[200D EMA]])/Table2[[#This Row],[200D EMA]]</f>
        <v>-7.4849579303410033E-2</v>
      </c>
      <c r="V718">
        <v>0.912831245914838</v>
      </c>
      <c r="W718">
        <v>1314.1</v>
      </c>
      <c r="X718">
        <v>1349.9</v>
      </c>
      <c r="Y718">
        <v>1311</v>
      </c>
      <c r="Z718">
        <v>1357.4</v>
      </c>
      <c r="AA718">
        <v>1314.1</v>
      </c>
      <c r="AB718">
        <v>1349.9</v>
      </c>
      <c r="AC718" s="1">
        <f>(Table2[[#This Row],[Close Price]]/Table2[[#This Row],[Day Low]])-1</f>
        <v>1.0387337341146052E-2</v>
      </c>
      <c r="AD718" s="1">
        <f>(Table2[[#This Row],[Day High]]/Table2[[#This Row],[Close Price]])-1</f>
        <v>1.6682357371493151E-2</v>
      </c>
      <c r="AE718" s="1">
        <f>(Table2[[#This Row],[Close Price]]/Table2[[#This Row],[Current Week Low]])-1</f>
        <v>1.2776506483600292E-2</v>
      </c>
      <c r="AF718" s="1">
        <f>(Table2[[#This Row],[Current Week High]]/Table2[[#This Row],[Close Price]])-1</f>
        <v>2.2331011109019139E-2</v>
      </c>
      <c r="AG718" s="1">
        <f>(Table2[[#This Row],[Close Price]]/Table2[[#This Row],[Current Month Low]])-1</f>
        <v>1.0387337341146052E-2</v>
      </c>
      <c r="AH718" s="1">
        <f>(Table2[[#This Row],[Current Month High]]/Table2[[#This Row],[Close Price]])-1</f>
        <v>1.6682357371493151E-2</v>
      </c>
      <c r="AI718">
        <v>42.9448314818301</v>
      </c>
      <c r="AJ718">
        <v>16.1534423934913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-0.05</v>
      </c>
      <c r="AM718" t="s">
        <v>2950</v>
      </c>
      <c r="AN718">
        <v>11.16</v>
      </c>
      <c r="AO718" t="s">
        <v>2951</v>
      </c>
      <c r="AP718">
        <v>-9.1780431936877002E-2</v>
      </c>
      <c r="AQ718">
        <f>(Table2[[#This Row],[Sharpe Ratio]]-AVERAGE(Table2[Sharpe Ratio]))/_xlfn.STDEV.P(Table2[Sharpe Ratio])</f>
        <v>-1.6636865903293014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689</v>
      </c>
      <c r="AT718">
        <f>_xlfn.RANK.AVG(Table2[[#This Row],[6M Return vs Nifty Z-Score]],Table2[6M Return vs Nifty Z-Score])</f>
        <v>686</v>
      </c>
      <c r="AU718">
        <f>_xlfn.RANK.AVG(Table2[[#This Row],[Sharpe Ratio Z-Score]],Table2[Sharpe Ratio Z-Score])</f>
        <v>691</v>
      </c>
      <c r="AV718">
        <f>(Table2[[#This Row],[Rank 1Y]]+Table2[[#This Row],[Rank 6M]]+Table2[[#This Row],[Rank Sharpe]])/3</f>
        <v>688.66666666666663</v>
      </c>
    </row>
    <row r="719" spans="1:48" x14ac:dyDescent="0.3">
      <c r="A719" t="s">
        <v>682</v>
      </c>
      <c r="B719" t="s">
        <v>683</v>
      </c>
      <c r="C719" t="s">
        <v>2920</v>
      </c>
      <c r="D719" t="s">
        <v>105</v>
      </c>
      <c r="E719">
        <v>22088.972023499999</v>
      </c>
      <c r="F719">
        <v>277.25</v>
      </c>
      <c r="G719">
        <v>-35.666407415114897</v>
      </c>
      <c r="H719">
        <f>(Table2[[#This Row],[1Y Return vs Nifty]]-AVERAGE(Table2[1Y Return vs Nifty]))/_xlfn.STDEV.P(Table2[1Y Return vs Nifty])</f>
        <v>-0.97580038293258586</v>
      </c>
      <c r="I719">
        <v>-2.2553951391227098</v>
      </c>
      <c r="J719">
        <f>(Table2[[#This Row],[1M Return vs Nifty]]-AVERAGE(Table2[1M Return vs Nifty]))/_xlfn.STDEV.P(Table2[1M Return vs Nifty])</f>
        <v>-0.63391134946355865</v>
      </c>
      <c r="K719">
        <v>-25.008517917188001</v>
      </c>
      <c r="L719">
        <f>(Table2[[#This Row],[6M Return vs Nifty]]-AVERAGE(Table2[6M Return vs Nifty]))/_xlfn.STDEV.P(Table2[6M Return vs Nifty])</f>
        <v>-1.1867308815481648</v>
      </c>
      <c r="M719">
        <v>-3.6570954732955099</v>
      </c>
      <c r="N719">
        <f>(Table2[[#This Row],[1W Return vs Nifty]]-AVERAGE(Table2[1W Return vs Nifty]))/_xlfn.STDEV.P(Table2[1W Return vs Nifty])</f>
        <v>-0.78208099272613063</v>
      </c>
      <c r="O719">
        <v>277.87</v>
      </c>
      <c r="P719">
        <v>278.92923947322203</v>
      </c>
      <c r="Q719">
        <v>295.26741474889502</v>
      </c>
      <c r="R719">
        <v>42.660345866163098</v>
      </c>
      <c r="S719">
        <f>(Table2[[#This Row],[Close Price]]-Table2[[#This Row],[20D EMA]])/Table2[[#This Row],[20D EMA]]</f>
        <v>-2.2312592219383329E-3</v>
      </c>
      <c r="T719">
        <f>(Table2[[#This Row],[Close Price]]-Table2[[#This Row],[50D EMA]])/Table2[[#This Row],[50D EMA]]</f>
        <v>-6.0203063558104944E-3</v>
      </c>
      <c r="U719">
        <f>(Table2[[#This Row],[Close Price]]-Table2[[#This Row],[200D EMA]])/Table2[[#This Row],[200D EMA]]</f>
        <v>-6.1020667533590235E-2</v>
      </c>
      <c r="V719">
        <v>1.5930781380049801</v>
      </c>
      <c r="W719">
        <v>275.14999999999998</v>
      </c>
      <c r="X719">
        <v>279.5</v>
      </c>
      <c r="Y719">
        <v>273.5</v>
      </c>
      <c r="Z719">
        <v>284.2</v>
      </c>
      <c r="AA719">
        <v>275.14999999999998</v>
      </c>
      <c r="AB719">
        <v>279.5</v>
      </c>
      <c r="AC719" s="1">
        <f>(Table2[[#This Row],[Close Price]]/Table2[[#This Row],[Day Low]])-1</f>
        <v>7.6322006178448643E-3</v>
      </c>
      <c r="AD719" s="1">
        <f>(Table2[[#This Row],[Day High]]/Table2[[#This Row],[Close Price]])-1</f>
        <v>8.1154192966637062E-3</v>
      </c>
      <c r="AE719" s="1">
        <f>(Table2[[#This Row],[Close Price]]/Table2[[#This Row],[Current Week Low]])-1</f>
        <v>1.3711151736745864E-2</v>
      </c>
      <c r="AF719" s="1">
        <f>(Table2[[#This Row],[Current Week High]]/Table2[[#This Row],[Close Price]])-1</f>
        <v>2.5067628494138905E-2</v>
      </c>
      <c r="AG719" s="1">
        <f>(Table2[[#This Row],[Close Price]]/Table2[[#This Row],[Current Month Low]])-1</f>
        <v>7.6322006178448643E-3</v>
      </c>
      <c r="AH719" s="1">
        <f>(Table2[[#This Row],[Current Month High]]/Table2[[#This Row],[Close Price]])-1</f>
        <v>8.1154192966637062E-3</v>
      </c>
      <c r="AI719">
        <v>28.872858431018901</v>
      </c>
      <c r="AJ719">
        <v>10.085368274766701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-0.06</v>
      </c>
      <c r="AM719" t="s">
        <v>2950</v>
      </c>
      <c r="AN719">
        <v>1.59</v>
      </c>
      <c r="AO719" t="s">
        <v>2951</v>
      </c>
      <c r="AP719">
        <v>-0.119042968894592</v>
      </c>
      <c r="AQ719">
        <f>(Table2[[#This Row],[Sharpe Ratio]]-AVERAGE(Table2[Sharpe Ratio]))/_xlfn.STDEV.P(Table2[Sharpe Ratio])</f>
        <v>-1.9645982527711048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685</v>
      </c>
      <c r="AT719">
        <f>_xlfn.RANK.AVG(Table2[[#This Row],[6M Return vs Nifty Z-Score]],Table2[6M Return vs Nifty Z-Score])</f>
        <v>678</v>
      </c>
      <c r="AU719">
        <f>_xlfn.RANK.AVG(Table2[[#This Row],[Sharpe Ratio Z-Score]],Table2[Sharpe Ratio Z-Score])</f>
        <v>713</v>
      </c>
      <c r="AV719">
        <f>(Table2[[#This Row],[Rank 1Y]]+Table2[[#This Row],[Rank 6M]]+Table2[[#This Row],[Rank Sharpe]])/3</f>
        <v>692</v>
      </c>
    </row>
    <row r="720" spans="1:48" x14ac:dyDescent="0.3">
      <c r="A720" t="s">
        <v>393</v>
      </c>
      <c r="B720" t="s">
        <v>394</v>
      </c>
      <c r="C720" t="s">
        <v>2920</v>
      </c>
      <c r="D720" t="s">
        <v>105</v>
      </c>
      <c r="E720">
        <v>56855.873309729999</v>
      </c>
      <c r="F720">
        <v>502.8</v>
      </c>
      <c r="G720">
        <v>-36.980906764575302</v>
      </c>
      <c r="H720">
        <f>(Table2[[#This Row],[1Y Return vs Nifty]]-AVERAGE(Table2[1Y Return vs Nifty]))/_xlfn.STDEV.P(Table2[1Y Return vs Nifty])</f>
        <v>-0.9914679689531084</v>
      </c>
      <c r="I720">
        <v>0.49623290473420201</v>
      </c>
      <c r="J720">
        <f>(Table2[[#This Row],[1M Return vs Nifty]]-AVERAGE(Table2[1M Return vs Nifty]))/_xlfn.STDEV.P(Table2[1M Return vs Nifty])</f>
        <v>-0.3736423749195858</v>
      </c>
      <c r="K720">
        <v>-24.7113402809101</v>
      </c>
      <c r="L720">
        <f>(Table2[[#This Row],[6M Return vs Nifty]]-AVERAGE(Table2[6M Return vs Nifty]))/_xlfn.STDEV.P(Table2[6M Return vs Nifty])</f>
        <v>-1.1775515588865906</v>
      </c>
      <c r="M720">
        <v>-0.64526604357009198</v>
      </c>
      <c r="N720">
        <f>(Table2[[#This Row],[1W Return vs Nifty]]-AVERAGE(Table2[1W Return vs Nifty]))/_xlfn.STDEV.P(Table2[1W Return vs Nifty])</f>
        <v>-0.16498685900561322</v>
      </c>
      <c r="O720">
        <v>495.31</v>
      </c>
      <c r="P720">
        <v>504.78551414647302</v>
      </c>
      <c r="Q720">
        <v>538.71807860368301</v>
      </c>
      <c r="R720">
        <v>36.636358215142202</v>
      </c>
      <c r="S720">
        <f>(Table2[[#This Row],[Close Price]]-Table2[[#This Row],[20D EMA]])/Table2[[#This Row],[20D EMA]]</f>
        <v>1.5121842886273261E-2</v>
      </c>
      <c r="T720">
        <f>(Table2[[#This Row],[Close Price]]-Table2[[#This Row],[50D EMA]])/Table2[[#This Row],[50D EMA]]</f>
        <v>-3.9333817845986644E-3</v>
      </c>
      <c r="U720">
        <f>(Table2[[#This Row],[Close Price]]-Table2[[#This Row],[200D EMA]])/Table2[[#This Row],[200D EMA]]</f>
        <v>-6.6673237877555497E-2</v>
      </c>
      <c r="V720">
        <v>0.86566111455485895</v>
      </c>
      <c r="W720">
        <v>496.3</v>
      </c>
      <c r="X720">
        <v>504.95</v>
      </c>
      <c r="Y720">
        <v>500.05</v>
      </c>
      <c r="Z720">
        <v>515</v>
      </c>
      <c r="AA720">
        <v>496.3</v>
      </c>
      <c r="AB720">
        <v>504.95</v>
      </c>
      <c r="AC720" s="1">
        <f>(Table2[[#This Row],[Close Price]]/Table2[[#This Row],[Day Low]])-1</f>
        <v>1.3096917187185086E-2</v>
      </c>
      <c r="AD720" s="1">
        <f>(Table2[[#This Row],[Day High]]/Table2[[#This Row],[Close Price]])-1</f>
        <v>4.2760540970563365E-3</v>
      </c>
      <c r="AE720" s="1">
        <f>(Table2[[#This Row],[Close Price]]/Table2[[#This Row],[Current Week Low]])-1</f>
        <v>5.4994500549945258E-3</v>
      </c>
      <c r="AF720" s="1">
        <f>(Table2[[#This Row],[Current Week High]]/Table2[[#This Row],[Close Price]])-1</f>
        <v>2.4264120922832033E-2</v>
      </c>
      <c r="AG720" s="1">
        <f>(Table2[[#This Row],[Close Price]]/Table2[[#This Row],[Current Month Low]])-1</f>
        <v>1.3096917187185086E-2</v>
      </c>
      <c r="AH720" s="1">
        <f>(Table2[[#This Row],[Current Month High]]/Table2[[#This Row],[Close Price]])-1</f>
        <v>4.2760540970563365E-3</v>
      </c>
      <c r="AI720">
        <v>35.192919649960203</v>
      </c>
      <c r="AJ720">
        <v>14.5330296127562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2950</v>
      </c>
      <c r="AN720">
        <v>5.84</v>
      </c>
      <c r="AO720" t="s">
        <v>2951</v>
      </c>
      <c r="AP720">
        <v>-0.123867551281843</v>
      </c>
      <c r="AQ720">
        <f>(Table2[[#This Row],[Sharpe Ratio]]-AVERAGE(Table2[Sharpe Ratio]))/_xlfn.STDEV.P(Table2[Sharpe Ratio])</f>
        <v>-2.0178498305309769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687</v>
      </c>
      <c r="AT720">
        <f>_xlfn.RANK.AVG(Table2[[#This Row],[6M Return vs Nifty Z-Score]],Table2[6M Return vs Nifty Z-Score])</f>
        <v>675</v>
      </c>
      <c r="AU720">
        <f>_xlfn.RANK.AVG(Table2[[#This Row],[Sharpe Ratio Z-Score]],Table2[Sharpe Ratio Z-Score])</f>
        <v>716</v>
      </c>
      <c r="AV720">
        <f>(Table2[[#This Row],[Rank 1Y]]+Table2[[#This Row],[Rank 6M]]+Table2[[#This Row],[Rank Sharpe]])/3</f>
        <v>692.66666666666663</v>
      </c>
    </row>
    <row r="721" spans="1:48" x14ac:dyDescent="0.3">
      <c r="A721" t="s">
        <v>2159</v>
      </c>
      <c r="B721" t="s">
        <v>2160</v>
      </c>
      <c r="C721" t="s">
        <v>2916</v>
      </c>
      <c r="D721" t="s">
        <v>817</v>
      </c>
      <c r="E721">
        <v>2258.6066284499998</v>
      </c>
      <c r="F721">
        <v>482.05</v>
      </c>
      <c r="G721">
        <v>-45.708242960148297</v>
      </c>
      <c r="H721">
        <f>(Table2[[#This Row],[1Y Return vs Nifty]]-AVERAGE(Table2[1Y Return vs Nifty]))/_xlfn.STDEV.P(Table2[1Y Return vs Nifty])</f>
        <v>-1.095489542360724</v>
      </c>
      <c r="I721">
        <v>13.9815842517426</v>
      </c>
      <c r="J721">
        <f>(Table2[[#This Row],[1M Return vs Nifty]]-AVERAGE(Table2[1M Return vs Nifty]))/_xlfn.STDEV.P(Table2[1M Return vs Nifty])</f>
        <v>0.90190014409450436</v>
      </c>
      <c r="K721">
        <v>-20.029789652329399</v>
      </c>
      <c r="L721">
        <f>(Table2[[#This Row],[6M Return vs Nifty]]-AVERAGE(Table2[6M Return vs Nifty]))/_xlfn.STDEV.P(Table2[6M Return vs Nifty])</f>
        <v>-1.0329462503765903</v>
      </c>
      <c r="M721">
        <v>-3.04136055308846</v>
      </c>
      <c r="N721">
        <f>(Table2[[#This Row],[1W Return vs Nifty]]-AVERAGE(Table2[1W Return vs Nifty]))/_xlfn.STDEV.P(Table2[1W Return vs Nifty])</f>
        <v>-0.65592298276828176</v>
      </c>
      <c r="O721">
        <v>465.47</v>
      </c>
      <c r="P721">
        <v>451.867396987772</v>
      </c>
      <c r="Q721">
        <v>483.21957282889201</v>
      </c>
      <c r="R721">
        <v>32.0563634815814</v>
      </c>
      <c r="S721">
        <f>(Table2[[#This Row],[Close Price]]-Table2[[#This Row],[20D EMA]])/Table2[[#This Row],[20D EMA]]</f>
        <v>3.5619911057640626E-2</v>
      </c>
      <c r="T721">
        <f>(Table2[[#This Row],[Close Price]]-Table2[[#This Row],[50D EMA]])/Table2[[#This Row],[50D EMA]]</f>
        <v>6.6795266074584234E-2</v>
      </c>
      <c r="U721">
        <f>(Table2[[#This Row],[Close Price]]-Table2[[#This Row],[200D EMA]])/Table2[[#This Row],[200D EMA]]</f>
        <v>-2.4203755283442262E-3</v>
      </c>
      <c r="V721">
        <v>2.2501492842994999</v>
      </c>
      <c r="W721">
        <v>479.25</v>
      </c>
      <c r="X721">
        <v>508.95</v>
      </c>
      <c r="Y721">
        <v>499</v>
      </c>
      <c r="Z721">
        <v>519.29999999999995</v>
      </c>
      <c r="AA721">
        <v>479.25</v>
      </c>
      <c r="AB721">
        <v>508.95</v>
      </c>
      <c r="AC721" s="1">
        <f>(Table2[[#This Row],[Close Price]]/Table2[[#This Row],[Day Low]])-1</f>
        <v>5.8424621804904486E-3</v>
      </c>
      <c r="AD721" s="1">
        <f>(Table2[[#This Row],[Day High]]/Table2[[#This Row],[Close Price]])-1</f>
        <v>5.5803339902499749E-2</v>
      </c>
      <c r="AE721" s="1">
        <f>(Table2[[#This Row],[Close Price]]/Table2[[#This Row],[Current Week Low]])-1</f>
        <v>-3.3967935871743515E-2</v>
      </c>
      <c r="AF721" s="1">
        <f>(Table2[[#This Row],[Current Week High]]/Table2[[#This Row],[Close Price]])-1</f>
        <v>7.7274141686547004E-2</v>
      </c>
      <c r="AG721" s="1">
        <f>(Table2[[#This Row],[Close Price]]/Table2[[#This Row],[Current Month Low]])-1</f>
        <v>5.8424621804904486E-3</v>
      </c>
      <c r="AH721" s="1">
        <f>(Table2[[#This Row],[Current Month High]]/Table2[[#This Row],[Close Price]])-1</f>
        <v>5.5803339902499749E-2</v>
      </c>
      <c r="AI721">
        <v>34.093973654185199</v>
      </c>
      <c r="AJ721">
        <v>23.888460549987101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0.02</v>
      </c>
      <c r="AM721" t="s">
        <v>2951</v>
      </c>
      <c r="AN721">
        <v>17.32</v>
      </c>
      <c r="AO721" t="s">
        <v>2951</v>
      </c>
      <c r="AP721">
        <v>-0.128019377927373</v>
      </c>
      <c r="AQ721">
        <f>(Table2[[#This Row],[Sharpe Ratio]]-AVERAGE(Table2[Sharpe Ratio]))/_xlfn.STDEV.P(Table2[Sharpe Ratio])</f>
        <v>-2.0636758319781037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711</v>
      </c>
      <c r="AT721">
        <f>_xlfn.RANK.AVG(Table2[[#This Row],[6M Return vs Nifty Z-Score]],Table2[6M Return vs Nifty Z-Score])</f>
        <v>649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693</v>
      </c>
    </row>
    <row r="722" spans="1:48" x14ac:dyDescent="0.3">
      <c r="A722" t="s">
        <v>1111</v>
      </c>
      <c r="B722" t="s">
        <v>1112</v>
      </c>
      <c r="C722" t="s">
        <v>2920</v>
      </c>
      <c r="D722" t="s">
        <v>1113</v>
      </c>
      <c r="E722">
        <v>9846.8921211899997</v>
      </c>
      <c r="F722">
        <v>921.9</v>
      </c>
      <c r="G722">
        <v>-47.797212406468503</v>
      </c>
      <c r="H722">
        <f>(Table2[[#This Row],[1Y Return vs Nifty]]-AVERAGE(Table2[1Y Return vs Nifty]))/_xlfn.STDEV.P(Table2[1Y Return vs Nifty])</f>
        <v>-1.1203880776912285</v>
      </c>
      <c r="I722">
        <v>1.7737860435097601</v>
      </c>
      <c r="J722">
        <f>(Table2[[#This Row],[1M Return vs Nifty]]-AVERAGE(Table2[1M Return vs Nifty]))/_xlfn.STDEV.P(Table2[1M Return vs Nifty])</f>
        <v>-0.25280211596929608</v>
      </c>
      <c r="K722">
        <v>-34.367850655340803</v>
      </c>
      <c r="L722">
        <f>(Table2[[#This Row],[6M Return vs Nifty]]-AVERAGE(Table2[6M Return vs Nifty]))/_xlfn.STDEV.P(Table2[6M Return vs Nifty])</f>
        <v>-1.475825095287052</v>
      </c>
      <c r="M722">
        <v>0.63600179933714196</v>
      </c>
      <c r="N722">
        <f>(Table2[[#This Row],[1W Return vs Nifty]]-AVERAGE(Table2[1W Return vs Nifty]))/_xlfn.STDEV.P(Table2[1W Return vs Nifty])</f>
        <v>9.7532280285378609E-2</v>
      </c>
      <c r="O722">
        <v>924.83</v>
      </c>
      <c r="P722">
        <v>933.042082384178</v>
      </c>
      <c r="Q722">
        <v>1035.4156493481601</v>
      </c>
      <c r="R722">
        <v>36.2316252420461</v>
      </c>
      <c r="S722">
        <f>(Table2[[#This Row],[Close Price]]-Table2[[#This Row],[20D EMA]])/Table2[[#This Row],[20D EMA]]</f>
        <v>-3.168149822129541E-3</v>
      </c>
      <c r="T722">
        <f>(Table2[[#This Row],[Close Price]]-Table2[[#This Row],[50D EMA]])/Table2[[#This Row],[50D EMA]]</f>
        <v>-1.194167186511776E-2</v>
      </c>
      <c r="U722">
        <f>(Table2[[#This Row],[Close Price]]-Table2[[#This Row],[200D EMA]])/Table2[[#This Row],[200D EMA]]</f>
        <v>-0.10963292801265193</v>
      </c>
      <c r="V722">
        <v>1.4855710366583199</v>
      </c>
      <c r="W722">
        <v>920.05</v>
      </c>
      <c r="X722">
        <v>953</v>
      </c>
      <c r="Y722">
        <v>941.65</v>
      </c>
      <c r="Z722">
        <v>975</v>
      </c>
      <c r="AA722">
        <v>920.05</v>
      </c>
      <c r="AB722">
        <v>953</v>
      </c>
      <c r="AC722" s="1">
        <f>(Table2[[#This Row],[Close Price]]/Table2[[#This Row],[Day Low]])-1</f>
        <v>2.0107602847672101E-3</v>
      </c>
      <c r="AD722" s="1">
        <f>(Table2[[#This Row],[Day High]]/Table2[[#This Row],[Close Price]])-1</f>
        <v>3.3734678381603267E-2</v>
      </c>
      <c r="AE722" s="1">
        <f>(Table2[[#This Row],[Close Price]]/Table2[[#This Row],[Current Week Low]])-1</f>
        <v>-2.0973822545531817E-2</v>
      </c>
      <c r="AF722" s="1">
        <f>(Table2[[#This Row],[Current Week High]]/Table2[[#This Row],[Close Price]])-1</f>
        <v>5.7598438008460873E-2</v>
      </c>
      <c r="AG722" s="1">
        <f>(Table2[[#This Row],[Close Price]]/Table2[[#This Row],[Current Month Low]])-1</f>
        <v>2.0107602847672101E-3</v>
      </c>
      <c r="AH722" s="1">
        <f>(Table2[[#This Row],[Current Month High]]/Table2[[#This Row],[Close Price]])-1</f>
        <v>3.3734678381603267E-2</v>
      </c>
      <c r="AI722">
        <v>48.6007159127888</v>
      </c>
      <c r="AJ722">
        <v>7.9508196721311304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2950</v>
      </c>
      <c r="AN722">
        <v>3.17</v>
      </c>
      <c r="AO722" t="s">
        <v>2951</v>
      </c>
      <c r="AP722">
        <v>-6.9717686819212005E-2</v>
      </c>
      <c r="AQ722">
        <f>(Table2[[#This Row],[Sharpe Ratio]]-AVERAGE(Table2[Sharpe Ratio]))/_xlfn.STDEV.P(Table2[Sharpe Ratio])</f>
        <v>-1.4201678993988298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714</v>
      </c>
      <c r="AU722">
        <f>_xlfn.RANK.AVG(Table2[[#This Row],[Sharpe Ratio Z-Score]],Table2[Sharpe Ratio Z-Score])</f>
        <v>667</v>
      </c>
      <c r="AV722">
        <f>(Table2[[#This Row],[Rank 1Y]]+Table2[[#This Row],[Rank 6M]]+Table2[[#This Row],[Rank Sharpe]])/3</f>
        <v>698</v>
      </c>
    </row>
    <row r="723" spans="1:48" x14ac:dyDescent="0.3">
      <c r="A723" t="s">
        <v>2446</v>
      </c>
      <c r="B723" t="s">
        <v>2447</v>
      </c>
      <c r="C723" t="s">
        <v>2923</v>
      </c>
      <c r="D723" t="s">
        <v>524</v>
      </c>
      <c r="E723">
        <v>1663.7668315450001</v>
      </c>
      <c r="F723">
        <v>107.37</v>
      </c>
      <c r="G723">
        <v>-61.694388292789498</v>
      </c>
      <c r="H723">
        <f>(Table2[[#This Row],[1Y Return vs Nifty]]-AVERAGE(Table2[1Y Return vs Nifty]))/_xlfn.STDEV.P(Table2[1Y Return vs Nifty])</f>
        <v>-1.2860292388912267</v>
      </c>
      <c r="I723">
        <v>12.409273567545799</v>
      </c>
      <c r="J723">
        <f>(Table2[[#This Row],[1M Return vs Nifty]]-AVERAGE(Table2[1M Return vs Nifty]))/_xlfn.STDEV.P(Table2[1M Return vs Nifty])</f>
        <v>0.75317957470140007</v>
      </c>
      <c r="K723">
        <v>-30.421643079702399</v>
      </c>
      <c r="L723">
        <f>(Table2[[#This Row],[6M Return vs Nifty]]-AVERAGE(Table2[6M Return vs Nifty]))/_xlfn.STDEV.P(Table2[6M Return vs Nifty])</f>
        <v>-1.353933310023439</v>
      </c>
      <c r="M723">
        <v>-3.5846832323547102</v>
      </c>
      <c r="N723">
        <f>(Table2[[#This Row],[1W Return vs Nifty]]-AVERAGE(Table2[1W Return vs Nifty]))/_xlfn.STDEV.P(Table2[1W Return vs Nifty])</f>
        <v>-0.76724443901790884</v>
      </c>
      <c r="O723">
        <v>103.82</v>
      </c>
      <c r="P723">
        <v>103.52281728657501</v>
      </c>
      <c r="Q723">
        <v>120.580279634975</v>
      </c>
      <c r="R723">
        <v>50.268876696539799</v>
      </c>
      <c r="S723">
        <f>(Table2[[#This Row],[Close Price]]-Table2[[#This Row],[20D EMA]])/Table2[[#This Row],[20D EMA]]</f>
        <v>3.4193796956270582E-2</v>
      </c>
      <c r="T723">
        <f>(Table2[[#This Row],[Close Price]]-Table2[[#This Row],[50D EMA]])/Table2[[#This Row],[50D EMA]]</f>
        <v>3.7162654709976747E-2</v>
      </c>
      <c r="U723">
        <f>(Table2[[#This Row],[Close Price]]-Table2[[#This Row],[200D EMA]])/Table2[[#This Row],[200D EMA]]</f>
        <v>-0.10955588820133469</v>
      </c>
      <c r="V723">
        <v>1.45695863684672</v>
      </c>
      <c r="W723">
        <v>106.69</v>
      </c>
      <c r="X723">
        <v>109.99</v>
      </c>
      <c r="Y723">
        <v>107.79</v>
      </c>
      <c r="Z723">
        <v>112.27</v>
      </c>
      <c r="AA723">
        <v>106.69</v>
      </c>
      <c r="AB723">
        <v>109.99</v>
      </c>
      <c r="AC723" s="1">
        <f>(Table2[[#This Row],[Close Price]]/Table2[[#This Row],[Day Low]])-1</f>
        <v>6.3736057737371343E-3</v>
      </c>
      <c r="AD723" s="1">
        <f>(Table2[[#This Row],[Day High]]/Table2[[#This Row],[Close Price]])-1</f>
        <v>2.4401601937226403E-2</v>
      </c>
      <c r="AE723" s="1">
        <f>(Table2[[#This Row],[Close Price]]/Table2[[#This Row],[Current Week Low]])-1</f>
        <v>-3.8964653492903345E-3</v>
      </c>
      <c r="AF723" s="1">
        <f>(Table2[[#This Row],[Current Week High]]/Table2[[#This Row],[Close Price]])-1</f>
        <v>4.5636583775728656E-2</v>
      </c>
      <c r="AG723" s="1">
        <f>(Table2[[#This Row],[Close Price]]/Table2[[#This Row],[Current Month Low]])-1</f>
        <v>6.3736057737371343E-3</v>
      </c>
      <c r="AH723" s="1">
        <f>(Table2[[#This Row],[Current Month High]]/Table2[[#This Row],[Close Price]])-1</f>
        <v>2.4401601937226403E-2</v>
      </c>
      <c r="AI723">
        <v>73.558722175654196</v>
      </c>
      <c r="AJ723">
        <v>34.296435272045002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0.06</v>
      </c>
      <c r="AM723" t="s">
        <v>2951</v>
      </c>
      <c r="AN723">
        <v>17.920000000000002</v>
      </c>
      <c r="AO723" t="s">
        <v>2951</v>
      </c>
      <c r="AP723">
        <v>-8.3867565838974006E-2</v>
      </c>
      <c r="AQ723">
        <f>(Table2[[#This Row],[Sharpe Ratio]]-AVERAGE(Table2[Sharpe Ratio]))/_xlfn.STDEV.P(Table2[Sharpe Ratio])</f>
        <v>-1.576347921301819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720</v>
      </c>
      <c r="AT723">
        <f>_xlfn.RANK.AVG(Table2[[#This Row],[6M Return vs Nifty Z-Score]],Table2[6M Return vs Nifty Z-Score])</f>
        <v>703</v>
      </c>
      <c r="AU723">
        <f>_xlfn.RANK.AVG(Table2[[#This Row],[Sharpe Ratio Z-Score]],Table2[Sharpe Ratio Z-Score])</f>
        <v>685</v>
      </c>
      <c r="AV723">
        <f>(Table2[[#This Row],[Rank 1Y]]+Table2[[#This Row],[Rank 6M]]+Table2[[#This Row],[Rank Sharpe]])/3</f>
        <v>702.66666666666663</v>
      </c>
    </row>
    <row r="724" spans="1:48" x14ac:dyDescent="0.3">
      <c r="A724" t="s">
        <v>1174</v>
      </c>
      <c r="B724" t="s">
        <v>1175</v>
      </c>
      <c r="C724" t="s">
        <v>2920</v>
      </c>
      <c r="D724" t="s">
        <v>96</v>
      </c>
      <c r="E724">
        <v>8938.9952587250009</v>
      </c>
      <c r="F724">
        <v>286.39999999999998</v>
      </c>
      <c r="G724">
        <v>-73.7977809646341</v>
      </c>
      <c r="H724">
        <f>(Table2[[#This Row],[1Y Return vs Nifty]]-AVERAGE(Table2[1Y Return vs Nifty]))/_xlfn.STDEV.P(Table2[1Y Return vs Nifty])</f>
        <v>-1.430290204789862</v>
      </c>
      <c r="I724">
        <v>-6.9020271863883398</v>
      </c>
      <c r="J724">
        <f>(Table2[[#This Row],[1M Return vs Nifty]]-AVERAGE(Table2[1M Return vs Nifty]))/_xlfn.STDEV.P(Table2[1M Return vs Nifty])</f>
        <v>-1.073423572318297</v>
      </c>
      <c r="K724">
        <v>-30.915459306828598</v>
      </c>
      <c r="L724">
        <f>(Table2[[#This Row],[6M Return vs Nifty]]-AVERAGE(Table2[6M Return vs Nifty]))/_xlfn.STDEV.P(Table2[6M Return vs Nifty])</f>
        <v>-1.3691864715368234</v>
      </c>
      <c r="M724">
        <v>-2.0939155483462599</v>
      </c>
      <c r="N724">
        <f>(Table2[[#This Row],[1W Return vs Nifty]]-AVERAGE(Table2[1W Return vs Nifty]))/_xlfn.STDEV.P(Table2[1W Return vs Nifty])</f>
        <v>-0.46180084933042576</v>
      </c>
      <c r="O724">
        <v>288.89999999999998</v>
      </c>
      <c r="P724">
        <v>295.846203542561</v>
      </c>
      <c r="Q724">
        <v>366.05205072922899</v>
      </c>
      <c r="R724">
        <v>52.1315106453456</v>
      </c>
      <c r="S724">
        <f>(Table2[[#This Row],[Close Price]]-Table2[[#This Row],[20D EMA]])/Table2[[#This Row],[20D EMA]]</f>
        <v>-8.6535133264105234E-3</v>
      </c>
      <c r="T724">
        <f>(Table2[[#This Row],[Close Price]]-Table2[[#This Row],[50D EMA]])/Table2[[#This Row],[50D EMA]]</f>
        <v>-3.1929439788136657E-2</v>
      </c>
      <c r="U724">
        <f>(Table2[[#This Row],[Close Price]]-Table2[[#This Row],[200D EMA]])/Table2[[#This Row],[200D EMA]]</f>
        <v>-0.21759760823781901</v>
      </c>
      <c r="V724">
        <v>0.65035967701611697</v>
      </c>
      <c r="W724">
        <v>284.45</v>
      </c>
      <c r="X724">
        <v>288.64999999999998</v>
      </c>
      <c r="Y724">
        <v>286.2</v>
      </c>
      <c r="Z724">
        <v>298.25</v>
      </c>
      <c r="AA724">
        <v>284.45</v>
      </c>
      <c r="AB724">
        <v>288.64999999999998</v>
      </c>
      <c r="AC724" s="1">
        <f>(Table2[[#This Row],[Close Price]]/Table2[[#This Row],[Day Low]])-1</f>
        <v>6.8553348567410577E-3</v>
      </c>
      <c r="AD724" s="1">
        <f>(Table2[[#This Row],[Day High]]/Table2[[#This Row],[Close Price]])-1</f>
        <v>7.8561452513965513E-3</v>
      </c>
      <c r="AE724" s="1">
        <f>(Table2[[#This Row],[Close Price]]/Table2[[#This Row],[Current Week Low]])-1</f>
        <v>6.9881201956678574E-4</v>
      </c>
      <c r="AF724" s="1">
        <f>(Table2[[#This Row],[Current Week High]]/Table2[[#This Row],[Close Price]])-1</f>
        <v>4.1375698324022325E-2</v>
      </c>
      <c r="AG724" s="1">
        <f>(Table2[[#This Row],[Close Price]]/Table2[[#This Row],[Current Month Low]])-1</f>
        <v>6.8553348567410577E-3</v>
      </c>
      <c r="AH724" s="1">
        <f>(Table2[[#This Row],[Current Month High]]/Table2[[#This Row],[Close Price]])-1</f>
        <v>7.8561452513965513E-3</v>
      </c>
      <c r="AI724">
        <v>98.952513966480396</v>
      </c>
      <c r="AJ724">
        <v>9.73180076628352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</v>
      </c>
      <c r="AM724" t="s">
        <v>2950</v>
      </c>
      <c r="AN724">
        <v>3.13</v>
      </c>
      <c r="AO724" t="s">
        <v>2951</v>
      </c>
      <c r="AP724">
        <v>-7.7726318944613002E-2</v>
      </c>
      <c r="AQ724">
        <f>(Table2[[#This Row],[Sharpe Ratio]]-AVERAGE(Table2[Sharpe Ratio]))/_xlfn.STDEV.P(Table2[Sharpe Ratio])</f>
        <v>-1.5085635909104842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706</v>
      </c>
      <c r="AU724">
        <f>_xlfn.RANK.AVG(Table2[[#This Row],[Sharpe Ratio Z-Score]],Table2[Sharpe Ratio Z-Score])</f>
        <v>681</v>
      </c>
      <c r="AV724">
        <f>(Table2[[#This Row],[Rank 1Y]]+Table2[[#This Row],[Rank 6M]]+Table2[[#This Row],[Rank Sharpe]])/3</f>
        <v>703.66666666666663</v>
      </c>
    </row>
    <row r="725" spans="1:48" x14ac:dyDescent="0.3">
      <c r="A725" t="s">
        <v>1097</v>
      </c>
      <c r="B725" t="s">
        <v>1098</v>
      </c>
      <c r="C725" t="s">
        <v>2923</v>
      </c>
      <c r="D725" t="s">
        <v>524</v>
      </c>
      <c r="E725">
        <v>10021.582668825</v>
      </c>
      <c r="F725">
        <v>2107.4499999999998</v>
      </c>
      <c r="G725">
        <v>-46.476430731901502</v>
      </c>
      <c r="H725">
        <f>(Table2[[#This Row],[1Y Return vs Nifty]]-AVERAGE(Table2[1Y Return vs Nifty]))/_xlfn.STDEV.P(Table2[1Y Return vs Nifty])</f>
        <v>-1.1046456123114603</v>
      </c>
      <c r="I725">
        <v>4.4763605524611503</v>
      </c>
      <c r="J725">
        <f>(Table2[[#This Row],[1M Return vs Nifty]]-AVERAGE(Table2[1M Return vs Nifty]))/_xlfn.STDEV.P(Table2[1M Return vs Nifty])</f>
        <v>2.8270188055916669E-3</v>
      </c>
      <c r="K725">
        <v>-28.2774004186696</v>
      </c>
      <c r="L725">
        <f>(Table2[[#This Row],[6M Return vs Nifty]]-AVERAGE(Table2[6M Return vs Nifty]))/_xlfn.STDEV.P(Table2[6M Return vs Nifty])</f>
        <v>-1.287701222384358</v>
      </c>
      <c r="M725">
        <v>3.6464320668125199</v>
      </c>
      <c r="N725">
        <f>(Table2[[#This Row],[1W Return vs Nifty]]-AVERAGE(Table2[1W Return vs Nifty]))/_xlfn.STDEV.P(Table2[1W Return vs Nifty])</f>
        <v>0.7143397394657971</v>
      </c>
      <c r="O725">
        <v>2014.22</v>
      </c>
      <c r="P725">
        <v>2016.84412873471</v>
      </c>
      <c r="Q725">
        <v>2179.4419266892701</v>
      </c>
      <c r="R725">
        <v>38.920819733037597</v>
      </c>
      <c r="S725">
        <f>(Table2[[#This Row],[Close Price]]-Table2[[#This Row],[20D EMA]])/Table2[[#This Row],[20D EMA]]</f>
        <v>4.6285907199809254E-2</v>
      </c>
      <c r="T725">
        <f>(Table2[[#This Row],[Close Price]]-Table2[[#This Row],[50D EMA]])/Table2[[#This Row],[50D EMA]]</f>
        <v>4.4924577945511551E-2</v>
      </c>
      <c r="U725">
        <f>(Table2[[#This Row],[Close Price]]-Table2[[#This Row],[200D EMA]])/Table2[[#This Row],[200D EMA]]</f>
        <v>-3.3032275743465761E-2</v>
      </c>
      <c r="V725">
        <v>1.07432684402506</v>
      </c>
      <c r="W725">
        <v>2076.6</v>
      </c>
      <c r="X725">
        <v>2150</v>
      </c>
      <c r="Y725">
        <v>2085.1999999999998</v>
      </c>
      <c r="Z725">
        <v>2161</v>
      </c>
      <c r="AA725">
        <v>2076.6</v>
      </c>
      <c r="AB725">
        <v>2150</v>
      </c>
      <c r="AC725" s="1">
        <f>(Table2[[#This Row],[Close Price]]/Table2[[#This Row],[Day Low]])-1</f>
        <v>1.4856014639314186E-2</v>
      </c>
      <c r="AD725" s="1">
        <f>(Table2[[#This Row],[Day High]]/Table2[[#This Row],[Close Price]])-1</f>
        <v>2.0190277349403374E-2</v>
      </c>
      <c r="AE725" s="1">
        <f>(Table2[[#This Row],[Close Price]]/Table2[[#This Row],[Current Week Low]])-1</f>
        <v>1.0670439286399436E-2</v>
      </c>
      <c r="AF725" s="1">
        <f>(Table2[[#This Row],[Current Week High]]/Table2[[#This Row],[Close Price]])-1</f>
        <v>2.5409855512586343E-2</v>
      </c>
      <c r="AG725" s="1">
        <f>(Table2[[#This Row],[Close Price]]/Table2[[#This Row],[Current Month Low]])-1</f>
        <v>1.4856014639314186E-2</v>
      </c>
      <c r="AH725" s="1">
        <f>(Table2[[#This Row],[Current Month High]]/Table2[[#This Row],[Close Price]])-1</f>
        <v>2.0190277349403374E-2</v>
      </c>
      <c r="AI725">
        <v>30.536904790149201</v>
      </c>
      <c r="AJ725">
        <v>16.562499999999901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0.04</v>
      </c>
      <c r="AM725" t="s">
        <v>2951</v>
      </c>
      <c r="AN725">
        <v>9.17</v>
      </c>
      <c r="AO725" t="s">
        <v>2951</v>
      </c>
      <c r="AP725">
        <v>-0.15220076631750301</v>
      </c>
      <c r="AQ725">
        <f>(Table2[[#This Row],[Sharpe Ratio]]-AVERAGE(Table2[Sharpe Ratio]))/_xlfn.STDEV.P(Table2[Sharpe Ratio])</f>
        <v>-2.3305791576631254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712</v>
      </c>
      <c r="AT725">
        <f>_xlfn.RANK.AVG(Table2[[#This Row],[6M Return vs Nifty Z-Score]],Table2[6M Return vs Nifty Z-Score])</f>
        <v>692</v>
      </c>
      <c r="AU725">
        <f>_xlfn.RANK.AVG(Table2[[#This Row],[Sharpe Ratio Z-Score]],Table2[Sharpe Ratio Z-Score])</f>
        <v>723</v>
      </c>
      <c r="AV725">
        <f>(Table2[[#This Row],[Rank 1Y]]+Table2[[#This Row],[Rank 6M]]+Table2[[#This Row],[Rank Sharpe]])/3</f>
        <v>709</v>
      </c>
    </row>
    <row r="726" spans="1:48" x14ac:dyDescent="0.3">
      <c r="A726" t="s">
        <v>690</v>
      </c>
      <c r="B726" t="s">
        <v>691</v>
      </c>
      <c r="C726" t="s">
        <v>2909</v>
      </c>
      <c r="D726" t="s">
        <v>692</v>
      </c>
      <c r="E726">
        <v>21677.34644673</v>
      </c>
      <c r="F726">
        <v>410.7</v>
      </c>
      <c r="G726">
        <v>-77.099807626534101</v>
      </c>
      <c r="H726">
        <f>(Table2[[#This Row],[1Y Return vs Nifty]]-AVERAGE(Table2[1Y Return vs Nifty]))/_xlfn.STDEV.P(Table2[1Y Return vs Nifty])</f>
        <v>-1.4696472320783225</v>
      </c>
      <c r="I726">
        <v>14.941710096534001</v>
      </c>
      <c r="J726">
        <f>(Table2[[#This Row],[1M Return vs Nifty]]-AVERAGE(Table2[1M Return vs Nifty]))/_xlfn.STDEV.P(Table2[1M Return vs Nifty])</f>
        <v>0.99271582305769579</v>
      </c>
      <c r="K726">
        <v>-45.245891024148598</v>
      </c>
      <c r="L726">
        <f>(Table2[[#This Row],[6M Return vs Nifty]]-AVERAGE(Table2[6M Return vs Nifty]))/_xlfn.STDEV.P(Table2[6M Return vs Nifty])</f>
        <v>-1.8118296605079089</v>
      </c>
      <c r="M726">
        <v>-5.7471799467718601</v>
      </c>
      <c r="N726">
        <f>(Table2[[#This Row],[1W Return vs Nifty]]-AVERAGE(Table2[1W Return vs Nifty]))/_xlfn.STDEV.P(Table2[1W Return vs Nifty])</f>
        <v>-1.2103186793736704</v>
      </c>
      <c r="O726">
        <v>391.16</v>
      </c>
      <c r="P726">
        <v>388.40545379742298</v>
      </c>
      <c r="Q726">
        <v>533.03341346950197</v>
      </c>
      <c r="R726">
        <v>41.222571956743799</v>
      </c>
      <c r="S726">
        <f>(Table2[[#This Row],[Close Price]]-Table2[[#This Row],[20D EMA]])/Table2[[#This Row],[20D EMA]]</f>
        <v>4.9953983024849068E-2</v>
      </c>
      <c r="T726">
        <f>(Table2[[#This Row],[Close Price]]-Table2[[#This Row],[50D EMA]])/Table2[[#This Row],[50D EMA]]</f>
        <v>5.7400188345977675E-2</v>
      </c>
      <c r="U726">
        <f>(Table2[[#This Row],[Close Price]]-Table2[[#This Row],[200D EMA]])/Table2[[#This Row],[200D EMA]]</f>
        <v>-0.22950421189027656</v>
      </c>
      <c r="V726">
        <v>1.612946265473</v>
      </c>
      <c r="W726">
        <v>406.05</v>
      </c>
      <c r="X726">
        <v>417.1</v>
      </c>
      <c r="Y726">
        <v>402.5</v>
      </c>
      <c r="Z726">
        <v>414.7</v>
      </c>
      <c r="AA726">
        <v>406.05</v>
      </c>
      <c r="AB726">
        <v>417.1</v>
      </c>
      <c r="AC726" s="1">
        <f>(Table2[[#This Row],[Close Price]]/Table2[[#This Row],[Day Low]])-1</f>
        <v>1.1451791651274412E-2</v>
      </c>
      <c r="AD726" s="1">
        <f>(Table2[[#This Row],[Day High]]/Table2[[#This Row],[Close Price]])-1</f>
        <v>1.5583150718285976E-2</v>
      </c>
      <c r="AE726" s="1">
        <f>(Table2[[#This Row],[Close Price]]/Table2[[#This Row],[Current Week Low]])-1</f>
        <v>2.0372670807453419E-2</v>
      </c>
      <c r="AF726" s="1">
        <f>(Table2[[#This Row],[Current Week High]]/Table2[[#This Row],[Close Price]])-1</f>
        <v>9.7394691989287629E-3</v>
      </c>
      <c r="AG726" s="1">
        <f>(Table2[[#This Row],[Close Price]]/Table2[[#This Row],[Current Month Low]])-1</f>
        <v>1.1451791651274412E-2</v>
      </c>
      <c r="AH726" s="1">
        <f>(Table2[[#This Row],[Current Month High]]/Table2[[#This Row],[Close Price]])-1</f>
        <v>1.5583150718285976E-2</v>
      </c>
      <c r="AI726">
        <v>143.07280253226199</v>
      </c>
      <c r="AJ726">
        <v>32.4838709677419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-0.02</v>
      </c>
      <c r="AM726" t="s">
        <v>2950</v>
      </c>
      <c r="AN726">
        <v>20.85</v>
      </c>
      <c r="AO726" t="s">
        <v>2951</v>
      </c>
      <c r="AP726">
        <v>-0.121242068063474</v>
      </c>
      <c r="AQ726">
        <f>(Table2[[#This Row],[Sharpe Ratio]]-AVERAGE(Table2[Sharpe Ratio]))/_xlfn.STDEV.P(Table2[Sharpe Ratio])</f>
        <v>-1.9888709236457573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714</v>
      </c>
      <c r="AV726">
        <f>(Table2[[#This Row],[Rank 1Y]]+Table2[[#This Row],[Rank 6M]]+Table2[[#This Row],[Rank Sharpe]])/3</f>
        <v>720.33333333333337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48B1-FC46-4A3D-920B-38D996C0AE78}">
  <dimension ref="A1:R1375"/>
  <sheetViews>
    <sheetView topLeftCell="H930" workbookViewId="0">
      <selection sqref="A1:R1148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9.5546875" bestFit="1" customWidth="1"/>
    <col min="4" max="4" width="12.6640625" customWidth="1"/>
    <col min="5" max="5" width="11.88671875" customWidth="1"/>
    <col min="6" max="6" width="17.6640625" customWidth="1"/>
    <col min="7" max="9" width="18.5546875" customWidth="1"/>
    <col min="10" max="11" width="12" bestFit="1" customWidth="1"/>
    <col min="12" max="12" width="22.88671875" customWidth="1"/>
    <col min="13" max="13" width="22.33203125" customWidth="1"/>
    <col min="14" max="14" width="16.5546875" customWidth="1"/>
    <col min="15" max="15" width="22.6640625" customWidth="1"/>
    <col min="16" max="16" width="22.33203125" customWidth="1"/>
    <col min="17" max="17" width="13.5546875" customWidth="1"/>
  </cols>
  <sheetData>
    <row r="1" spans="1:18" x14ac:dyDescent="0.3">
      <c r="A1" t="s">
        <v>0</v>
      </c>
      <c r="B1" t="s">
        <v>1</v>
      </c>
      <c r="C1" t="s">
        <v>2906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  <c r="B2" t="s">
        <v>18</v>
      </c>
      <c r="C2" t="str">
        <f>IFERROR(VLOOKUP(Table1[[#This Row],[Ticker]],[1]!Table1[[Symbol]:[Industry]],2,FALSE),"-")</f>
        <v>-</v>
      </c>
      <c r="D2" t="s">
        <v>19</v>
      </c>
      <c r="E2">
        <v>2002982.9969957999</v>
      </c>
      <c r="F2">
        <v>2882.95</v>
      </c>
      <c r="G2">
        <v>1.1448787184951701</v>
      </c>
      <c r="H2">
        <v>-4.4039066359633097</v>
      </c>
      <c r="I2">
        <v>1.5761289316351901</v>
      </c>
      <c r="J2">
        <v>-2.2846083925065699</v>
      </c>
      <c r="K2">
        <v>2900.09633806275</v>
      </c>
      <c r="L2">
        <v>2729.6985244996899</v>
      </c>
      <c r="M2">
        <v>71.814791825112295</v>
      </c>
      <c r="N2">
        <v>-0.9771601430547</v>
      </c>
      <c r="O2">
        <v>0.96183816217852802</v>
      </c>
      <c r="P2">
        <v>5.0659914323869701</v>
      </c>
      <c r="Q2">
        <v>29.845065982074399</v>
      </c>
      <c r="R2">
        <v>2.8316441025616999E-2</v>
      </c>
    </row>
    <row r="3" spans="1:18" x14ac:dyDescent="0.3">
      <c r="A3" t="s">
        <v>20</v>
      </c>
      <c r="B3" t="s">
        <v>21</v>
      </c>
      <c r="C3" t="str">
        <f>IFERROR(VLOOKUP(Table1[[#This Row],[Ticker]],[1]!Table1[[Symbol]:[Industry]],2,FALSE),"-")</f>
        <v>-</v>
      </c>
      <c r="D3" t="s">
        <v>22</v>
      </c>
      <c r="E3">
        <v>1392782.7900541001</v>
      </c>
      <c r="F3">
        <v>3816.8</v>
      </c>
      <c r="G3">
        <v>-6.4414745847782804</v>
      </c>
      <c r="H3">
        <v>-3.95756932656094</v>
      </c>
      <c r="I3">
        <v>-9.6907732031756204</v>
      </c>
      <c r="J3">
        <v>-0.48732962200864799</v>
      </c>
      <c r="K3">
        <v>3853.35241977334</v>
      </c>
      <c r="L3">
        <v>3767.5670063805001</v>
      </c>
      <c r="M3">
        <v>45.138239032755898</v>
      </c>
      <c r="N3">
        <v>-0.138585254495138</v>
      </c>
      <c r="O3">
        <v>0.85738683962360396</v>
      </c>
      <c r="P3">
        <v>11.4742716411653</v>
      </c>
      <c r="Q3">
        <v>20.289946422943501</v>
      </c>
      <c r="R3">
        <v>-2.9797965919495999E-2</v>
      </c>
    </row>
    <row r="4" spans="1:18" x14ac:dyDescent="0.3">
      <c r="A4" t="s">
        <v>23</v>
      </c>
      <c r="B4" t="s">
        <v>24</v>
      </c>
      <c r="C4" t="str">
        <f>IFERROR(VLOOKUP(Table1[[#This Row],[Ticker]],[1]!Table1[[Symbol]:[Industry]],2,FALSE),"-")</f>
        <v>-</v>
      </c>
      <c r="D4" t="s">
        <v>25</v>
      </c>
      <c r="E4">
        <v>1153545.7023080799</v>
      </c>
      <c r="F4">
        <v>1672.4</v>
      </c>
      <c r="G4">
        <v>-23.850441750863801</v>
      </c>
      <c r="H4">
        <v>9.2655835385283396</v>
      </c>
      <c r="I4">
        <v>-10.8479825225025</v>
      </c>
      <c r="J4">
        <v>4.1638639043650603</v>
      </c>
      <c r="K4">
        <v>1540.533907943</v>
      </c>
      <c r="L4">
        <v>1531.99548315077</v>
      </c>
      <c r="M4">
        <v>69.623759465432201</v>
      </c>
      <c r="N4">
        <v>5.5654372920295101</v>
      </c>
      <c r="O4">
        <v>0.97694573155869802</v>
      </c>
      <c r="P4">
        <v>5.0884955752212404</v>
      </c>
      <c r="Q4">
        <v>22.650434527520002</v>
      </c>
      <c r="R4">
        <v>-0.110928506939713</v>
      </c>
    </row>
    <row r="5" spans="1:18" x14ac:dyDescent="0.3">
      <c r="A5" t="s">
        <v>26</v>
      </c>
      <c r="B5" t="s">
        <v>27</v>
      </c>
      <c r="C5" t="str">
        <f>IFERROR(VLOOKUP(Table1[[#This Row],[Ticker]],[1]!Table1[[Symbol]:[Industry]],2,FALSE),"-")</f>
        <v>-</v>
      </c>
      <c r="D5" t="s">
        <v>28</v>
      </c>
      <c r="E5">
        <v>826210.69769870897</v>
      </c>
      <c r="F5">
        <v>1419.8</v>
      </c>
      <c r="G5">
        <v>40.549466123133897</v>
      </c>
      <c r="H5">
        <v>0.19053106266310099</v>
      </c>
      <c r="I5">
        <v>31.7506608327989</v>
      </c>
      <c r="J5">
        <v>-1.5940599440013801</v>
      </c>
      <c r="K5">
        <v>1341.0064557396499</v>
      </c>
      <c r="L5">
        <v>1152.04742317515</v>
      </c>
      <c r="M5">
        <v>81.663143103378502</v>
      </c>
      <c r="N5">
        <v>2.0531808503522799</v>
      </c>
      <c r="O5">
        <v>1.29301415024038</v>
      </c>
      <c r="P5">
        <v>2.5461332582053799</v>
      </c>
      <c r="Q5">
        <v>67.755656643232598</v>
      </c>
      <c r="R5">
        <v>0.16878686419129801</v>
      </c>
    </row>
    <row r="6" spans="1:18" x14ac:dyDescent="0.3">
      <c r="A6" t="s">
        <v>29</v>
      </c>
      <c r="B6" t="s">
        <v>30</v>
      </c>
      <c r="C6" t="str">
        <f>IFERROR(VLOOKUP(Table1[[#This Row],[Ticker]],[1]!Table1[[Symbol]:[Industry]],2,FALSE),"-")</f>
        <v>-</v>
      </c>
      <c r="D6" t="s">
        <v>25</v>
      </c>
      <c r="E6">
        <v>795799.948345365</v>
      </c>
      <c r="F6">
        <v>1170.0999999999999</v>
      </c>
      <c r="G6">
        <v>5.9629009847231601E-2</v>
      </c>
      <c r="H6">
        <v>9.19546130998663E-2</v>
      </c>
      <c r="I6">
        <v>7.3355328817652596</v>
      </c>
      <c r="J6">
        <v>3.9575692985789201</v>
      </c>
      <c r="K6">
        <v>1116.17490119631</v>
      </c>
      <c r="L6">
        <v>1044.4792647734801</v>
      </c>
      <c r="M6">
        <v>56.125473176236603</v>
      </c>
      <c r="N6">
        <v>3.5362147293770398</v>
      </c>
      <c r="O6">
        <v>1.2629019875296801</v>
      </c>
      <c r="P6">
        <v>0.47431843432186299</v>
      </c>
      <c r="Q6">
        <v>30.155728587319199</v>
      </c>
      <c r="R6">
        <v>7.3617524222927E-2</v>
      </c>
    </row>
    <row r="7" spans="1:18" x14ac:dyDescent="0.3">
      <c r="A7" t="s">
        <v>31</v>
      </c>
      <c r="B7" t="s">
        <v>32</v>
      </c>
      <c r="C7" t="str">
        <f>IFERROR(VLOOKUP(Table1[[#This Row],[Ticker]],[1]!Table1[[Symbol]:[Industry]],2,FALSE),"-")</f>
        <v>-</v>
      </c>
      <c r="D7" t="s">
        <v>33</v>
      </c>
      <c r="E7">
        <v>739493.34485124005</v>
      </c>
      <c r="F7">
        <v>832.7</v>
      </c>
      <c r="G7">
        <v>23.380381871210101</v>
      </c>
      <c r="H7">
        <v>-2.28398877756154</v>
      </c>
      <c r="I7">
        <v>20.2563741947009</v>
      </c>
      <c r="J7">
        <v>-0.98485713802150199</v>
      </c>
      <c r="K7">
        <v>812.18367209363396</v>
      </c>
      <c r="L7">
        <v>714.884532749561</v>
      </c>
      <c r="M7">
        <v>59.273223883380197</v>
      </c>
      <c r="N7">
        <v>5.2597840931811697E-2</v>
      </c>
      <c r="O7">
        <v>0.780964146997426</v>
      </c>
      <c r="P7">
        <v>9.5232376606220601</v>
      </c>
      <c r="Q7">
        <v>53.295287187039698</v>
      </c>
      <c r="R7">
        <v>8.5367887291611003E-2</v>
      </c>
    </row>
    <row r="8" spans="1:18" x14ac:dyDescent="0.3">
      <c r="A8" t="s">
        <v>34</v>
      </c>
      <c r="B8" t="s">
        <v>35</v>
      </c>
      <c r="C8" t="str">
        <f>IFERROR(VLOOKUP(Table1[[#This Row],[Ticker]],[1]!Table1[[Symbol]:[Industry]],2,FALSE),"-")</f>
        <v>-</v>
      </c>
      <c r="D8" t="s">
        <v>36</v>
      </c>
      <c r="E8">
        <v>651316.63826047501</v>
      </c>
      <c r="F8">
        <v>1015.45</v>
      </c>
      <c r="G8">
        <v>38.769037775041099</v>
      </c>
      <c r="H8">
        <v>-2.4368543497722799</v>
      </c>
      <c r="I8">
        <v>19.718642603723801</v>
      </c>
      <c r="J8">
        <v>-3.9361328121866399</v>
      </c>
      <c r="K8">
        <v>992.49041897682696</v>
      </c>
      <c r="L8">
        <v>880.67837296309006</v>
      </c>
      <c r="M8">
        <v>64.675693850852596</v>
      </c>
      <c r="N8">
        <v>0.49063886119873301</v>
      </c>
      <c r="O8">
        <v>0.99320311875151801</v>
      </c>
      <c r="P8">
        <v>15.7122458023536</v>
      </c>
      <c r="Q8">
        <v>69.992466728048797</v>
      </c>
      <c r="R8">
        <v>-6.4189104413849996E-3</v>
      </c>
    </row>
    <row r="9" spans="1:18" x14ac:dyDescent="0.3">
      <c r="A9" t="s">
        <v>37</v>
      </c>
      <c r="B9" t="s">
        <v>38</v>
      </c>
      <c r="C9" t="str">
        <f>IFERROR(VLOOKUP(Table1[[#This Row],[Ticker]],[1]!Table1[[Symbol]:[Industry]],2,FALSE),"-")</f>
        <v>-</v>
      </c>
      <c r="D9" t="s">
        <v>22</v>
      </c>
      <c r="E9">
        <v>606591.73815877002</v>
      </c>
      <c r="F9">
        <v>1527.15</v>
      </c>
      <c r="G9">
        <v>-5.8886050640297203</v>
      </c>
      <c r="H9">
        <v>1.9559315353311599</v>
      </c>
      <c r="I9">
        <v>-11.338757500771001</v>
      </c>
      <c r="J9">
        <v>1.7394409419329899</v>
      </c>
      <c r="K9">
        <v>1480.9421680313201</v>
      </c>
      <c r="L9">
        <v>1495.2361445965601</v>
      </c>
      <c r="M9">
        <v>62.715707853253903</v>
      </c>
      <c r="N9">
        <v>2.82267707584773</v>
      </c>
      <c r="O9">
        <v>0.82875211442140295</v>
      </c>
      <c r="P9">
        <v>13.4793569721376</v>
      </c>
      <c r="Q9">
        <v>20.986333927510401</v>
      </c>
      <c r="R9">
        <v>-6.4085604748577996E-2</v>
      </c>
    </row>
    <row r="10" spans="1:18" x14ac:dyDescent="0.3">
      <c r="A10" t="s">
        <v>39</v>
      </c>
      <c r="B10" t="s">
        <v>40</v>
      </c>
      <c r="C10" t="str">
        <f>IFERROR(VLOOKUP(Table1[[#This Row],[Ticker]],[1]!Table1[[Symbol]:[Industry]],2,FALSE),"-")</f>
        <v>-</v>
      </c>
      <c r="D10" t="s">
        <v>41</v>
      </c>
      <c r="E10">
        <v>556629.91792410996</v>
      </c>
      <c r="F10">
        <v>2442.1999999999998</v>
      </c>
      <c r="G10">
        <v>-34.017989331791398</v>
      </c>
      <c r="H10">
        <v>0.160251449601296</v>
      </c>
      <c r="I10">
        <v>-15.7656795015087</v>
      </c>
      <c r="J10">
        <v>-2.2637208112416798</v>
      </c>
      <c r="K10">
        <v>2403.9317197076002</v>
      </c>
      <c r="L10">
        <v>2431.2504931501599</v>
      </c>
      <c r="M10">
        <v>61.676199737291803</v>
      </c>
      <c r="N10">
        <v>-0.48507232968515401</v>
      </c>
      <c r="O10">
        <v>0.82029985205575295</v>
      </c>
      <c r="P10">
        <v>13.407992793383</v>
      </c>
      <c r="Q10">
        <v>12.4375589880527</v>
      </c>
      <c r="R10">
        <v>-7.6016626690771999E-2</v>
      </c>
    </row>
    <row r="11" spans="1:18" x14ac:dyDescent="0.3">
      <c r="A11" t="s">
        <v>42</v>
      </c>
      <c r="B11" t="s">
        <v>43</v>
      </c>
      <c r="C11" t="str">
        <f>IFERROR(VLOOKUP(Table1[[#This Row],[Ticker]],[1]!Table1[[Symbol]:[Industry]],2,FALSE),"-")</f>
        <v>-</v>
      </c>
      <c r="D11" t="s">
        <v>44</v>
      </c>
      <c r="E11">
        <v>544583.55056501995</v>
      </c>
      <c r="F11">
        <v>423.3</v>
      </c>
      <c r="G11">
        <v>-31.129308578196198</v>
      </c>
      <c r="H11">
        <v>-7.0901642840608501</v>
      </c>
      <c r="I11">
        <v>-17.513209194632498</v>
      </c>
      <c r="J11">
        <v>-3.2681195347202401</v>
      </c>
      <c r="K11">
        <v>429.646232358421</v>
      </c>
      <c r="L11">
        <v>429.71235889349202</v>
      </c>
      <c r="M11">
        <v>51.831295033746898</v>
      </c>
      <c r="N11">
        <v>-1.2516547973443899</v>
      </c>
      <c r="O11">
        <v>0.80708179895100596</v>
      </c>
      <c r="P11">
        <v>18.048665249232201</v>
      </c>
      <c r="Q11">
        <v>5.9972455239764599</v>
      </c>
      <c r="R11">
        <v>9.0203281457445994E-2</v>
      </c>
    </row>
    <row r="12" spans="1:18" x14ac:dyDescent="0.3">
      <c r="A12" t="s">
        <v>45</v>
      </c>
      <c r="B12" t="s">
        <v>46</v>
      </c>
      <c r="C12" t="str">
        <f>IFERROR(VLOOKUP(Table1[[#This Row],[Ticker]],[1]!Table1[[Symbol]:[Industry]],2,FALSE),"-")</f>
        <v>-</v>
      </c>
      <c r="D12" t="s">
        <v>47</v>
      </c>
      <c r="E12">
        <v>498472.12030174001</v>
      </c>
      <c r="F12">
        <v>3531.6</v>
      </c>
      <c r="G12">
        <v>22.435956423318999</v>
      </c>
      <c r="H12">
        <v>-3.99587969688131</v>
      </c>
      <c r="I12">
        <v>-9.0601120058887101</v>
      </c>
      <c r="J12">
        <v>-4.9683430652937703</v>
      </c>
      <c r="K12">
        <v>3566.6456944065799</v>
      </c>
      <c r="L12">
        <v>3314.37042353078</v>
      </c>
      <c r="M12">
        <v>71.898452033185194</v>
      </c>
      <c r="N12">
        <v>-1.4043939304304001</v>
      </c>
      <c r="O12">
        <v>0.83422204998899196</v>
      </c>
      <c r="P12">
        <v>10.995016423150901</v>
      </c>
      <c r="Q12">
        <v>49.141662619565402</v>
      </c>
      <c r="R12">
        <v>0.15004582349666201</v>
      </c>
    </row>
    <row r="13" spans="1:18" x14ac:dyDescent="0.3">
      <c r="A13" t="s">
        <v>48</v>
      </c>
      <c r="B13" t="s">
        <v>49</v>
      </c>
      <c r="C13" t="str">
        <f>IFERROR(VLOOKUP(Table1[[#This Row],[Ticker]],[1]!Table1[[Symbol]:[Industry]],2,FALSE),"-")</f>
        <v>-</v>
      </c>
      <c r="D13" t="s">
        <v>50</v>
      </c>
      <c r="E13">
        <v>422525.88336679002</v>
      </c>
      <c r="F13">
        <v>7081.85</v>
      </c>
      <c r="G13">
        <v>-24.9154286832797</v>
      </c>
      <c r="H13">
        <v>2.3888085406059698</v>
      </c>
      <c r="I13">
        <v>-11.3738818960532</v>
      </c>
      <c r="J13">
        <v>-2.9923697287345901</v>
      </c>
      <c r="K13">
        <v>6971.6393621490797</v>
      </c>
      <c r="L13">
        <v>7003.7497164279903</v>
      </c>
      <c r="M13">
        <v>58.138055554397297</v>
      </c>
      <c r="N13">
        <v>0.29781830775350498</v>
      </c>
      <c r="O13">
        <v>0.78791379238312398</v>
      </c>
      <c r="P13">
        <v>15.675988618793101</v>
      </c>
      <c r="Q13">
        <v>14.44859239148</v>
      </c>
      <c r="R13">
        <v>-2.1710857919668002E-2</v>
      </c>
    </row>
    <row r="14" spans="1:18" x14ac:dyDescent="0.3">
      <c r="A14" t="s">
        <v>51</v>
      </c>
      <c r="B14" t="s">
        <v>52</v>
      </c>
      <c r="C14" t="str">
        <f>IFERROR(VLOOKUP(Table1[[#This Row],[Ticker]],[1]!Table1[[Symbol]:[Industry]],2,FALSE),"-")</f>
        <v>-</v>
      </c>
      <c r="D14" t="s">
        <v>53</v>
      </c>
      <c r="E14">
        <v>408737.49431583</v>
      </c>
      <c r="F14">
        <v>12183.4</v>
      </c>
      <c r="G14">
        <v>2.5463636497449502</v>
      </c>
      <c r="H14">
        <v>-7.4383991671053504</v>
      </c>
      <c r="I14">
        <v>8.3728167968248606</v>
      </c>
      <c r="J14">
        <v>-4.9143694078013898</v>
      </c>
      <c r="K14">
        <v>12463.2104049681</v>
      </c>
      <c r="L14">
        <v>11364.338614345001</v>
      </c>
      <c r="M14">
        <v>67.252216012510601</v>
      </c>
      <c r="N14">
        <v>-2.7652604266448599</v>
      </c>
      <c r="O14">
        <v>0.99654544846708204</v>
      </c>
      <c r="P14">
        <v>7.3095359259320203</v>
      </c>
      <c r="Q14">
        <v>31.653366327539501</v>
      </c>
      <c r="R14">
        <v>6.1308333149743002E-2</v>
      </c>
    </row>
    <row r="15" spans="1:18" x14ac:dyDescent="0.3">
      <c r="A15" t="s">
        <v>54</v>
      </c>
      <c r="B15" t="s">
        <v>55</v>
      </c>
      <c r="C15" t="str">
        <f>IFERROR(VLOOKUP(Table1[[#This Row],[Ticker]],[1]!Table1[[Symbol]:[Industry]],2,FALSE),"-")</f>
        <v>-</v>
      </c>
      <c r="D15" t="s">
        <v>56</v>
      </c>
      <c r="E15">
        <v>385884.67945289501</v>
      </c>
      <c r="F15">
        <v>3194.6</v>
      </c>
      <c r="G15">
        <v>13.0583684219416</v>
      </c>
      <c r="H15">
        <v>-8.1982435935741194</v>
      </c>
      <c r="I15">
        <v>1.2362126156440201</v>
      </c>
      <c r="J15">
        <v>-4.4554045057166398</v>
      </c>
      <c r="K15">
        <v>3169.12670461773</v>
      </c>
      <c r="L15">
        <v>2943.7118995921401</v>
      </c>
      <c r="M15">
        <v>84.827159832514795</v>
      </c>
      <c r="N15">
        <v>-0.61830681080480199</v>
      </c>
      <c r="O15">
        <v>1.18954633164821</v>
      </c>
      <c r="P15">
        <v>17.194640956614201</v>
      </c>
      <c r="Q15">
        <v>49.140989729224998</v>
      </c>
      <c r="R15">
        <v>8.9839611857074994E-2</v>
      </c>
    </row>
    <row r="16" spans="1:18" x14ac:dyDescent="0.3">
      <c r="A16" t="s">
        <v>57</v>
      </c>
      <c r="B16" t="s">
        <v>58</v>
      </c>
      <c r="C16" t="str">
        <f>IFERROR(VLOOKUP(Table1[[#This Row],[Ticker]],[1]!Table1[[Symbol]:[Industry]],2,FALSE),"-")</f>
        <v>-</v>
      </c>
      <c r="D16" t="s">
        <v>22</v>
      </c>
      <c r="E16">
        <v>364278.88434683997</v>
      </c>
      <c r="F16">
        <v>1440.85</v>
      </c>
      <c r="G16">
        <v>-2.6902302378909302</v>
      </c>
      <c r="H16">
        <v>4.4292443293754404</v>
      </c>
      <c r="I16">
        <v>-11.437074228327701</v>
      </c>
      <c r="J16">
        <v>0.93681420529730897</v>
      </c>
      <c r="K16">
        <v>1418.2906619907501</v>
      </c>
      <c r="L16">
        <v>1402.2749059031</v>
      </c>
      <c r="M16">
        <v>45.989867905403301</v>
      </c>
      <c r="N16">
        <v>2.25886090583418</v>
      </c>
      <c r="O16">
        <v>0.90506636922505701</v>
      </c>
      <c r="P16">
        <v>17.8019918797931</v>
      </c>
      <c r="Q16">
        <v>32.546800975116099</v>
      </c>
      <c r="R16">
        <v>8.8115513509370007E-3</v>
      </c>
    </row>
    <row r="17" spans="1:18" x14ac:dyDescent="0.3">
      <c r="A17" t="s">
        <v>59</v>
      </c>
      <c r="B17" t="s">
        <v>60</v>
      </c>
      <c r="C17" t="str">
        <f>IFERROR(VLOOKUP(Table1[[#This Row],[Ticker]],[1]!Table1[[Symbol]:[Industry]],2,FALSE),"-")</f>
        <v>-</v>
      </c>
      <c r="D17" t="s">
        <v>61</v>
      </c>
      <c r="E17">
        <v>363576.49669432902</v>
      </c>
      <c r="F17">
        <v>362.75</v>
      </c>
      <c r="G17">
        <v>70.083621708238795</v>
      </c>
      <c r="H17">
        <v>-6.3522258258701498</v>
      </c>
      <c r="I17">
        <v>6.9166732992683899</v>
      </c>
      <c r="J17">
        <v>-3.3267654425973001</v>
      </c>
      <c r="K17">
        <v>357.90511244814201</v>
      </c>
      <c r="L17">
        <v>310.70864838019298</v>
      </c>
      <c r="M17">
        <v>70.385214188777198</v>
      </c>
      <c r="N17">
        <v>3.9745553649828097E-2</v>
      </c>
      <c r="O17">
        <v>0.67820564719086096</v>
      </c>
      <c r="P17">
        <v>8.3942108890420393</v>
      </c>
      <c r="Q17">
        <v>96.665763079425304</v>
      </c>
      <c r="R17">
        <v>0.187220218648566</v>
      </c>
    </row>
    <row r="18" spans="1:18" x14ac:dyDescent="0.3">
      <c r="A18" t="s">
        <v>62</v>
      </c>
      <c r="B18" t="s">
        <v>63</v>
      </c>
      <c r="C18" t="str">
        <f>IFERROR(VLOOKUP(Table1[[#This Row],[Ticker]],[1]!Table1[[Symbol]:[Industry]],2,FALSE),"-")</f>
        <v>-</v>
      </c>
      <c r="D18" t="s">
        <v>25</v>
      </c>
      <c r="E18">
        <v>362550.08613800001</v>
      </c>
      <c r="F18">
        <v>1228.0999999999999</v>
      </c>
      <c r="G18">
        <v>1.7503272719315099</v>
      </c>
      <c r="H18">
        <v>3.0727734179200001</v>
      </c>
      <c r="I18">
        <v>1.98148309607446</v>
      </c>
      <c r="J18">
        <v>3.5573030862620301</v>
      </c>
      <c r="K18">
        <v>1154.6348377279201</v>
      </c>
      <c r="L18">
        <v>1076.0866232477799</v>
      </c>
      <c r="M18">
        <v>72.198380328900001</v>
      </c>
      <c r="N18">
        <v>3.19934978282578</v>
      </c>
      <c r="O18">
        <v>0.93388928390343795</v>
      </c>
      <c r="P18">
        <v>1.4575360312678101</v>
      </c>
      <c r="Q18">
        <v>32.4596882920778</v>
      </c>
      <c r="R18">
        <v>3.3049106430264999E-2</v>
      </c>
    </row>
    <row r="19" spans="1:18" x14ac:dyDescent="0.3">
      <c r="A19" t="s">
        <v>64</v>
      </c>
      <c r="B19" t="s">
        <v>65</v>
      </c>
      <c r="C19" t="str">
        <f>IFERROR(VLOOKUP(Table1[[#This Row],[Ticker]],[1]!Table1[[Symbol]:[Industry]],2,FALSE),"-")</f>
        <v>-</v>
      </c>
      <c r="D19" t="s">
        <v>66</v>
      </c>
      <c r="E19">
        <v>356709.12998989999</v>
      </c>
      <c r="F19">
        <v>1494.5</v>
      </c>
      <c r="G19">
        <v>24.1050467244735</v>
      </c>
      <c r="H19">
        <v>-4.7260922917189001</v>
      </c>
      <c r="I19">
        <v>9.54895983616648</v>
      </c>
      <c r="J19">
        <v>-3.9304671449738899</v>
      </c>
      <c r="K19">
        <v>1503.9314434384901</v>
      </c>
      <c r="L19">
        <v>1385.1149397761001</v>
      </c>
      <c r="M19">
        <v>31.9146318174888</v>
      </c>
      <c r="N19">
        <v>-2.9420335088536899E-2</v>
      </c>
      <c r="O19">
        <v>0.76653733335301999</v>
      </c>
      <c r="P19">
        <v>9.6587487453997998</v>
      </c>
      <c r="Q19">
        <v>51.572008113590201</v>
      </c>
      <c r="R19">
        <v>0.103239942840261</v>
      </c>
    </row>
    <row r="20" spans="1:18" x14ac:dyDescent="0.3">
      <c r="A20" t="s">
        <v>67</v>
      </c>
      <c r="B20" t="s">
        <v>68</v>
      </c>
      <c r="C20" t="str">
        <f>IFERROR(VLOOKUP(Table1[[#This Row],[Ticker]],[1]!Table1[[Symbol]:[Industry]],2,FALSE),"-")</f>
        <v>-</v>
      </c>
      <c r="D20" t="s">
        <v>69</v>
      </c>
      <c r="E20">
        <v>356336.40850994998</v>
      </c>
      <c r="F20">
        <v>269.89999999999998</v>
      </c>
      <c r="G20">
        <v>45.916888686996003</v>
      </c>
      <c r="H20">
        <v>-7.8326157532087901</v>
      </c>
      <c r="I20">
        <v>19.9157459765688</v>
      </c>
      <c r="J20">
        <v>-3.5203885446303902</v>
      </c>
      <c r="K20">
        <v>270.09094415420299</v>
      </c>
      <c r="L20">
        <v>239.62158296637301</v>
      </c>
      <c r="M20">
        <v>63.763980556066599</v>
      </c>
      <c r="N20">
        <v>-0.11776173848331201</v>
      </c>
      <c r="O20">
        <v>0.90691008219027203</v>
      </c>
      <c r="P20">
        <v>8.54020007410152</v>
      </c>
      <c r="Q20">
        <v>73.179339108116693</v>
      </c>
      <c r="R20">
        <v>0.10940750713977999</v>
      </c>
    </row>
    <row r="21" spans="1:18" x14ac:dyDescent="0.3">
      <c r="A21" t="s">
        <v>70</v>
      </c>
      <c r="B21" t="s">
        <v>71</v>
      </c>
      <c r="C21" t="str">
        <f>IFERROR(VLOOKUP(Table1[[#This Row],[Ticker]],[1]!Table1[[Symbol]:[Industry]],2,FALSE),"-")</f>
        <v>-</v>
      </c>
      <c r="D21" t="s">
        <v>53</v>
      </c>
      <c r="E21">
        <v>352184.76974257501</v>
      </c>
      <c r="F21">
        <v>958.05</v>
      </c>
      <c r="G21">
        <v>42.611823283421103</v>
      </c>
      <c r="H21">
        <v>-2.3578703261677099</v>
      </c>
      <c r="I21">
        <v>22.895076710314999</v>
      </c>
      <c r="J21">
        <v>-4.0171631735728397</v>
      </c>
      <c r="K21">
        <v>965.894748407718</v>
      </c>
      <c r="L21">
        <v>848.06313124016594</v>
      </c>
      <c r="M21">
        <v>45.515925836211203</v>
      </c>
      <c r="N21">
        <v>-0.97914580003038898</v>
      </c>
      <c r="O21">
        <v>0.95645304894790895</v>
      </c>
      <c r="P21">
        <v>11.2259276655706</v>
      </c>
      <c r="Q21">
        <v>71.755109358192897</v>
      </c>
      <c r="R21">
        <v>0.137602410918612</v>
      </c>
    </row>
    <row r="22" spans="1:18" x14ac:dyDescent="0.3">
      <c r="A22" t="s">
        <v>72</v>
      </c>
      <c r="B22" t="s">
        <v>73</v>
      </c>
      <c r="C22" t="str">
        <f>IFERROR(VLOOKUP(Table1[[#This Row],[Ticker]],[1]!Table1[[Symbol]:[Industry]],2,FALSE),"-")</f>
        <v>-</v>
      </c>
      <c r="D22" t="s">
        <v>74</v>
      </c>
      <c r="E22">
        <v>345532.63537500001</v>
      </c>
      <c r="F22">
        <v>5325.05</v>
      </c>
      <c r="G22">
        <v>161.65537276781799</v>
      </c>
      <c r="H22">
        <v>2.1977052412170499</v>
      </c>
      <c r="I22">
        <v>78.537405946475104</v>
      </c>
      <c r="J22">
        <v>-5.9375744664172299</v>
      </c>
      <c r="K22">
        <v>4523.2950040598398</v>
      </c>
      <c r="L22">
        <v>3318.9921155664301</v>
      </c>
      <c r="M22">
        <v>91.0585693758308</v>
      </c>
      <c r="N22">
        <v>7.0918826434489697</v>
      </c>
      <c r="O22">
        <v>1.3143642514437299</v>
      </c>
      <c r="P22">
        <v>4.8403301377451804</v>
      </c>
      <c r="Q22">
        <v>201.22468605045799</v>
      </c>
      <c r="R22">
        <v>0.29352348153202901</v>
      </c>
    </row>
    <row r="23" spans="1:18" x14ac:dyDescent="0.3">
      <c r="A23" t="s">
        <v>75</v>
      </c>
      <c r="B23" t="s">
        <v>76</v>
      </c>
      <c r="C23" t="str">
        <f>IFERROR(VLOOKUP(Table1[[#This Row],[Ticker]],[1]!Table1[[Symbol]:[Industry]],2,FALSE),"-")</f>
        <v>-</v>
      </c>
      <c r="D23" t="s">
        <v>25</v>
      </c>
      <c r="E23">
        <v>338634.13719778898</v>
      </c>
      <c r="F23">
        <v>1772.55</v>
      </c>
      <c r="G23">
        <v>-28.868255913735901</v>
      </c>
      <c r="H23">
        <v>1.1669556863459301</v>
      </c>
      <c r="I23">
        <v>-16.308354601915401</v>
      </c>
      <c r="J23">
        <v>2.8016780001935899</v>
      </c>
      <c r="K23">
        <v>1719.07133584553</v>
      </c>
      <c r="L23">
        <v>1756.2821734526001</v>
      </c>
      <c r="M23">
        <v>62.6021684317666</v>
      </c>
      <c r="N23">
        <v>2.6177867647639399</v>
      </c>
      <c r="O23">
        <v>0.81178012846958703</v>
      </c>
      <c r="P23">
        <v>12.1407012496121</v>
      </c>
      <c r="Q23">
        <v>14.8136153123684</v>
      </c>
      <c r="R23">
        <v>-0.10082642880048399</v>
      </c>
    </row>
    <row r="24" spans="1:18" x14ac:dyDescent="0.3">
      <c r="A24" t="s">
        <v>77</v>
      </c>
      <c r="B24" t="s">
        <v>78</v>
      </c>
      <c r="C24" t="str">
        <f>IFERROR(VLOOKUP(Table1[[#This Row],[Ticker]],[1]!Table1[[Symbol]:[Industry]],2,FALSE),"-")</f>
        <v>-</v>
      </c>
      <c r="D24" t="s">
        <v>79</v>
      </c>
      <c r="E24">
        <v>313793.315535</v>
      </c>
      <c r="F24">
        <v>659.5</v>
      </c>
      <c r="G24">
        <v>88.717340436383097</v>
      </c>
      <c r="H24">
        <v>-12.0223980799336</v>
      </c>
      <c r="I24">
        <v>101.331009659264</v>
      </c>
      <c r="J24">
        <v>-0.24013663868337801</v>
      </c>
      <c r="K24">
        <v>582.67967246622504</v>
      </c>
      <c r="L24">
        <v>420.57465134818301</v>
      </c>
      <c r="M24">
        <v>81.214841924487004</v>
      </c>
      <c r="N24">
        <v>0.81331872445411502</v>
      </c>
      <c r="O24">
        <v>0.25636150168733801</v>
      </c>
      <c r="P24">
        <v>22.471569370735399</v>
      </c>
      <c r="Q24">
        <v>131.72874209416699</v>
      </c>
      <c r="R24">
        <v>7.9080908626008001E-2</v>
      </c>
    </row>
    <row r="25" spans="1:18" x14ac:dyDescent="0.3">
      <c r="A25" t="s">
        <v>80</v>
      </c>
      <c r="B25" t="s">
        <v>81</v>
      </c>
      <c r="C25" t="str">
        <f>IFERROR(VLOOKUP(Table1[[#This Row],[Ticker]],[1]!Table1[[Symbol]:[Industry]],2,FALSE),"-")</f>
        <v>-</v>
      </c>
      <c r="D25" t="s">
        <v>53</v>
      </c>
      <c r="E25">
        <v>309045.91346850002</v>
      </c>
      <c r="F25">
        <v>2915.8</v>
      </c>
      <c r="G25">
        <v>82.518108384349702</v>
      </c>
      <c r="H25">
        <v>7.4605991083742902</v>
      </c>
      <c r="I25">
        <v>65.162204674466906</v>
      </c>
      <c r="J25">
        <v>-4.8457889112016597</v>
      </c>
      <c r="K25">
        <v>2497.0477254910802</v>
      </c>
      <c r="L25">
        <v>1973.7934399841399</v>
      </c>
      <c r="M25">
        <v>81.793072752882395</v>
      </c>
      <c r="N25">
        <v>6.3017471307115196</v>
      </c>
      <c r="O25">
        <v>1.0183773822634601</v>
      </c>
      <c r="P25">
        <v>3.3507099252349102</v>
      </c>
      <c r="Q25">
        <v>112.83988466732301</v>
      </c>
      <c r="R25">
        <v>0.15929979491364701</v>
      </c>
    </row>
    <row r="26" spans="1:18" x14ac:dyDescent="0.3">
      <c r="A26" t="s">
        <v>82</v>
      </c>
      <c r="B26" t="s">
        <v>83</v>
      </c>
      <c r="C26" t="str">
        <f>IFERROR(VLOOKUP(Table1[[#This Row],[Ticker]],[1]!Table1[[Symbol]:[Industry]],2,FALSE),"-")</f>
        <v>-</v>
      </c>
      <c r="D26" t="s">
        <v>84</v>
      </c>
      <c r="E26">
        <v>308752.68918270001</v>
      </c>
      <c r="F26">
        <v>473.7</v>
      </c>
      <c r="G26">
        <v>85.086863570970493</v>
      </c>
      <c r="H26">
        <v>-4.9974751520550402</v>
      </c>
      <c r="I26">
        <v>19.157911382203501</v>
      </c>
      <c r="J26">
        <v>-2.2678811848717801</v>
      </c>
      <c r="K26">
        <v>469.00671238293597</v>
      </c>
      <c r="L26">
        <v>400.16098348476601</v>
      </c>
      <c r="M26">
        <v>75.539232202769</v>
      </c>
      <c r="N26">
        <v>-1.1483092774477399</v>
      </c>
      <c r="O26">
        <v>0.74991074717423201</v>
      </c>
      <c r="P26">
        <v>11.336288790373599</v>
      </c>
      <c r="Q26">
        <v>112.183650615901</v>
      </c>
      <c r="R26">
        <v>0.14521944559021899</v>
      </c>
    </row>
    <row r="27" spans="1:18" x14ac:dyDescent="0.3">
      <c r="A27" t="s">
        <v>85</v>
      </c>
      <c r="B27" t="s">
        <v>86</v>
      </c>
      <c r="C27" t="str">
        <f>IFERROR(VLOOKUP(Table1[[#This Row],[Ticker]],[1]!Table1[[Symbol]:[Industry]],2,FALSE),"-")</f>
        <v>-</v>
      </c>
      <c r="D27" t="s">
        <v>87</v>
      </c>
      <c r="E27">
        <v>305897.27600145002</v>
      </c>
      <c r="F27">
        <v>1460.25</v>
      </c>
      <c r="G27">
        <v>75.477111973694903</v>
      </c>
      <c r="H27">
        <v>2.2600670781529302</v>
      </c>
      <c r="I27">
        <v>31.6934675636506</v>
      </c>
      <c r="J27">
        <v>2.28896690626968</v>
      </c>
      <c r="K27">
        <v>1373.8794786472499</v>
      </c>
      <c r="L27">
        <v>1171.8976417470401</v>
      </c>
      <c r="M27">
        <v>68.751657778152307</v>
      </c>
      <c r="N27">
        <v>3.1928709899872101</v>
      </c>
      <c r="O27">
        <v>1.04648076315662</v>
      </c>
      <c r="P27">
        <v>11.0357815442561</v>
      </c>
      <c r="Q27">
        <v>107.098283931357</v>
      </c>
      <c r="R27">
        <v>5.6278272710085002E-2</v>
      </c>
    </row>
    <row r="28" spans="1:18" x14ac:dyDescent="0.3">
      <c r="A28" t="s">
        <v>88</v>
      </c>
      <c r="B28" t="s">
        <v>89</v>
      </c>
      <c r="C28" t="str">
        <f>IFERROR(VLOOKUP(Table1[[#This Row],[Ticker]],[1]!Table1[[Symbol]:[Industry]],2,FALSE),"-")</f>
        <v>-</v>
      </c>
      <c r="D28" t="s">
        <v>90</v>
      </c>
      <c r="E28">
        <v>305187.61737386999</v>
      </c>
      <c r="F28">
        <v>1812.35</v>
      </c>
      <c r="G28">
        <v>61.0357366512958</v>
      </c>
      <c r="H28">
        <v>-8.7230799079819299</v>
      </c>
      <c r="I28">
        <v>3.00707842304652</v>
      </c>
      <c r="J28">
        <v>-3.0872679278759598</v>
      </c>
      <c r="K28">
        <v>1827.66420763305</v>
      </c>
      <c r="L28">
        <v>1620.61385710996</v>
      </c>
      <c r="M28">
        <v>79.225516083158794</v>
      </c>
      <c r="N28">
        <v>-0.79672110924376904</v>
      </c>
      <c r="O28">
        <v>0.52937976012226196</v>
      </c>
      <c r="P28">
        <v>19.960272574282001</v>
      </c>
      <c r="Q28">
        <v>122.224265832873</v>
      </c>
      <c r="R28">
        <v>4.8563411486017997E-2</v>
      </c>
    </row>
    <row r="29" spans="1:18" x14ac:dyDescent="0.3">
      <c r="A29" t="s">
        <v>91</v>
      </c>
      <c r="B29" t="s">
        <v>92</v>
      </c>
      <c r="C29" t="str">
        <f>IFERROR(VLOOKUP(Table1[[#This Row],[Ticker]],[1]!Table1[[Symbol]:[Industry]],2,FALSE),"-")</f>
        <v>-</v>
      </c>
      <c r="D29" t="s">
        <v>93</v>
      </c>
      <c r="E29">
        <v>304835.90570459998</v>
      </c>
      <c r="F29">
        <v>4833.7</v>
      </c>
      <c r="G29">
        <v>-0.49576268951422198</v>
      </c>
      <c r="H29">
        <v>-1.9625058748212101</v>
      </c>
      <c r="I29">
        <v>9.8875504997040995</v>
      </c>
      <c r="J29">
        <v>1.16621574367058</v>
      </c>
      <c r="K29">
        <v>4622.0538225458204</v>
      </c>
      <c r="L29">
        <v>4202.1073279090397</v>
      </c>
      <c r="M29">
        <v>47.259265191430202</v>
      </c>
      <c r="N29">
        <v>2.0145719930450801</v>
      </c>
      <c r="O29">
        <v>1.2425986111229701</v>
      </c>
      <c r="P29">
        <v>7.9711194323189396</v>
      </c>
      <c r="Q29">
        <v>38.451843895452903</v>
      </c>
      <c r="R29">
        <v>2.8585060581704999E-2</v>
      </c>
    </row>
    <row r="30" spans="1:18" x14ac:dyDescent="0.3">
      <c r="A30" t="s">
        <v>94</v>
      </c>
      <c r="B30" t="s">
        <v>95</v>
      </c>
      <c r="C30" t="str">
        <f>IFERROR(VLOOKUP(Table1[[#This Row],[Ticker]],[1]!Table1[[Symbol]:[Industry]],2,FALSE),"-")</f>
        <v>-</v>
      </c>
      <c r="D30" t="s">
        <v>96</v>
      </c>
      <c r="E30">
        <v>302948.14923839999</v>
      </c>
      <c r="F30">
        <v>3412.35</v>
      </c>
      <c r="G30">
        <v>-11.3100596549176</v>
      </c>
      <c r="H30">
        <v>-3.85467348737488</v>
      </c>
      <c r="I30">
        <v>-16.932893853985099</v>
      </c>
      <c r="J30">
        <v>-4.5389430257522001</v>
      </c>
      <c r="K30">
        <v>3447.1155197857202</v>
      </c>
      <c r="L30">
        <v>3405.26206513847</v>
      </c>
      <c r="M30">
        <v>55.817391458887002</v>
      </c>
      <c r="N30">
        <v>-0.10584802443951399</v>
      </c>
      <c r="O30">
        <v>1.2711730609963601</v>
      </c>
      <c r="P30">
        <v>13.908303661699399</v>
      </c>
      <c r="Q30">
        <v>18.383666672448701</v>
      </c>
      <c r="R30">
        <v>0.105916149793507</v>
      </c>
    </row>
    <row r="31" spans="1:18" x14ac:dyDescent="0.3">
      <c r="A31" t="s">
        <v>97</v>
      </c>
      <c r="B31" t="s">
        <v>98</v>
      </c>
      <c r="C31" t="str">
        <f>IFERROR(VLOOKUP(Table1[[#This Row],[Ticker]],[1]!Table1[[Symbol]:[Industry]],2,FALSE),"-")</f>
        <v>-</v>
      </c>
      <c r="D31" t="s">
        <v>99</v>
      </c>
      <c r="E31">
        <v>296503.24974971998</v>
      </c>
      <c r="F31">
        <v>332.95</v>
      </c>
      <c r="G31">
        <v>52.541698091543097</v>
      </c>
      <c r="H31">
        <v>5.0926686395841497E-2</v>
      </c>
      <c r="I31">
        <v>32.432026161660801</v>
      </c>
      <c r="J31">
        <v>0.74620262144424299</v>
      </c>
      <c r="K31">
        <v>307.99844822675101</v>
      </c>
      <c r="L31">
        <v>262.61121039383897</v>
      </c>
      <c r="M31">
        <v>61.141480970129997</v>
      </c>
      <c r="N31">
        <v>4.3415726629182299</v>
      </c>
      <c r="O31">
        <v>0.82030955657246196</v>
      </c>
      <c r="P31">
        <v>4.7304400060068996</v>
      </c>
      <c r="Q31">
        <v>87.551049148007294</v>
      </c>
      <c r="R31">
        <v>0.110224365163744</v>
      </c>
    </row>
    <row r="32" spans="1:18" x14ac:dyDescent="0.3">
      <c r="A32" t="s">
        <v>100</v>
      </c>
      <c r="B32" t="s">
        <v>101</v>
      </c>
      <c r="C32" t="str">
        <f>IFERROR(VLOOKUP(Table1[[#This Row],[Ticker]],[1]!Table1[[Symbol]:[Industry]],2,FALSE),"-")</f>
        <v>-</v>
      </c>
      <c r="D32" t="s">
        <v>102</v>
      </c>
      <c r="E32">
        <v>294844.45709543</v>
      </c>
      <c r="F32">
        <v>10786</v>
      </c>
      <c r="G32">
        <v>5.9629553104247197</v>
      </c>
      <c r="H32">
        <v>2.6470492018731901</v>
      </c>
      <c r="I32">
        <v>-2.5914237992552498</v>
      </c>
      <c r="J32">
        <v>-5.5310086291801097</v>
      </c>
      <c r="K32">
        <v>10179.857440642199</v>
      </c>
      <c r="L32">
        <v>9474.9551709135303</v>
      </c>
      <c r="M32">
        <v>77.218740692666202</v>
      </c>
      <c r="N32">
        <v>2.54573814602219</v>
      </c>
      <c r="O32">
        <v>1.27207601669196</v>
      </c>
      <c r="P32">
        <v>4.7561653995920699</v>
      </c>
      <c r="Q32">
        <v>35.033457900634097</v>
      </c>
      <c r="R32">
        <v>2.7441745574461E-2</v>
      </c>
    </row>
    <row r="33" spans="1:18" x14ac:dyDescent="0.3">
      <c r="A33" t="s">
        <v>103</v>
      </c>
      <c r="B33" t="s">
        <v>104</v>
      </c>
      <c r="C33" t="str">
        <f>IFERROR(VLOOKUP(Table1[[#This Row],[Ticker]],[1]!Table1[[Symbol]:[Industry]],2,FALSE),"-")</f>
        <v>-</v>
      </c>
      <c r="D33" t="s">
        <v>105</v>
      </c>
      <c r="E33">
        <v>275643.16575712501</v>
      </c>
      <c r="F33">
        <v>2896.05</v>
      </c>
      <c r="G33">
        <v>-38.560619961589602</v>
      </c>
      <c r="H33">
        <v>-3.0407829344050898</v>
      </c>
      <c r="I33">
        <v>-24.653524077083901</v>
      </c>
      <c r="J33">
        <v>-1.3925667281766201</v>
      </c>
      <c r="K33">
        <v>2891.4632715480898</v>
      </c>
      <c r="L33">
        <v>2992.1929487858902</v>
      </c>
      <c r="M33">
        <v>54.5734881047728</v>
      </c>
      <c r="N33">
        <v>-5.4385376156174101E-2</v>
      </c>
      <c r="O33">
        <v>0.82495630385998897</v>
      </c>
      <c r="P33">
        <v>23.202292778094201</v>
      </c>
      <c r="Q33">
        <v>8.4622298790307493</v>
      </c>
      <c r="R33">
        <v>-7.2194254870781002E-2</v>
      </c>
    </row>
    <row r="34" spans="1:18" x14ac:dyDescent="0.3">
      <c r="A34" t="s">
        <v>106</v>
      </c>
      <c r="B34" t="s">
        <v>107</v>
      </c>
      <c r="C34" t="str">
        <f>IFERROR(VLOOKUP(Table1[[#This Row],[Ticker]],[1]!Table1[[Symbol]:[Industry]],2,FALSE),"-")</f>
        <v>-</v>
      </c>
      <c r="D34" t="s">
        <v>61</v>
      </c>
      <c r="E34">
        <v>272685.58312869997</v>
      </c>
      <c r="F34">
        <v>738.45</v>
      </c>
      <c r="G34">
        <v>168.56927884608899</v>
      </c>
      <c r="H34">
        <v>1.00542123721389</v>
      </c>
      <c r="I34">
        <v>34.0624347046057</v>
      </c>
      <c r="J34">
        <v>-3.2449882106667398</v>
      </c>
      <c r="K34">
        <v>682.14619387095001</v>
      </c>
      <c r="L34">
        <v>540.84816310921497</v>
      </c>
      <c r="M34">
        <v>81.8460333197268</v>
      </c>
      <c r="N34">
        <v>1.20792960571611</v>
      </c>
      <c r="O34">
        <v>0.89392514055872097</v>
      </c>
      <c r="P34">
        <v>21.3149163789017</v>
      </c>
      <c r="Q34">
        <v>219.67532467532399</v>
      </c>
      <c r="R34">
        <v>0.16850421624797299</v>
      </c>
    </row>
    <row r="35" spans="1:18" x14ac:dyDescent="0.3">
      <c r="A35" t="s">
        <v>108</v>
      </c>
      <c r="B35" t="s">
        <v>109</v>
      </c>
      <c r="C35" t="str">
        <f>IFERROR(VLOOKUP(Table1[[#This Row],[Ticker]],[1]!Table1[[Symbol]:[Industry]],2,FALSE),"-")</f>
        <v>-</v>
      </c>
      <c r="D35" t="s">
        <v>110</v>
      </c>
      <c r="E35">
        <v>259373.06532415</v>
      </c>
      <c r="F35">
        <v>7593.95</v>
      </c>
      <c r="G35">
        <v>79.174447766049099</v>
      </c>
      <c r="H35">
        <v>-0.93398106113670398</v>
      </c>
      <c r="I35">
        <v>79.391874404048806</v>
      </c>
      <c r="J35">
        <v>-5.2267058545988503</v>
      </c>
      <c r="K35">
        <v>6645.1464152676399</v>
      </c>
      <c r="L35">
        <v>5116.7570964221704</v>
      </c>
      <c r="M35">
        <v>73.636501012976197</v>
      </c>
      <c r="N35">
        <v>5.6818901327847504</v>
      </c>
      <c r="O35">
        <v>1.01622912935314</v>
      </c>
      <c r="P35">
        <v>4.2020292469663296</v>
      </c>
      <c r="Q35">
        <v>133.94793592113299</v>
      </c>
      <c r="R35">
        <v>0.188650927811323</v>
      </c>
    </row>
    <row r="36" spans="1:18" x14ac:dyDescent="0.3">
      <c r="A36" t="s">
        <v>111</v>
      </c>
      <c r="B36" t="s">
        <v>112</v>
      </c>
      <c r="C36" t="str">
        <f>IFERROR(VLOOKUP(Table1[[#This Row],[Ticker]],[1]!Table1[[Symbol]:[Industry]],2,FALSE),"-")</f>
        <v>-</v>
      </c>
      <c r="D36" t="s">
        <v>36</v>
      </c>
      <c r="E36">
        <v>255081.03578357899</v>
      </c>
      <c r="F36">
        <v>1587.65</v>
      </c>
      <c r="G36">
        <v>-20.790249860749899</v>
      </c>
      <c r="H36">
        <v>-4.0607920973959502</v>
      </c>
      <c r="I36">
        <v>-13.754559619934</v>
      </c>
      <c r="J36">
        <v>-1.5649331653485401</v>
      </c>
      <c r="K36">
        <v>1586.4505478558201</v>
      </c>
      <c r="L36">
        <v>1588.15499491681</v>
      </c>
      <c r="M36">
        <v>54.8501445499152</v>
      </c>
      <c r="N36">
        <v>0.64769545881480095</v>
      </c>
      <c r="O36">
        <v>0.91857395467096703</v>
      </c>
      <c r="P36">
        <v>9.65892986489464</v>
      </c>
      <c r="Q36">
        <v>11.881188118811799</v>
      </c>
      <c r="R36">
        <v>5.786904259597E-3</v>
      </c>
    </row>
    <row r="37" spans="1:18" x14ac:dyDescent="0.3">
      <c r="A37" t="s">
        <v>113</v>
      </c>
      <c r="B37" t="s">
        <v>114</v>
      </c>
      <c r="C37" t="str">
        <f>IFERROR(VLOOKUP(Table1[[#This Row],[Ticker]],[1]!Table1[[Symbol]:[Industry]],2,FALSE),"-")</f>
        <v>-</v>
      </c>
      <c r="D37" t="s">
        <v>115</v>
      </c>
      <c r="E37">
        <v>249815.62926392001</v>
      </c>
      <c r="F37">
        <v>9745.25</v>
      </c>
      <c r="G37">
        <v>85.432450465009595</v>
      </c>
      <c r="H37">
        <v>4.8695903040601802</v>
      </c>
      <c r="I37">
        <v>40.498446034278302</v>
      </c>
      <c r="J37">
        <v>-3.8411682296960499</v>
      </c>
      <c r="K37">
        <v>9204.5588424725102</v>
      </c>
      <c r="L37">
        <v>7632.2941585610197</v>
      </c>
      <c r="M37">
        <v>55.888549582498001</v>
      </c>
      <c r="N37">
        <v>2.1417387040038398</v>
      </c>
      <c r="O37">
        <v>0.64555576763808797</v>
      </c>
      <c r="P37">
        <v>3.01223673071495</v>
      </c>
      <c r="Q37">
        <v>114.605813697423</v>
      </c>
      <c r="R37">
        <v>9.072121028256E-2</v>
      </c>
    </row>
    <row r="38" spans="1:18" x14ac:dyDescent="0.3">
      <c r="A38" t="s">
        <v>116</v>
      </c>
      <c r="B38" t="s">
        <v>117</v>
      </c>
      <c r="C38" t="str">
        <f>IFERROR(VLOOKUP(Table1[[#This Row],[Ticker]],[1]!Table1[[Symbol]:[Industry]],2,FALSE),"-")</f>
        <v>-</v>
      </c>
      <c r="D38" t="s">
        <v>22</v>
      </c>
      <c r="E38">
        <v>242123.46189157499</v>
      </c>
      <c r="F38">
        <v>490.4</v>
      </c>
      <c r="G38">
        <v>2.6441963399819399</v>
      </c>
      <c r="H38">
        <v>2.7272282046463401</v>
      </c>
      <c r="I38">
        <v>-5.9324091984353702</v>
      </c>
      <c r="J38">
        <v>1.6987566719913001</v>
      </c>
      <c r="K38">
        <v>468.99511263273899</v>
      </c>
      <c r="L38">
        <v>455.94498594945998</v>
      </c>
      <c r="M38">
        <v>55.943759132191303</v>
      </c>
      <c r="N38">
        <v>4.1721663395673998</v>
      </c>
      <c r="O38">
        <v>1.1682031571842999</v>
      </c>
      <c r="P38">
        <v>11.3172920065252</v>
      </c>
      <c r="Q38">
        <v>30.755899213438099</v>
      </c>
      <c r="R38">
        <v>-0.111019794431964</v>
      </c>
    </row>
    <row r="39" spans="1:18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240460.5104</v>
      </c>
      <c r="F39">
        <v>176.87</v>
      </c>
      <c r="G39">
        <v>420.635287966703</v>
      </c>
      <c r="H39">
        <v>-9.1646138945396896</v>
      </c>
      <c r="I39">
        <v>71.340736407790203</v>
      </c>
      <c r="J39">
        <v>-0.239793091281259</v>
      </c>
      <c r="K39">
        <v>165.82805118224101</v>
      </c>
      <c r="L39">
        <v>126.719601820832</v>
      </c>
      <c r="M39">
        <v>74.545374371345204</v>
      </c>
      <c r="N39">
        <v>1.9471573106240001</v>
      </c>
      <c r="O39">
        <v>0.72390127543867899</v>
      </c>
      <c r="P39">
        <v>13.077401481313901</v>
      </c>
      <c r="Q39">
        <v>453.58372456964003</v>
      </c>
      <c r="R39">
        <v>0.176748383187673</v>
      </c>
    </row>
    <row r="40" spans="1:18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19</v>
      </c>
      <c r="E40">
        <v>238366.50390503899</v>
      </c>
      <c r="F40">
        <v>166.3</v>
      </c>
      <c r="G40">
        <v>59.6028028552454</v>
      </c>
      <c r="H40">
        <v>-3.0847766664790801</v>
      </c>
      <c r="I40">
        <v>19.620504722111701</v>
      </c>
      <c r="J40">
        <v>-2.6751774899429002</v>
      </c>
      <c r="K40">
        <v>165.955114055742</v>
      </c>
      <c r="L40">
        <v>144.275036019715</v>
      </c>
      <c r="M40">
        <v>64.697058666165205</v>
      </c>
      <c r="N40">
        <v>-0.15900117659280999</v>
      </c>
      <c r="O40">
        <v>0.78577919080501601</v>
      </c>
      <c r="P40">
        <v>18.340348767287999</v>
      </c>
      <c r="Q40">
        <v>94.502923976608201</v>
      </c>
      <c r="R40">
        <v>0.101626746793334</v>
      </c>
    </row>
    <row r="41" spans="1:18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237929.88315899999</v>
      </c>
      <c r="F41">
        <v>2530.0500000000002</v>
      </c>
      <c r="G41">
        <v>-14.3067516041031</v>
      </c>
      <c r="H41">
        <v>-1.6800202086018501</v>
      </c>
      <c r="I41">
        <v>-11.2738358585989</v>
      </c>
      <c r="J41">
        <v>-2.2872215269357401</v>
      </c>
      <c r="K41">
        <v>2502.7343732816598</v>
      </c>
      <c r="L41">
        <v>2442.2751130030001</v>
      </c>
      <c r="M41">
        <v>45.048686824798899</v>
      </c>
      <c r="N41">
        <v>0.93789829844348405</v>
      </c>
      <c r="O41">
        <v>0.69232132462505902</v>
      </c>
      <c r="P41">
        <v>9.45633485504238</v>
      </c>
      <c r="Q41">
        <v>17.9510489510489</v>
      </c>
      <c r="R41">
        <v>-5.8742338388189999E-3</v>
      </c>
    </row>
    <row r="42" spans="1:18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50</v>
      </c>
      <c r="E42">
        <v>232149.00422952001</v>
      </c>
      <c r="F42">
        <v>355.35</v>
      </c>
      <c r="G42">
        <v>16.6646735228103</v>
      </c>
      <c r="H42">
        <v>-4.3389961241939004</v>
      </c>
      <c r="I42">
        <v>41.155410914718999</v>
      </c>
      <c r="J42">
        <v>0.333485638651564</v>
      </c>
      <c r="K42">
        <v>353.06697052563999</v>
      </c>
      <c r="L42">
        <v>286.10501150132302</v>
      </c>
      <c r="M42">
        <v>58.157215236666502</v>
      </c>
      <c r="N42">
        <v>-0.40097996292677202</v>
      </c>
      <c r="O42">
        <v>0.85986605499789803</v>
      </c>
      <c r="P42">
        <v>11.073589418882699</v>
      </c>
      <c r="Q42">
        <v>75.221893491124206</v>
      </c>
    </row>
    <row r="43" spans="1:18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221392.78321593499</v>
      </c>
      <c r="F43">
        <v>935.35</v>
      </c>
      <c r="G43">
        <v>-1.19031202470985</v>
      </c>
      <c r="H43">
        <v>-8.0292559093495905E-2</v>
      </c>
      <c r="I43">
        <v>-0.50641784398554701</v>
      </c>
      <c r="J43">
        <v>1.4074428358556399</v>
      </c>
      <c r="K43">
        <v>890.47284320182098</v>
      </c>
      <c r="L43">
        <v>835.01404255263799</v>
      </c>
      <c r="M43">
        <v>58.260560129001</v>
      </c>
      <c r="N43">
        <v>2.7168416268051798</v>
      </c>
      <c r="O43">
        <v>0.83704917644953403</v>
      </c>
      <c r="P43">
        <v>0.92478751269577897</v>
      </c>
      <c r="Q43">
        <v>29.370677731673499</v>
      </c>
      <c r="R43">
        <v>-6.089278273633E-3</v>
      </c>
    </row>
    <row r="44" spans="1:18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130</v>
      </c>
      <c r="E44">
        <v>218274.548994385</v>
      </c>
      <c r="F44">
        <v>177.96</v>
      </c>
      <c r="G44">
        <v>35.899224527659499</v>
      </c>
      <c r="H44">
        <v>0.52870076909177799</v>
      </c>
      <c r="I44">
        <v>21.3765795726809</v>
      </c>
      <c r="J44">
        <v>-2.2746640666933602</v>
      </c>
      <c r="K44">
        <v>170.06456699287099</v>
      </c>
      <c r="L44">
        <v>148.07036474409699</v>
      </c>
      <c r="M44">
        <v>73.842602887055506</v>
      </c>
      <c r="N44">
        <v>0.79110045272390295</v>
      </c>
      <c r="O44">
        <v>0.83790864429372303</v>
      </c>
      <c r="P44">
        <v>3.7311755450663</v>
      </c>
      <c r="Q44">
        <v>64.625346901017593</v>
      </c>
      <c r="R44">
        <v>3.3737158139100998E-2</v>
      </c>
    </row>
    <row r="45" spans="1:18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217246.62679787999</v>
      </c>
      <c r="F45">
        <v>309.75</v>
      </c>
      <c r="G45">
        <v>129.044763712064</v>
      </c>
      <c r="H45">
        <v>3.4108755845114498</v>
      </c>
      <c r="I45">
        <v>59.988437307184299</v>
      </c>
      <c r="J45">
        <v>-2.8797825020945602</v>
      </c>
      <c r="K45">
        <v>267.05935511747401</v>
      </c>
      <c r="L45">
        <v>204.36235492722</v>
      </c>
      <c r="M45">
        <v>93.324893982203605</v>
      </c>
      <c r="N45">
        <v>6.23661398868704</v>
      </c>
      <c r="O45">
        <v>0.98542470153973205</v>
      </c>
      <c r="P45">
        <v>4.2776432606941004</v>
      </c>
      <c r="Q45">
        <v>162.722646310432</v>
      </c>
      <c r="R45">
        <v>0.247373681083672</v>
      </c>
    </row>
    <row r="46" spans="1:18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207963.31297959</v>
      </c>
      <c r="F46">
        <v>840.45</v>
      </c>
      <c r="G46">
        <v>50.036072279666797</v>
      </c>
      <c r="H46">
        <v>-1.4314662311533199</v>
      </c>
      <c r="I46">
        <v>7.3194802432813404</v>
      </c>
      <c r="J46">
        <v>-3.0680065594138402</v>
      </c>
      <c r="K46">
        <v>851.47680915395904</v>
      </c>
      <c r="L46">
        <v>754.75571398404998</v>
      </c>
      <c r="M46">
        <v>39.6144261886732</v>
      </c>
      <c r="N46">
        <v>-1.24083374443664</v>
      </c>
      <c r="O46">
        <v>0.746471929166867</v>
      </c>
      <c r="P46">
        <v>15.128800047593501</v>
      </c>
      <c r="Q46">
        <v>81.503077421444701</v>
      </c>
      <c r="R46">
        <v>0.140708651166978</v>
      </c>
    </row>
    <row r="47" spans="1:18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141</v>
      </c>
      <c r="E47">
        <v>194693.10440878899</v>
      </c>
      <c r="F47">
        <v>1613.75</v>
      </c>
      <c r="G47">
        <v>75.817164201516306</v>
      </c>
      <c r="H47">
        <v>3.5548935811584998</v>
      </c>
      <c r="I47">
        <v>18.844196844321399</v>
      </c>
      <c r="J47">
        <v>-3.6001659972533702</v>
      </c>
      <c r="K47">
        <v>1487.6228093358</v>
      </c>
      <c r="L47">
        <v>1266.5302244555201</v>
      </c>
      <c r="M47">
        <v>52.494292638214098</v>
      </c>
      <c r="N47">
        <v>5.3890209353144103</v>
      </c>
      <c r="O47">
        <v>1.1182175464152799</v>
      </c>
      <c r="P47">
        <v>3.6096049573973699</v>
      </c>
      <c r="Q47">
        <v>113.741721854304</v>
      </c>
      <c r="R47">
        <v>0.235587663993756</v>
      </c>
    </row>
    <row r="48" spans="1:18" x14ac:dyDescent="0.3">
      <c r="A48" t="s">
        <v>142</v>
      </c>
      <c r="B48" t="s">
        <v>143</v>
      </c>
      <c r="C48" t="str">
        <f>IFERROR(VLOOKUP(Table1[[#This Row],[Ticker]],[1]!Table1[[Symbol]:[Industry]],2,FALSE),"-")</f>
        <v>-</v>
      </c>
      <c r="D48" t="s">
        <v>144</v>
      </c>
      <c r="E48">
        <v>178473.47159249999</v>
      </c>
      <c r="F48">
        <v>8465.2999999999993</v>
      </c>
      <c r="G48">
        <v>71.436951136408794</v>
      </c>
      <c r="H48">
        <v>-3.2290109068124702</v>
      </c>
      <c r="I48">
        <v>67.168749280396995</v>
      </c>
      <c r="J48">
        <v>-7.72140839500286</v>
      </c>
      <c r="K48">
        <v>7702.0748926838096</v>
      </c>
      <c r="L48">
        <v>5911.6693220302104</v>
      </c>
      <c r="M48">
        <v>79.107035302979199</v>
      </c>
      <c r="N48">
        <v>2.08681391345231</v>
      </c>
      <c r="O48">
        <v>1.0125111310646999</v>
      </c>
      <c r="P48">
        <v>8.0877228214003107</v>
      </c>
      <c r="Q48">
        <v>119.87792207792199</v>
      </c>
      <c r="R48">
        <v>0.20936528500299101</v>
      </c>
    </row>
    <row r="49" spans="1:18" x14ac:dyDescent="0.3">
      <c r="A49" t="s">
        <v>145</v>
      </c>
      <c r="B49" t="s">
        <v>146</v>
      </c>
      <c r="C49" t="str">
        <f>IFERROR(VLOOKUP(Table1[[#This Row],[Ticker]],[1]!Table1[[Symbol]:[Industry]],2,FALSE),"-")</f>
        <v>-</v>
      </c>
      <c r="D49" t="s">
        <v>147</v>
      </c>
      <c r="E49">
        <v>170976.94350336</v>
      </c>
      <c r="F49">
        <v>469.95</v>
      </c>
      <c r="G49">
        <v>41.855750142711202</v>
      </c>
      <c r="H49">
        <v>-0.98577548202037302</v>
      </c>
      <c r="I49">
        <v>69.325210847934002</v>
      </c>
      <c r="J49">
        <v>4.0297993978395796</v>
      </c>
      <c r="K49">
        <v>413.777776369923</v>
      </c>
      <c r="L49">
        <v>326.80621863902297</v>
      </c>
      <c r="M49">
        <v>60.306938304771002</v>
      </c>
      <c r="N49">
        <v>5.5238890648868502</v>
      </c>
      <c r="O49">
        <v>0.69213868456803296</v>
      </c>
      <c r="P49">
        <v>7.8306202787530497</v>
      </c>
      <c r="Q49">
        <v>125.93749999999901</v>
      </c>
      <c r="R49">
        <v>4.7250203400767E-2</v>
      </c>
    </row>
    <row r="50" spans="1:18" x14ac:dyDescent="0.3">
      <c r="A50" t="s">
        <v>148</v>
      </c>
      <c r="B50" t="s">
        <v>149</v>
      </c>
      <c r="C50" t="str">
        <f>IFERROR(VLOOKUP(Table1[[#This Row],[Ticker]],[1]!Table1[[Symbol]:[Industry]],2,FALSE),"-")</f>
        <v>-</v>
      </c>
      <c r="D50" t="s">
        <v>102</v>
      </c>
      <c r="E50">
        <v>168065.0217823</v>
      </c>
      <c r="F50">
        <v>2515.1</v>
      </c>
      <c r="G50">
        <v>20.126547302110499</v>
      </c>
      <c r="H50">
        <v>-1.47870433844702</v>
      </c>
      <c r="I50">
        <v>11.7614197096549</v>
      </c>
      <c r="J50">
        <v>-0.665473275644757</v>
      </c>
      <c r="K50">
        <v>2379.8054332366901</v>
      </c>
      <c r="L50">
        <v>2163.5546852239499</v>
      </c>
      <c r="M50">
        <v>61.744069622484602</v>
      </c>
      <c r="N50">
        <v>3.47724960063691</v>
      </c>
      <c r="O50">
        <v>1.16394093815822</v>
      </c>
      <c r="P50">
        <v>0.34193471432546402</v>
      </c>
      <c r="Q50">
        <v>48.885646728903303</v>
      </c>
      <c r="R50">
        <v>4.9364481420808001E-2</v>
      </c>
    </row>
    <row r="51" spans="1:18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152</v>
      </c>
      <c r="E51">
        <v>167627.67019434</v>
      </c>
      <c r="F51">
        <v>5395.75</v>
      </c>
      <c r="G51">
        <v>181.583318153775</v>
      </c>
      <c r="H51">
        <v>10.15925196387</v>
      </c>
      <c r="I51">
        <v>71.424444812853807</v>
      </c>
      <c r="J51">
        <v>3.5310533595752001E-3</v>
      </c>
      <c r="K51">
        <v>4647.5847396261397</v>
      </c>
      <c r="L51">
        <v>3566.1675838609999</v>
      </c>
      <c r="M51">
        <v>77.449161858432007</v>
      </c>
      <c r="N51">
        <v>8.3635054526944401</v>
      </c>
      <c r="O51">
        <v>0.91656091648585503</v>
      </c>
      <c r="P51">
        <v>1.04248714265857</v>
      </c>
      <c r="Q51">
        <v>225.54526531720401</v>
      </c>
      <c r="R51">
        <v>0.24245794768415399</v>
      </c>
    </row>
    <row r="52" spans="1:18" x14ac:dyDescent="0.3">
      <c r="A52" t="s">
        <v>153</v>
      </c>
      <c r="B52" t="s">
        <v>154</v>
      </c>
      <c r="C52" t="str">
        <f>IFERROR(VLOOKUP(Table1[[#This Row],[Ticker]],[1]!Table1[[Symbol]:[Industry]],2,FALSE),"-")</f>
        <v>-</v>
      </c>
      <c r="D52" t="s">
        <v>155</v>
      </c>
      <c r="E52">
        <v>164291.82897284999</v>
      </c>
      <c r="F52">
        <v>4315.6499999999996</v>
      </c>
      <c r="G52">
        <v>48.984227064326397</v>
      </c>
      <c r="H52">
        <v>-5.1483061546540902</v>
      </c>
      <c r="I52">
        <v>37.489937817599198</v>
      </c>
      <c r="J52">
        <v>-7.1851006441104606E-2</v>
      </c>
      <c r="K52">
        <v>4075.7414512969499</v>
      </c>
      <c r="L52">
        <v>3340.3659858730498</v>
      </c>
      <c r="M52">
        <v>54.631620355147902</v>
      </c>
      <c r="N52">
        <v>1.21837745705564</v>
      </c>
      <c r="O52">
        <v>1.61602121046148</v>
      </c>
      <c r="P52">
        <v>6.8158910013555296</v>
      </c>
      <c r="Q52">
        <v>84.955107463518104</v>
      </c>
      <c r="R52">
        <v>9.9596965225670006E-2</v>
      </c>
    </row>
    <row r="53" spans="1:18" x14ac:dyDescent="0.3">
      <c r="A53" t="s">
        <v>156</v>
      </c>
      <c r="B53" t="s">
        <v>157</v>
      </c>
      <c r="C53" t="str">
        <f>IFERROR(VLOOKUP(Table1[[#This Row],[Ticker]],[1]!Table1[[Symbol]:[Industry]],2,FALSE),"-")</f>
        <v>-</v>
      </c>
      <c r="D53" t="s">
        <v>120</v>
      </c>
      <c r="E53">
        <v>162249.5030304</v>
      </c>
      <c r="F53">
        <v>487.75</v>
      </c>
      <c r="G53">
        <v>178.93089002865599</v>
      </c>
      <c r="H53">
        <v>0.49281703722771297</v>
      </c>
      <c r="I53">
        <v>14.0960782923267</v>
      </c>
      <c r="J53">
        <v>-6.0994787271714497</v>
      </c>
      <c r="K53">
        <v>463.160165761082</v>
      </c>
      <c r="L53">
        <v>377.76383465714298</v>
      </c>
      <c r="M53">
        <v>76.5381492062631</v>
      </c>
      <c r="N53">
        <v>0.66089434519742696</v>
      </c>
      <c r="O53">
        <v>0.83899602981488797</v>
      </c>
      <c r="P53">
        <v>14.607893388006101</v>
      </c>
      <c r="Q53">
        <v>207.728706624605</v>
      </c>
      <c r="R53">
        <v>0.19896304828467001</v>
      </c>
    </row>
    <row r="54" spans="1:18" x14ac:dyDescent="0.3">
      <c r="A54" t="s">
        <v>158</v>
      </c>
      <c r="B54" t="s">
        <v>159</v>
      </c>
      <c r="C54" t="str">
        <f>IFERROR(VLOOKUP(Table1[[#This Row],[Ticker]],[1]!Table1[[Symbol]:[Industry]],2,FALSE),"-")</f>
        <v>-</v>
      </c>
      <c r="D54" t="s">
        <v>160</v>
      </c>
      <c r="E54">
        <v>158893.58123228999</v>
      </c>
      <c r="F54">
        <v>197.05</v>
      </c>
      <c r="G54">
        <v>137.156346570257</v>
      </c>
      <c r="H54">
        <v>1.1037306301015</v>
      </c>
      <c r="I54">
        <v>47.389360637769698</v>
      </c>
      <c r="J54">
        <v>3.0218840482602398</v>
      </c>
      <c r="K54">
        <v>183.60591599703699</v>
      </c>
      <c r="L54">
        <v>149.270612272732</v>
      </c>
      <c r="M54">
        <v>33.146534465197703</v>
      </c>
      <c r="N54">
        <v>5.6065425354016698</v>
      </c>
      <c r="O54">
        <v>1.17284685661101</v>
      </c>
      <c r="P54">
        <v>5.1509769094138402</v>
      </c>
      <c r="Q54">
        <v>169.93150684931501</v>
      </c>
      <c r="R54">
        <v>3.5817567709640001E-2</v>
      </c>
    </row>
    <row r="55" spans="1:18" x14ac:dyDescent="0.3">
      <c r="A55" t="s">
        <v>161</v>
      </c>
      <c r="B55" t="s">
        <v>162</v>
      </c>
      <c r="C55" t="str">
        <f>IFERROR(VLOOKUP(Table1[[#This Row],[Ticker]],[1]!Table1[[Symbol]:[Industry]],2,FALSE),"-")</f>
        <v>-</v>
      </c>
      <c r="D55" t="s">
        <v>102</v>
      </c>
      <c r="E55">
        <v>156482.23455733899</v>
      </c>
      <c r="F55">
        <v>657.75</v>
      </c>
      <c r="G55">
        <v>26.1358176831428</v>
      </c>
      <c r="H55">
        <v>-0.89886362870494696</v>
      </c>
      <c r="I55">
        <v>19.906677348959899</v>
      </c>
      <c r="J55">
        <v>-3.63118257063865</v>
      </c>
      <c r="K55">
        <v>628.26730817391399</v>
      </c>
      <c r="L55">
        <v>558.16268381682903</v>
      </c>
      <c r="M55">
        <v>62.366326280348602</v>
      </c>
      <c r="N55">
        <v>2.0160226406795401</v>
      </c>
      <c r="O55">
        <v>1.3200819768173999</v>
      </c>
      <c r="P55">
        <v>4.7510452299505701</v>
      </c>
      <c r="Q55">
        <v>62.789258755104498</v>
      </c>
      <c r="R55">
        <v>6.5632617936334001E-2</v>
      </c>
    </row>
    <row r="56" spans="1:18" x14ac:dyDescent="0.3">
      <c r="A56" t="s">
        <v>70</v>
      </c>
      <c r="B56" t="s">
        <v>163</v>
      </c>
      <c r="C56" t="str">
        <f>IFERROR(VLOOKUP(Table1[[#This Row],[Ticker]],[1]!Table1[[Symbol]:[Industry]],2,FALSE),"-")</f>
        <v>-</v>
      </c>
      <c r="D56" t="s">
        <v>53</v>
      </c>
      <c r="E56">
        <v>151860.11489632499</v>
      </c>
      <c r="F56">
        <v>641.54999999999995</v>
      </c>
      <c r="G56">
        <v>87.142297087435296</v>
      </c>
      <c r="H56">
        <v>-2.8462963453291801</v>
      </c>
      <c r="I56">
        <v>22.314708297651901</v>
      </c>
      <c r="J56">
        <v>-4.4368147912013303</v>
      </c>
      <c r="K56">
        <v>647.15139705267802</v>
      </c>
      <c r="L56">
        <v>559.07244753147597</v>
      </c>
      <c r="M56">
        <v>39.2687657472623</v>
      </c>
      <c r="N56">
        <v>-1.20470760196061</v>
      </c>
      <c r="O56">
        <v>1.07923801350747</v>
      </c>
      <c r="P56">
        <v>11.074740861974901</v>
      </c>
      <c r="Q56">
        <v>117.917798913043</v>
      </c>
      <c r="R56">
        <v>0.108572439416318</v>
      </c>
    </row>
    <row r="57" spans="1:18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151161.23889470001</v>
      </c>
      <c r="F57">
        <v>3107.1</v>
      </c>
      <c r="G57">
        <v>-8.0032365995279502</v>
      </c>
      <c r="H57">
        <v>2.5637792941935902</v>
      </c>
      <c r="I57">
        <v>6.2095641648223001</v>
      </c>
      <c r="J57">
        <v>0.70238195510798995</v>
      </c>
      <c r="K57">
        <v>3017.9025021513798</v>
      </c>
      <c r="L57">
        <v>2794.1734959400101</v>
      </c>
      <c r="M57">
        <v>48.0519608658511</v>
      </c>
      <c r="N57">
        <v>0.714632579692975</v>
      </c>
      <c r="O57">
        <v>0.96057687581567797</v>
      </c>
      <c r="P57">
        <v>3.9876412088442699</v>
      </c>
      <c r="Q57">
        <v>35.5303046825587</v>
      </c>
      <c r="R57">
        <v>8.031035558266E-3</v>
      </c>
    </row>
    <row r="58" spans="1:18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150601.96112835</v>
      </c>
      <c r="F58">
        <v>685.25</v>
      </c>
      <c r="G58">
        <v>39.136426012157401</v>
      </c>
      <c r="H58">
        <v>-2.1337079146128599</v>
      </c>
      <c r="I58">
        <v>7.9264754088311697</v>
      </c>
      <c r="J58">
        <v>-0.453776438564991</v>
      </c>
      <c r="K58">
        <v>651.53144218399598</v>
      </c>
      <c r="L58">
        <v>570.47844202492604</v>
      </c>
      <c r="M58">
        <v>62.359307346592999</v>
      </c>
      <c r="N58">
        <v>1.5116923349862199</v>
      </c>
      <c r="O58">
        <v>0.78117411712090901</v>
      </c>
      <c r="P58">
        <v>4.3779642466253099</v>
      </c>
      <c r="Q58">
        <v>67.871141597256198</v>
      </c>
      <c r="R58">
        <v>4.8505891233967001E-2</v>
      </c>
    </row>
    <row r="59" spans="1:18" x14ac:dyDescent="0.3">
      <c r="A59" t="s">
        <v>170</v>
      </c>
      <c r="B59" t="s">
        <v>171</v>
      </c>
      <c r="C59" t="str">
        <f>IFERROR(VLOOKUP(Table1[[#This Row],[Ticker]],[1]!Table1[[Symbol]:[Industry]],2,FALSE),"-")</f>
        <v>-</v>
      </c>
      <c r="D59" t="s">
        <v>120</v>
      </c>
      <c r="E59">
        <v>145893.77572000001</v>
      </c>
      <c r="F59">
        <v>521.5</v>
      </c>
      <c r="G59">
        <v>207.65649353084501</v>
      </c>
      <c r="H59">
        <v>-7.6059549940465701</v>
      </c>
      <c r="I59">
        <v>14.212367797674201</v>
      </c>
      <c r="J59">
        <v>-4.86057583909359</v>
      </c>
      <c r="K59">
        <v>508.28227149357099</v>
      </c>
      <c r="L59">
        <v>416.65132709908403</v>
      </c>
      <c r="M59">
        <v>69.703319341237602</v>
      </c>
      <c r="N59">
        <v>0.524122954059969</v>
      </c>
      <c r="O59">
        <v>0.77268085586957003</v>
      </c>
      <c r="P59">
        <v>16.548418024928001</v>
      </c>
      <c r="Q59">
        <v>236.01804123711301</v>
      </c>
      <c r="R59">
        <v>0.194265726582253</v>
      </c>
    </row>
    <row r="60" spans="1:18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36</v>
      </c>
      <c r="E60">
        <v>143843.23172437499</v>
      </c>
      <c r="F60">
        <v>1452.75</v>
      </c>
      <c r="G60">
        <v>-11.3840371281348</v>
      </c>
      <c r="H60">
        <v>-1.0288519237679501</v>
      </c>
      <c r="I60">
        <v>-6.1332452534364901</v>
      </c>
      <c r="J60">
        <v>-1.03002933255231</v>
      </c>
      <c r="K60">
        <v>1442.4413511995499</v>
      </c>
      <c r="L60">
        <v>1410.6452037563699</v>
      </c>
      <c r="M60">
        <v>48.917004758749997</v>
      </c>
      <c r="N60">
        <v>0.85335838572571099</v>
      </c>
      <c r="O60">
        <v>1.00258701097734</v>
      </c>
      <c r="P60">
        <v>8.0295990363104401</v>
      </c>
      <c r="Q60">
        <v>16.066791834778002</v>
      </c>
      <c r="R60">
        <v>1.0811564438152E-2</v>
      </c>
    </row>
    <row r="61" spans="1:18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22</v>
      </c>
      <c r="E61">
        <v>143335.66651177499</v>
      </c>
      <c r="F61">
        <v>5111.2</v>
      </c>
      <c r="G61">
        <v>-24.0285359261471</v>
      </c>
      <c r="H61">
        <v>3.3745731134271102</v>
      </c>
      <c r="I61">
        <v>-28.598164003986302</v>
      </c>
      <c r="J61">
        <v>0.88558718084510901</v>
      </c>
      <c r="K61">
        <v>4907.8543442497403</v>
      </c>
      <c r="L61">
        <v>5108.3509710645803</v>
      </c>
      <c r="M61">
        <v>69.943411839292693</v>
      </c>
      <c r="N61">
        <v>3.5172421779477898</v>
      </c>
      <c r="O61">
        <v>1.10440663549405</v>
      </c>
      <c r="P61">
        <v>26.036938488026301</v>
      </c>
      <c r="Q61">
        <v>13.241240265422899</v>
      </c>
      <c r="R61">
        <v>-8.4530050124940002E-3</v>
      </c>
    </row>
    <row r="62" spans="1:18" x14ac:dyDescent="0.3">
      <c r="A62" t="s">
        <v>176</v>
      </c>
      <c r="B62" t="s">
        <v>177</v>
      </c>
      <c r="C62" t="str">
        <f>IFERROR(VLOOKUP(Table1[[#This Row],[Ticker]],[1]!Table1[[Symbol]:[Industry]],2,FALSE),"-")</f>
        <v>-</v>
      </c>
      <c r="D62" t="s">
        <v>99</v>
      </c>
      <c r="E62">
        <v>142895.58454183899</v>
      </c>
      <c r="F62">
        <v>435.6</v>
      </c>
      <c r="G62">
        <v>73.164563064239999</v>
      </c>
      <c r="H62">
        <v>-4.4742870935802097</v>
      </c>
      <c r="I62">
        <v>23.615371701076398</v>
      </c>
      <c r="J62">
        <v>-3.35762127497508</v>
      </c>
      <c r="K62">
        <v>431.64651169596198</v>
      </c>
      <c r="L62">
        <v>364.03689896366598</v>
      </c>
      <c r="M62">
        <v>65.438536873965802</v>
      </c>
      <c r="N62">
        <v>-1.1077542485225</v>
      </c>
      <c r="O62">
        <v>0.69110531277737397</v>
      </c>
      <c r="P62">
        <v>6.5656565656565498</v>
      </c>
      <c r="Q62">
        <v>101.386962552011</v>
      </c>
      <c r="R62">
        <v>0.178438592207918</v>
      </c>
    </row>
    <row r="63" spans="1:18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19</v>
      </c>
      <c r="E63">
        <v>141890.82198503899</v>
      </c>
      <c r="F63">
        <v>305.25</v>
      </c>
      <c r="G63">
        <v>44.284436595316798</v>
      </c>
      <c r="H63">
        <v>-6.7787457122485497</v>
      </c>
      <c r="I63">
        <v>24.935365952207199</v>
      </c>
      <c r="J63">
        <v>-3.08918702502221</v>
      </c>
      <c r="K63">
        <v>306.39980770870199</v>
      </c>
      <c r="L63">
        <v>265.330006059129</v>
      </c>
      <c r="M63">
        <v>69.960808834589997</v>
      </c>
      <c r="N63">
        <v>-1.1409434337717099</v>
      </c>
      <c r="O63">
        <v>0.98274705825631503</v>
      </c>
      <c r="P63">
        <v>12.686322686322701</v>
      </c>
      <c r="Q63">
        <v>84.190677326896903</v>
      </c>
      <c r="R63">
        <v>1.9366450753206001E-2</v>
      </c>
    </row>
    <row r="64" spans="1:18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33</v>
      </c>
      <c r="E64">
        <v>139234.29173090999</v>
      </c>
      <c r="F64">
        <v>125.07</v>
      </c>
      <c r="G64">
        <v>122.54460486285301</v>
      </c>
      <c r="H64">
        <v>-3.1223696009316102</v>
      </c>
      <c r="I64">
        <v>31.071394536074699</v>
      </c>
      <c r="J64">
        <v>-2.8338544373313601</v>
      </c>
      <c r="K64">
        <v>126.554390724565</v>
      </c>
      <c r="L64">
        <v>106.98034807061801</v>
      </c>
      <c r="M64">
        <v>48.921648355378402</v>
      </c>
      <c r="N64">
        <v>-1.38843357140562</v>
      </c>
      <c r="O64">
        <v>0.644593483843099</v>
      </c>
      <c r="P64">
        <v>14.256016630686799</v>
      </c>
      <c r="Q64">
        <v>151.649899396378</v>
      </c>
      <c r="R64">
        <v>0.12585575552793199</v>
      </c>
    </row>
    <row r="65" spans="1:18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33</v>
      </c>
      <c r="E65">
        <v>139083.78580420499</v>
      </c>
      <c r="F65">
        <v>280.60000000000002</v>
      </c>
      <c r="G65">
        <v>21.000032194017301</v>
      </c>
      <c r="H65">
        <v>0.93324448806849303</v>
      </c>
      <c r="I65">
        <v>14.266777988557299</v>
      </c>
      <c r="J65">
        <v>-3.0581150985737802</v>
      </c>
      <c r="K65">
        <v>270.20824010185697</v>
      </c>
      <c r="L65">
        <v>242.52196993859201</v>
      </c>
      <c r="M65">
        <v>60.6454901988782</v>
      </c>
      <c r="N65">
        <v>1.6332466142023601</v>
      </c>
      <c r="O65">
        <v>0.90227565054760395</v>
      </c>
      <c r="P65">
        <v>6.8068424803991299</v>
      </c>
      <c r="Q65">
        <v>51.389263555435598</v>
      </c>
      <c r="R65">
        <v>0.14495311757133</v>
      </c>
    </row>
    <row r="66" spans="1:18" x14ac:dyDescent="0.3">
      <c r="A66" t="s">
        <v>184</v>
      </c>
      <c r="B66" t="s">
        <v>185</v>
      </c>
      <c r="C66" t="str">
        <f>IFERROR(VLOOKUP(Table1[[#This Row],[Ticker]],[1]!Table1[[Symbol]:[Industry]],2,FALSE),"-")</f>
        <v>-</v>
      </c>
      <c r="D66" t="s">
        <v>186</v>
      </c>
      <c r="E66">
        <v>134427.503301135</v>
      </c>
      <c r="F66">
        <v>212.65</v>
      </c>
      <c r="G66">
        <v>76.806798874357099</v>
      </c>
      <c r="H66">
        <v>4.2098441493599896</v>
      </c>
      <c r="I66">
        <v>27.8337762221852</v>
      </c>
      <c r="J66">
        <v>-4.4328975180689998</v>
      </c>
      <c r="K66">
        <v>204.05292661143801</v>
      </c>
      <c r="L66">
        <v>171.20116816336801</v>
      </c>
      <c r="M66">
        <v>56.340519948632299</v>
      </c>
      <c r="N66">
        <v>0.58553509429153305</v>
      </c>
      <c r="O66">
        <v>1.0380413489812701</v>
      </c>
      <c r="P66">
        <v>9.6637667528803206</v>
      </c>
      <c r="Q66">
        <v>105.161601543656</v>
      </c>
      <c r="R66">
        <v>6.9135666688320996E-2</v>
      </c>
    </row>
    <row r="67" spans="1:18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189</v>
      </c>
      <c r="E67">
        <v>134025.26181051499</v>
      </c>
      <c r="F67">
        <v>1380.8</v>
      </c>
      <c r="G67">
        <v>7.6560595484762102</v>
      </c>
      <c r="H67">
        <v>0.88478554553156996</v>
      </c>
      <c r="I67">
        <v>16.074780334947299</v>
      </c>
      <c r="J67">
        <v>-2.9030159674588099</v>
      </c>
      <c r="K67">
        <v>1319.7562878543199</v>
      </c>
      <c r="L67">
        <v>1185.4697979048699</v>
      </c>
      <c r="M67">
        <v>57.136717602926097</v>
      </c>
      <c r="N67">
        <v>1.0714616844756899</v>
      </c>
      <c r="O67">
        <v>0.73372290431588205</v>
      </c>
      <c r="P67">
        <v>6.25</v>
      </c>
      <c r="Q67">
        <v>43.8633048551781</v>
      </c>
      <c r="R67">
        <v>2.3459077121564E-2</v>
      </c>
    </row>
    <row r="68" spans="1:18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192</v>
      </c>
      <c r="E68">
        <v>133650.87087585</v>
      </c>
      <c r="F68">
        <v>4870.8999999999996</v>
      </c>
      <c r="G68">
        <v>11.0412009203688</v>
      </c>
      <c r="H68">
        <v>-2.0100574473970401</v>
      </c>
      <c r="I68">
        <v>10.3042561926652</v>
      </c>
      <c r="J68">
        <v>-2.39131505030034</v>
      </c>
      <c r="K68">
        <v>4617.6319118685497</v>
      </c>
      <c r="L68">
        <v>4082.89732593588</v>
      </c>
      <c r="M68">
        <v>81.903198189910697</v>
      </c>
      <c r="N68">
        <v>1.7493261798182</v>
      </c>
      <c r="O68">
        <v>0.75863376074676403</v>
      </c>
      <c r="P68">
        <v>2.1577121271222999</v>
      </c>
      <c r="Q68">
        <v>54.1424050632911</v>
      </c>
      <c r="R68">
        <v>6.2249741686014E-2</v>
      </c>
    </row>
    <row r="69" spans="1:18" x14ac:dyDescent="0.3">
      <c r="A69" t="s">
        <v>193</v>
      </c>
      <c r="B69" t="s">
        <v>194</v>
      </c>
      <c r="C69" t="str">
        <f>IFERROR(VLOOKUP(Table1[[#This Row],[Ticker]],[1]!Table1[[Symbol]:[Industry]],2,FALSE),"-")</f>
        <v>-</v>
      </c>
      <c r="D69" t="s">
        <v>138</v>
      </c>
      <c r="E69">
        <v>132862.03595254</v>
      </c>
      <c r="F69">
        <v>1548.95</v>
      </c>
      <c r="G69">
        <v>113.76486364311801</v>
      </c>
      <c r="H69">
        <v>18.105682432821101</v>
      </c>
      <c r="I69">
        <v>52.317580620977097</v>
      </c>
      <c r="J69">
        <v>3.0358038816199402</v>
      </c>
      <c r="K69">
        <v>1339.14920506609</v>
      </c>
      <c r="L69">
        <v>1080.6343490164199</v>
      </c>
      <c r="M69">
        <v>85.176646172961796</v>
      </c>
      <c r="N69">
        <v>6.5084419904799899</v>
      </c>
      <c r="O69">
        <v>1.0448068741701699</v>
      </c>
      <c r="P69">
        <v>6.5205461764421102</v>
      </c>
      <c r="Q69">
        <v>141.79675304402099</v>
      </c>
      <c r="R69">
        <v>0.13457596903705599</v>
      </c>
    </row>
    <row r="70" spans="1:18" x14ac:dyDescent="0.3">
      <c r="A70" t="s">
        <v>195</v>
      </c>
      <c r="B70" t="s">
        <v>196</v>
      </c>
      <c r="C70" t="str">
        <f>IFERROR(VLOOKUP(Table1[[#This Row],[Ticker]],[1]!Table1[[Symbol]:[Industry]],2,FALSE),"-")</f>
        <v>-</v>
      </c>
      <c r="D70" t="s">
        <v>22</v>
      </c>
      <c r="E70">
        <v>129125.114877175</v>
      </c>
      <c r="F70">
        <v>1401.7</v>
      </c>
      <c r="G70">
        <v>-4.00115505465308E-2</v>
      </c>
      <c r="H70">
        <v>2.43428872366581</v>
      </c>
      <c r="I70">
        <v>-0.91366588329114495</v>
      </c>
      <c r="J70">
        <v>0.92881326518115204</v>
      </c>
      <c r="K70">
        <v>1311.6229474478</v>
      </c>
      <c r="L70">
        <v>1257.9654822033499</v>
      </c>
      <c r="M70">
        <v>64.220384152306394</v>
      </c>
      <c r="N70">
        <v>4.1773066983212797</v>
      </c>
      <c r="O70">
        <v>0.93632621936093996</v>
      </c>
      <c r="P70">
        <v>2.7537989584076299</v>
      </c>
      <c r="Q70">
        <v>29.5112260925806</v>
      </c>
      <c r="R70">
        <v>4.1721916919169998E-3</v>
      </c>
    </row>
    <row r="71" spans="1:18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33</v>
      </c>
      <c r="E71">
        <v>127024.21036031999</v>
      </c>
      <c r="F71">
        <v>65.86</v>
      </c>
      <c r="G71">
        <v>150.61918260647499</v>
      </c>
      <c r="H71">
        <v>-5.2081585043278897</v>
      </c>
      <c r="I71">
        <v>43.269174157583201</v>
      </c>
      <c r="J71">
        <v>-2.4824537310867498</v>
      </c>
      <c r="K71">
        <v>65.468341509193706</v>
      </c>
      <c r="L71">
        <v>54.256183303175</v>
      </c>
      <c r="M71">
        <v>64.374748914550693</v>
      </c>
      <c r="N71">
        <v>-1.1660288721909799</v>
      </c>
      <c r="O71">
        <v>0.65393170977764803</v>
      </c>
      <c r="P71">
        <v>27.163680534467002</v>
      </c>
      <c r="Q71">
        <v>177.89029535864901</v>
      </c>
      <c r="R71">
        <v>0.12565704761684601</v>
      </c>
    </row>
    <row r="72" spans="1:18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125</v>
      </c>
      <c r="E72">
        <v>126231.84788472</v>
      </c>
      <c r="F72">
        <v>5297.75</v>
      </c>
      <c r="G72">
        <v>-20.343105606741101</v>
      </c>
      <c r="H72">
        <v>-0.74524880324071896</v>
      </c>
      <c r="I72">
        <v>-9.0703377932695499</v>
      </c>
      <c r="J72">
        <v>-1.85843545037726</v>
      </c>
      <c r="K72">
        <v>5191.0731241102703</v>
      </c>
      <c r="L72">
        <v>4939.0947675862999</v>
      </c>
      <c r="M72">
        <v>65.538573858888796</v>
      </c>
      <c r="N72">
        <v>-0.46890646997584901</v>
      </c>
      <c r="O72">
        <v>0.70695034284844704</v>
      </c>
      <c r="P72">
        <v>8.0647444669906996</v>
      </c>
      <c r="Q72">
        <v>21.8517837017273</v>
      </c>
      <c r="R72">
        <v>1.7843762569003E-2</v>
      </c>
    </row>
    <row r="73" spans="1:18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203</v>
      </c>
      <c r="E73">
        <v>123451.57522761</v>
      </c>
      <c r="F73">
        <v>1017.25</v>
      </c>
      <c r="G73">
        <v>5.8783294049942398</v>
      </c>
      <c r="H73">
        <v>-11.324844828685</v>
      </c>
      <c r="I73">
        <v>-12.5883889782057</v>
      </c>
      <c r="J73">
        <v>-1.8761047941611599</v>
      </c>
      <c r="K73">
        <v>1041.81977667858</v>
      </c>
      <c r="L73">
        <v>1058.3177818340901</v>
      </c>
      <c r="M73">
        <v>80.593445835548806</v>
      </c>
      <c r="N73">
        <v>-1.38616397406695</v>
      </c>
      <c r="O73">
        <v>0.40467609194209297</v>
      </c>
      <c r="P73">
        <v>22.8803145736053</v>
      </c>
      <c r="Q73">
        <v>48.287172011661802</v>
      </c>
      <c r="R73">
        <v>-3.0103733399949998E-3</v>
      </c>
    </row>
    <row r="74" spans="1:18" x14ac:dyDescent="0.3">
      <c r="A74" t="s">
        <v>204</v>
      </c>
      <c r="B74" t="s">
        <v>205</v>
      </c>
      <c r="C74" t="str">
        <f>IFERROR(VLOOKUP(Table1[[#This Row],[Ticker]],[1]!Table1[[Symbol]:[Industry]],2,FALSE),"-")</f>
        <v>-</v>
      </c>
      <c r="D74" t="s">
        <v>36</v>
      </c>
      <c r="E74">
        <v>121519.34659743001</v>
      </c>
      <c r="F74">
        <v>579.5</v>
      </c>
      <c r="G74">
        <v>-34.155866643688199</v>
      </c>
      <c r="H74">
        <v>0.29329037466305202</v>
      </c>
      <c r="I74">
        <v>-19.419918359095501</v>
      </c>
      <c r="J74">
        <v>-2.97188344418108</v>
      </c>
      <c r="K74">
        <v>579.03141365268505</v>
      </c>
      <c r="L74">
        <v>599.52820278039303</v>
      </c>
      <c r="M74">
        <v>48.810956416137699</v>
      </c>
      <c r="N74">
        <v>0.52820962352035905</v>
      </c>
      <c r="O74">
        <v>1.1480178042567499</v>
      </c>
      <c r="P74">
        <v>22.622950819672099</v>
      </c>
      <c r="Q74">
        <v>13.316386390301099</v>
      </c>
      <c r="R74">
        <v>-9.9253949773064995E-2</v>
      </c>
    </row>
    <row r="75" spans="1:18" x14ac:dyDescent="0.3">
      <c r="A75" t="s">
        <v>206</v>
      </c>
      <c r="B75" t="s">
        <v>207</v>
      </c>
      <c r="C75" t="str">
        <f>IFERROR(VLOOKUP(Table1[[#This Row],[Ticker]],[1]!Table1[[Symbol]:[Industry]],2,FALSE),"-")</f>
        <v>-</v>
      </c>
      <c r="D75" t="s">
        <v>66</v>
      </c>
      <c r="E75">
        <v>120022.77142772</v>
      </c>
      <c r="F75">
        <v>1504.4</v>
      </c>
      <c r="G75">
        <v>21.112463782338001</v>
      </c>
      <c r="H75">
        <v>0.82249901697639505</v>
      </c>
      <c r="I75">
        <v>10.5895550230863</v>
      </c>
      <c r="J75">
        <v>-1.89747905594126</v>
      </c>
      <c r="K75">
        <v>1472.0196365383799</v>
      </c>
      <c r="L75">
        <v>1349.4292043084299</v>
      </c>
      <c r="M75">
        <v>68.858954350548501</v>
      </c>
      <c r="N75">
        <v>-0.33410243757498997</v>
      </c>
      <c r="O75">
        <v>0.92815363060370604</v>
      </c>
      <c r="P75">
        <v>5.1582026056899704</v>
      </c>
      <c r="Q75">
        <v>52.059432961035</v>
      </c>
      <c r="R75">
        <v>2.5044363018740998E-2</v>
      </c>
    </row>
    <row r="76" spans="1:18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33</v>
      </c>
      <c r="E76">
        <v>119465.92774955</v>
      </c>
      <c r="F76">
        <v>141.49</v>
      </c>
      <c r="G76">
        <v>79.999916691807002</v>
      </c>
      <c r="H76">
        <v>-5.9856974499273203</v>
      </c>
      <c r="I76">
        <v>10.526142541312099</v>
      </c>
      <c r="J76">
        <v>-1.3850484538438701</v>
      </c>
      <c r="K76">
        <v>147.43138581973801</v>
      </c>
      <c r="L76">
        <v>129.62228873947799</v>
      </c>
      <c r="M76">
        <v>74.615947345333595</v>
      </c>
      <c r="N76">
        <v>-4.0026085318476001</v>
      </c>
      <c r="O76">
        <v>0.72180959791452504</v>
      </c>
      <c r="P76">
        <v>21.9167432327372</v>
      </c>
      <c r="Q76">
        <v>108.073529411764</v>
      </c>
      <c r="R76">
        <v>0.170454458292459</v>
      </c>
    </row>
    <row r="77" spans="1:18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212</v>
      </c>
      <c r="E77">
        <v>118433.69242455</v>
      </c>
      <c r="F77">
        <v>1911.85</v>
      </c>
      <c r="G77">
        <v>22.055978961719799</v>
      </c>
      <c r="H77">
        <v>-0.28106631158272699</v>
      </c>
      <c r="I77">
        <v>30.140754381344301</v>
      </c>
      <c r="J77">
        <v>2.4138574695470099</v>
      </c>
      <c r="K77">
        <v>1748.5935720816401</v>
      </c>
      <c r="L77">
        <v>1520.96487007108</v>
      </c>
      <c r="M77">
        <v>85.756154208648397</v>
      </c>
      <c r="N77">
        <v>4.3691913863813197</v>
      </c>
      <c r="O77">
        <v>1.27681550831958</v>
      </c>
      <c r="P77">
        <v>3.84705913120799</v>
      </c>
      <c r="Q77">
        <v>55.075637749929001</v>
      </c>
      <c r="R77">
        <v>6.1449369121834997E-2</v>
      </c>
    </row>
    <row r="78" spans="1:18" x14ac:dyDescent="0.3">
      <c r="A78" t="s">
        <v>213</v>
      </c>
      <c r="B78" t="s">
        <v>214</v>
      </c>
      <c r="C78" t="str">
        <f>IFERROR(VLOOKUP(Table1[[#This Row],[Ticker]],[1]!Table1[[Symbol]:[Industry]],2,FALSE),"-")</f>
        <v>-</v>
      </c>
      <c r="D78" t="s">
        <v>25</v>
      </c>
      <c r="E78">
        <v>112235.29695648</v>
      </c>
      <c r="F78">
        <v>1490.4</v>
      </c>
      <c r="G78">
        <v>-12.769412708460701</v>
      </c>
      <c r="H78">
        <v>3.2249299098567499</v>
      </c>
      <c r="I78">
        <v>-15.3690503629942</v>
      </c>
      <c r="J78">
        <v>0.68406756476008101</v>
      </c>
      <c r="K78">
        <v>1482.1883172529799</v>
      </c>
      <c r="L78">
        <v>1460.72807413448</v>
      </c>
      <c r="M78">
        <v>56.295926507809</v>
      </c>
      <c r="N78">
        <v>0.104013007199621</v>
      </c>
      <c r="O78">
        <v>1.05660293753655</v>
      </c>
      <c r="P78">
        <v>13.6943102522812</v>
      </c>
      <c r="Q78">
        <v>14.8803329864724</v>
      </c>
      <c r="R78">
        <v>1.3948881339929E-2</v>
      </c>
    </row>
    <row r="79" spans="1:18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217</v>
      </c>
      <c r="E79">
        <v>109436.7674192</v>
      </c>
      <c r="F79">
        <v>4519.55</v>
      </c>
      <c r="G79">
        <v>1.77149176248659</v>
      </c>
      <c r="H79">
        <v>6.8661085586706703</v>
      </c>
      <c r="I79">
        <v>6.7300776042508597</v>
      </c>
      <c r="J79">
        <v>-1.27259464040267</v>
      </c>
      <c r="K79">
        <v>4182.4847898016997</v>
      </c>
      <c r="L79">
        <v>3828.06876462847</v>
      </c>
      <c r="M79">
        <v>78.075616886255702</v>
      </c>
      <c r="N79">
        <v>2.5165368890128499</v>
      </c>
      <c r="O79">
        <v>0.68398474954246402</v>
      </c>
      <c r="P79">
        <v>2.39846887411356</v>
      </c>
      <c r="Q79">
        <v>37.1513974448456</v>
      </c>
      <c r="R79">
        <v>-4.3433101451914001E-2</v>
      </c>
    </row>
    <row r="80" spans="1:18" x14ac:dyDescent="0.3">
      <c r="A80" t="s">
        <v>218</v>
      </c>
      <c r="B80" t="s">
        <v>219</v>
      </c>
      <c r="C80" t="str">
        <f>IFERROR(VLOOKUP(Table1[[#This Row],[Ticker]],[1]!Table1[[Symbol]:[Industry]],2,FALSE),"-")</f>
        <v>-</v>
      </c>
      <c r="D80" t="s">
        <v>66</v>
      </c>
      <c r="E80">
        <v>108270.777324</v>
      </c>
      <c r="F80">
        <v>1088.6500000000001</v>
      </c>
      <c r="G80">
        <v>67.675418415146098</v>
      </c>
      <c r="H80">
        <v>-3.3885973638341298</v>
      </c>
      <c r="I80">
        <v>50.744628310056001</v>
      </c>
      <c r="J80">
        <v>-1.2437141893006201</v>
      </c>
      <c r="K80">
        <v>1020.2800560281599</v>
      </c>
      <c r="L80">
        <v>840.40506753513205</v>
      </c>
      <c r="M80">
        <v>64.878066122626194</v>
      </c>
      <c r="N80">
        <v>2.8992731847861899</v>
      </c>
      <c r="O80">
        <v>0.83818131258372097</v>
      </c>
      <c r="P80">
        <v>7.7021999724429202</v>
      </c>
      <c r="Q80">
        <v>95.343621029965902</v>
      </c>
      <c r="R80">
        <v>4.4168853404785997E-2</v>
      </c>
    </row>
    <row r="81" spans="1:18" x14ac:dyDescent="0.3">
      <c r="A81" t="s">
        <v>220</v>
      </c>
      <c r="B81" t="s">
        <v>221</v>
      </c>
      <c r="C81" t="str">
        <f>IFERROR(VLOOKUP(Table1[[#This Row],[Ticker]],[1]!Table1[[Symbol]:[Industry]],2,FALSE),"-")</f>
        <v>-</v>
      </c>
      <c r="D81" t="s">
        <v>186</v>
      </c>
      <c r="E81">
        <v>107753.892881925</v>
      </c>
      <c r="F81">
        <v>911.75</v>
      </c>
      <c r="G81">
        <v>15.4725804873674</v>
      </c>
      <c r="H81">
        <v>-5.9059747563015099</v>
      </c>
      <c r="I81">
        <v>-18.622077983405099</v>
      </c>
      <c r="J81">
        <v>-3.5169583958415198</v>
      </c>
      <c r="K81">
        <v>946.051142136419</v>
      </c>
      <c r="L81">
        <v>970.77791526490103</v>
      </c>
      <c r="M81">
        <v>80.063547969567196</v>
      </c>
      <c r="N81">
        <v>-3.41766416110756</v>
      </c>
      <c r="O81">
        <v>0.54551720115866498</v>
      </c>
      <c r="P81">
        <v>38.129969838223197</v>
      </c>
      <c r="Q81">
        <v>74.664750957854395</v>
      </c>
      <c r="R81">
        <v>6.281316522242E-3</v>
      </c>
    </row>
    <row r="82" spans="1:18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130</v>
      </c>
      <c r="E82">
        <v>107179.5664764</v>
      </c>
      <c r="F82">
        <v>1070.9000000000001</v>
      </c>
      <c r="G82">
        <v>62.534858864648697</v>
      </c>
      <c r="H82">
        <v>-1.6163695287586399</v>
      </c>
      <c r="I82">
        <v>36.508302668741301</v>
      </c>
      <c r="J82">
        <v>1.41542637239369</v>
      </c>
      <c r="K82">
        <v>987.34488380094501</v>
      </c>
      <c r="L82">
        <v>824.31711375907798</v>
      </c>
      <c r="M82">
        <v>81.697761299712994</v>
      </c>
      <c r="N82">
        <v>3.55492632425389</v>
      </c>
      <c r="O82">
        <v>1.02402777901898</v>
      </c>
      <c r="P82">
        <v>2.43720235316089</v>
      </c>
      <c r="Q82">
        <v>90.179364233706195</v>
      </c>
      <c r="R82">
        <v>0.10924738157375601</v>
      </c>
    </row>
    <row r="83" spans="1:18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144</v>
      </c>
      <c r="E83">
        <v>106429.26644557501</v>
      </c>
      <c r="F83">
        <v>294.7</v>
      </c>
      <c r="G83">
        <v>225.56713792225301</v>
      </c>
      <c r="H83">
        <v>-5.6172533738926598</v>
      </c>
      <c r="I83">
        <v>51.494695434696098</v>
      </c>
      <c r="J83">
        <v>-4.3566780058738699</v>
      </c>
      <c r="K83">
        <v>282.23457147601101</v>
      </c>
      <c r="L83">
        <v>218.866771772927</v>
      </c>
      <c r="M83">
        <v>60.5070101935884</v>
      </c>
      <c r="N83">
        <v>0.67502815277420403</v>
      </c>
      <c r="O83">
        <v>0.75657073731036995</v>
      </c>
      <c r="P83">
        <v>9.4333220223956609</v>
      </c>
      <c r="Q83">
        <v>253.781512605042</v>
      </c>
      <c r="R83">
        <v>0.148338152912594</v>
      </c>
    </row>
    <row r="84" spans="1:18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115</v>
      </c>
      <c r="E84">
        <v>106348.25046890001</v>
      </c>
      <c r="F84">
        <v>2439.6999999999998</v>
      </c>
      <c r="G84">
        <v>62.969225735286301</v>
      </c>
      <c r="H84">
        <v>9.5870295225274997</v>
      </c>
      <c r="I84">
        <v>11.9665733419075</v>
      </c>
      <c r="J84">
        <v>-3.2800090718538599</v>
      </c>
      <c r="K84">
        <v>2240.3234553092502</v>
      </c>
      <c r="L84">
        <v>1947.58436577866</v>
      </c>
      <c r="M84">
        <v>73.632201825367105</v>
      </c>
      <c r="N84">
        <v>3.7103567311386798</v>
      </c>
      <c r="O84">
        <v>0.84571298090333702</v>
      </c>
      <c r="P84">
        <v>3.2503996392999102</v>
      </c>
      <c r="Q84">
        <v>89.270752521334302</v>
      </c>
      <c r="R84">
        <v>0.18668054791495001</v>
      </c>
    </row>
    <row r="85" spans="1:18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33</v>
      </c>
      <c r="E85">
        <v>106308.0327672</v>
      </c>
      <c r="F85">
        <v>118.27</v>
      </c>
      <c r="G85">
        <v>75.207131828718005</v>
      </c>
      <c r="H85">
        <v>-1.6660436230739699</v>
      </c>
      <c r="I85">
        <v>28.759703844163599</v>
      </c>
      <c r="J85">
        <v>-2.62852072430106</v>
      </c>
      <c r="K85">
        <v>117.59390734446001</v>
      </c>
      <c r="L85">
        <v>101.084211555747</v>
      </c>
      <c r="M85">
        <v>55.195363077823401</v>
      </c>
      <c r="N85">
        <v>-0.82626328362316304</v>
      </c>
      <c r="O85">
        <v>1.26840358570527</v>
      </c>
      <c r="P85">
        <v>8.9879090217299407</v>
      </c>
      <c r="Q85">
        <v>102.76015772329799</v>
      </c>
      <c r="R85">
        <v>0.156041349046595</v>
      </c>
    </row>
    <row r="86" spans="1:18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50</v>
      </c>
      <c r="E86">
        <v>105926.17435443999</v>
      </c>
      <c r="F86">
        <v>1434.75</v>
      </c>
      <c r="G86">
        <v>7.0395892992198501</v>
      </c>
      <c r="H86">
        <v>8.81929240935116</v>
      </c>
      <c r="I86">
        <v>4.9625622759291703</v>
      </c>
      <c r="J86">
        <v>-3.5892445610612</v>
      </c>
      <c r="K86">
        <v>1291.4766174956401</v>
      </c>
      <c r="L86">
        <v>1178.4721439828299</v>
      </c>
      <c r="M86">
        <v>49.225433216206</v>
      </c>
      <c r="N86">
        <v>5.4874606717652199</v>
      </c>
      <c r="O86">
        <v>1.03586690584792</v>
      </c>
      <c r="P86">
        <v>2.8890050531451501</v>
      </c>
      <c r="Q86">
        <v>43.870644271747203</v>
      </c>
      <c r="R86">
        <v>9.4670243283735994E-2</v>
      </c>
    </row>
    <row r="87" spans="1:18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61</v>
      </c>
      <c r="E87">
        <v>104771.64678924999</v>
      </c>
      <c r="F87">
        <v>747.1</v>
      </c>
      <c r="G87">
        <v>148.515129810941</v>
      </c>
      <c r="H87">
        <v>13.5793870204926</v>
      </c>
      <c r="I87">
        <v>69.708411583211102</v>
      </c>
      <c r="J87">
        <v>4.2506922810929604</v>
      </c>
      <c r="K87">
        <v>620.713474383885</v>
      </c>
      <c r="L87">
        <v>505.94465254626903</v>
      </c>
      <c r="M87">
        <v>51.107118460195203</v>
      </c>
      <c r="N87">
        <v>13.111042022855001</v>
      </c>
      <c r="O87">
        <v>0.69688956168549099</v>
      </c>
      <c r="P87">
        <v>0.38816758131441298</v>
      </c>
      <c r="Q87">
        <v>191.437487809635</v>
      </c>
      <c r="R87">
        <v>0.154304836383062</v>
      </c>
    </row>
    <row r="88" spans="1:18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104645.0836672</v>
      </c>
      <c r="F88">
        <v>1101.95</v>
      </c>
      <c r="G88">
        <v>1.6514062895263499</v>
      </c>
      <c r="H88">
        <v>-4.5393829286721896</v>
      </c>
      <c r="I88">
        <v>-0.85966303821183998</v>
      </c>
      <c r="J88">
        <v>-3.0292604411804001</v>
      </c>
      <c r="K88">
        <v>1110.7788042879799</v>
      </c>
      <c r="L88">
        <v>1047.8498502744201</v>
      </c>
      <c r="M88">
        <v>47.669289977734401</v>
      </c>
      <c r="N88">
        <v>-0.519066173404092</v>
      </c>
      <c r="O88">
        <v>0.55061814338386705</v>
      </c>
      <c r="P88">
        <v>15.1594899950088</v>
      </c>
      <c r="Q88">
        <v>34.057177615571703</v>
      </c>
      <c r="R88">
        <v>4.4734309314252999E-2</v>
      </c>
    </row>
    <row r="89" spans="1:18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239</v>
      </c>
      <c r="E89">
        <v>102947.92200000001</v>
      </c>
      <c r="F89">
        <v>4042.5</v>
      </c>
      <c r="G89">
        <v>89.974746731262599</v>
      </c>
      <c r="H89">
        <v>1.18408095600198</v>
      </c>
      <c r="I89">
        <v>89.167262618382793</v>
      </c>
      <c r="J89">
        <v>1.3857139552034801</v>
      </c>
      <c r="K89">
        <v>3502.14858832971</v>
      </c>
      <c r="L89">
        <v>2706.5152436522399</v>
      </c>
      <c r="M89">
        <v>61.522748629098402</v>
      </c>
      <c r="N89">
        <v>8.7914683517984002</v>
      </c>
      <c r="O89">
        <v>1.3422345734896699</v>
      </c>
      <c r="P89">
        <v>1.42238713667284</v>
      </c>
      <c r="Q89">
        <v>144.51097804391199</v>
      </c>
      <c r="R89">
        <v>0.24265074048549101</v>
      </c>
    </row>
    <row r="90" spans="1:18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90</v>
      </c>
      <c r="E90">
        <v>102911.38157722499</v>
      </c>
      <c r="F90">
        <v>99.81</v>
      </c>
      <c r="G90">
        <v>93.018337658178297</v>
      </c>
      <c r="H90">
        <v>-7.2934235788642203</v>
      </c>
      <c r="I90">
        <v>44.254004600618003</v>
      </c>
      <c r="J90">
        <v>-2.4826547996223902</v>
      </c>
      <c r="K90">
        <v>98.298343311785402</v>
      </c>
      <c r="L90">
        <v>80.376190791603705</v>
      </c>
      <c r="M90">
        <v>58.8880132968632</v>
      </c>
      <c r="N90">
        <v>-1.3044322702907001</v>
      </c>
      <c r="O90">
        <v>0.53214158523857602</v>
      </c>
      <c r="P90">
        <v>18.2246267909027</v>
      </c>
      <c r="Q90">
        <v>122.54180602006601</v>
      </c>
      <c r="R90">
        <v>0.16650691679187499</v>
      </c>
    </row>
    <row r="91" spans="1:18" x14ac:dyDescent="0.3">
      <c r="A91" t="s">
        <v>242</v>
      </c>
      <c r="B91" t="s">
        <v>243</v>
      </c>
      <c r="C91" t="str">
        <f>IFERROR(VLOOKUP(Table1[[#This Row],[Ticker]],[1]!Table1[[Symbol]:[Industry]],2,FALSE),"-")</f>
        <v>-</v>
      </c>
      <c r="D91" t="s">
        <v>28</v>
      </c>
      <c r="E91">
        <v>102497.11449572</v>
      </c>
      <c r="F91">
        <v>17.260000000000002</v>
      </c>
      <c r="G91">
        <v>99.517408563525393</v>
      </c>
      <c r="H91">
        <v>15.6771780768296</v>
      </c>
      <c r="I91">
        <v>19.037750150878299</v>
      </c>
      <c r="J91">
        <v>0.81304643473336402</v>
      </c>
      <c r="K91">
        <v>14.851938619812</v>
      </c>
      <c r="L91">
        <v>13.2616762897922</v>
      </c>
      <c r="M91">
        <v>84.8110107366074</v>
      </c>
      <c r="N91">
        <v>9.23150061635946</v>
      </c>
      <c r="O91">
        <v>0.97712014294049399</v>
      </c>
      <c r="P91">
        <v>6.6048667439165598</v>
      </c>
      <c r="Q91">
        <v>141.39860139860099</v>
      </c>
      <c r="R91">
        <v>5.1972225845205999E-2</v>
      </c>
    </row>
    <row r="92" spans="1:18" x14ac:dyDescent="0.3">
      <c r="A92" t="s">
        <v>244</v>
      </c>
      <c r="B92" t="s">
        <v>245</v>
      </c>
      <c r="C92" t="str">
        <f>IFERROR(VLOOKUP(Table1[[#This Row],[Ticker]],[1]!Table1[[Symbol]:[Industry]],2,FALSE),"-")</f>
        <v>-</v>
      </c>
      <c r="D92" t="s">
        <v>115</v>
      </c>
      <c r="E92">
        <v>102330.7400313</v>
      </c>
      <c r="F92">
        <v>5524.45</v>
      </c>
      <c r="G92">
        <v>67.651863982402006</v>
      </c>
      <c r="H92">
        <v>4.4498549411132098</v>
      </c>
      <c r="I92">
        <v>25.5703295494957</v>
      </c>
      <c r="J92">
        <v>-7.0220170170765899</v>
      </c>
      <c r="K92">
        <v>5151.4581837523901</v>
      </c>
      <c r="L92">
        <v>4319.9862525727704</v>
      </c>
      <c r="M92">
        <v>68.418537071008103</v>
      </c>
      <c r="N92">
        <v>1.16187746830489</v>
      </c>
      <c r="O92">
        <v>0.80437831926271197</v>
      </c>
      <c r="P92">
        <v>6.6993094335182803</v>
      </c>
      <c r="Q92">
        <v>99.079279279279206</v>
      </c>
      <c r="R92">
        <v>4.5860096086509997E-2</v>
      </c>
    </row>
    <row r="93" spans="1:18" x14ac:dyDescent="0.3">
      <c r="A93" t="s">
        <v>246</v>
      </c>
      <c r="B93" t="s">
        <v>247</v>
      </c>
      <c r="C93" t="str">
        <f>IFERROR(VLOOKUP(Table1[[#This Row],[Ticker]],[1]!Table1[[Symbol]:[Industry]],2,FALSE),"-")</f>
        <v>-</v>
      </c>
      <c r="D93" t="s">
        <v>212</v>
      </c>
      <c r="E93">
        <v>100431.328916325</v>
      </c>
      <c r="F93">
        <v>7260.6</v>
      </c>
      <c r="G93">
        <v>83.356011467580302</v>
      </c>
      <c r="H93">
        <v>4.1919778636508802</v>
      </c>
      <c r="I93">
        <v>24.335764085566101</v>
      </c>
      <c r="J93">
        <v>-0.45011798795979502</v>
      </c>
      <c r="K93">
        <v>6388.6983743144701</v>
      </c>
      <c r="L93">
        <v>5329.1776908997999</v>
      </c>
      <c r="M93">
        <v>75.168678941326306</v>
      </c>
      <c r="N93">
        <v>5.8437950980290303</v>
      </c>
      <c r="O93">
        <v>0.86102609798861696</v>
      </c>
      <c r="P93">
        <v>0.45037600198329902</v>
      </c>
      <c r="Q93">
        <v>112.54683840749399</v>
      </c>
      <c r="R93">
        <v>0.17241885259188799</v>
      </c>
    </row>
    <row r="94" spans="1:18" x14ac:dyDescent="0.3">
      <c r="A94" t="s">
        <v>248</v>
      </c>
      <c r="B94" t="s">
        <v>249</v>
      </c>
      <c r="C94" t="str">
        <f>IFERROR(VLOOKUP(Table1[[#This Row],[Ticker]],[1]!Table1[[Symbol]:[Industry]],2,FALSE),"-")</f>
        <v>-</v>
      </c>
      <c r="D94" t="s">
        <v>189</v>
      </c>
      <c r="E94">
        <v>98897.505631219901</v>
      </c>
      <c r="F94">
        <v>599.75</v>
      </c>
      <c r="G94">
        <v>-20.801074724794699</v>
      </c>
      <c r="H94">
        <v>3.0636232111624402</v>
      </c>
      <c r="I94">
        <v>2.7817767704496701</v>
      </c>
      <c r="J94">
        <v>-3.4916178758272598</v>
      </c>
      <c r="K94">
        <v>565.91693078292599</v>
      </c>
      <c r="L94">
        <v>547.62583072016798</v>
      </c>
      <c r="M94">
        <v>68.127102227914904</v>
      </c>
      <c r="N94">
        <v>1.98478199361056</v>
      </c>
      <c r="O94">
        <v>0.93044362714373596</v>
      </c>
      <c r="P94">
        <v>5.6106711129637299</v>
      </c>
      <c r="Q94">
        <v>22.598119378577199</v>
      </c>
      <c r="R94">
        <v>-7.7273031205067996E-2</v>
      </c>
    </row>
    <row r="95" spans="1:18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144</v>
      </c>
      <c r="E95">
        <v>98851.633242080003</v>
      </c>
      <c r="F95">
        <v>701.75</v>
      </c>
      <c r="G95">
        <v>61.5803662240791</v>
      </c>
      <c r="H95">
        <v>4.9002065152357899</v>
      </c>
      <c r="I95">
        <v>40.5660380501917</v>
      </c>
      <c r="J95">
        <v>-2.3384274719860501</v>
      </c>
      <c r="K95">
        <v>616.52825728655205</v>
      </c>
      <c r="L95">
        <v>502.66208336402201</v>
      </c>
      <c r="M95">
        <v>68.549867503784</v>
      </c>
      <c r="N95">
        <v>6.25038990882957</v>
      </c>
      <c r="O95">
        <v>0.67286815951152101</v>
      </c>
      <c r="P95">
        <v>4.7381546134663299</v>
      </c>
      <c r="Q95">
        <v>95.364699331848499</v>
      </c>
      <c r="R95">
        <v>0.22214992856386301</v>
      </c>
    </row>
    <row r="96" spans="1:18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66</v>
      </c>
      <c r="E96">
        <v>97681.440223124999</v>
      </c>
      <c r="F96">
        <v>6054.95</v>
      </c>
      <c r="G96">
        <v>-6.0037365548414101</v>
      </c>
      <c r="H96">
        <v>-0.71580161698463995</v>
      </c>
      <c r="I96">
        <v>-2.7437370247570398</v>
      </c>
      <c r="J96">
        <v>-0.117064184735672</v>
      </c>
      <c r="K96">
        <v>6002.2669003025003</v>
      </c>
      <c r="L96">
        <v>5818.7130153282696</v>
      </c>
      <c r="M96">
        <v>42.233028661303898</v>
      </c>
      <c r="N96">
        <v>1.1847601022073999</v>
      </c>
      <c r="O96">
        <v>1.0612860936010899</v>
      </c>
      <c r="P96">
        <v>7.4476254964945996</v>
      </c>
      <c r="Q96">
        <v>22.2728190630048</v>
      </c>
      <c r="R96">
        <v>-4.2409779950485997E-2</v>
      </c>
    </row>
    <row r="97" spans="1:18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256</v>
      </c>
      <c r="E97">
        <v>94971.545444489995</v>
      </c>
      <c r="F97">
        <v>188.28</v>
      </c>
      <c r="G97">
        <v>95.793959647522101</v>
      </c>
      <c r="H97">
        <v>34.542205584981303</v>
      </c>
      <c r="I97">
        <v>85.670276350568798</v>
      </c>
      <c r="J97">
        <v>6.1878192800248204</v>
      </c>
      <c r="K97">
        <v>147.50436238403799</v>
      </c>
      <c r="L97">
        <v>118.998979355872</v>
      </c>
      <c r="M97">
        <v>81.884370989252204</v>
      </c>
      <c r="N97">
        <v>14.4610229185159</v>
      </c>
      <c r="O97">
        <v>1.4579742505248401</v>
      </c>
      <c r="P97">
        <v>0.96664542171234202</v>
      </c>
      <c r="Q97">
        <v>126.980108499095</v>
      </c>
      <c r="R97">
        <v>-2.7564439191826998E-2</v>
      </c>
    </row>
    <row r="98" spans="1:18" x14ac:dyDescent="0.3">
      <c r="A98" t="s">
        <v>257</v>
      </c>
      <c r="B98" t="s">
        <v>258</v>
      </c>
      <c r="C98" t="str">
        <f>IFERROR(VLOOKUP(Table1[[#This Row],[Ticker]],[1]!Table1[[Symbol]:[Industry]],2,FALSE),"-")</f>
        <v>-</v>
      </c>
      <c r="D98" t="s">
        <v>259</v>
      </c>
      <c r="E98">
        <v>93814.708976875001</v>
      </c>
      <c r="F98">
        <v>85.65</v>
      </c>
      <c r="G98">
        <v>33.6912696502486</v>
      </c>
      <c r="H98">
        <v>-4.3728781772413496</v>
      </c>
      <c r="I98">
        <v>20.612615030435801</v>
      </c>
      <c r="J98">
        <v>-1.57459489255081</v>
      </c>
      <c r="K98">
        <v>85.661597178920204</v>
      </c>
      <c r="L98">
        <v>77.370498060878802</v>
      </c>
      <c r="M98">
        <v>57.632187181386001</v>
      </c>
      <c r="N98">
        <v>-0.41491214264982501</v>
      </c>
      <c r="O98">
        <v>0.79637342939501399</v>
      </c>
      <c r="P98">
        <v>15.2364273204903</v>
      </c>
      <c r="Q98">
        <v>60.845070422535201</v>
      </c>
      <c r="R98">
        <v>7.5656389683948E-2</v>
      </c>
    </row>
    <row r="99" spans="1:18" x14ac:dyDescent="0.3">
      <c r="A99" t="s">
        <v>260</v>
      </c>
      <c r="B99" t="s">
        <v>261</v>
      </c>
      <c r="C99" t="str">
        <f>IFERROR(VLOOKUP(Table1[[#This Row],[Ticker]],[1]!Table1[[Symbol]:[Industry]],2,FALSE),"-")</f>
        <v>-</v>
      </c>
      <c r="D99" t="s">
        <v>262</v>
      </c>
      <c r="E99">
        <v>93399.914486890004</v>
      </c>
      <c r="F99">
        <v>339.85</v>
      </c>
      <c r="G99">
        <v>79.430209890083603</v>
      </c>
      <c r="H99">
        <v>-5.0079793444596898</v>
      </c>
      <c r="I99">
        <v>73.055725254813893</v>
      </c>
      <c r="J99">
        <v>-1.48281307101363</v>
      </c>
      <c r="K99">
        <v>330.11827448986003</v>
      </c>
      <c r="L99">
        <v>263.63883458876899</v>
      </c>
      <c r="M99">
        <v>61.358924821590598</v>
      </c>
      <c r="N99">
        <v>-3.9085800336668898E-2</v>
      </c>
      <c r="O99">
        <v>3.1030271544634802</v>
      </c>
      <c r="P99">
        <v>8.8421362365749392</v>
      </c>
      <c r="Q99">
        <v>115.98347632666</v>
      </c>
      <c r="R99">
        <v>2.2040328232725E-2</v>
      </c>
    </row>
    <row r="100" spans="1:18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102</v>
      </c>
      <c r="E100">
        <v>91848.775742459999</v>
      </c>
      <c r="F100">
        <v>27318.799999999999</v>
      </c>
      <c r="G100">
        <v>-10.8447641187768</v>
      </c>
      <c r="H100">
        <v>4.5188842267313296</v>
      </c>
      <c r="I100">
        <v>-14.7528984444399</v>
      </c>
      <c r="J100">
        <v>-1.3766758688542899</v>
      </c>
      <c r="K100">
        <v>26150.822351110801</v>
      </c>
      <c r="L100">
        <v>25936.5443409162</v>
      </c>
      <c r="M100">
        <v>42.518174687422103</v>
      </c>
      <c r="N100">
        <v>2.4147857255743599</v>
      </c>
      <c r="O100">
        <v>0.85589972278725601</v>
      </c>
      <c r="P100">
        <v>12.515007979852699</v>
      </c>
      <c r="Q100">
        <v>20.849700959054399</v>
      </c>
      <c r="R100">
        <v>-7.2134808778365006E-2</v>
      </c>
    </row>
    <row r="101" spans="1:18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256</v>
      </c>
      <c r="E101">
        <v>90958.828164599996</v>
      </c>
      <c r="F101">
        <v>33015.5</v>
      </c>
      <c r="G101">
        <v>51.509951386282303</v>
      </c>
      <c r="H101">
        <v>2.9241948498144401</v>
      </c>
      <c r="I101">
        <v>40.464464787793098</v>
      </c>
      <c r="J101">
        <v>0.39114510083154802</v>
      </c>
      <c r="K101">
        <v>30765.170105241199</v>
      </c>
      <c r="L101">
        <v>26310.699888198102</v>
      </c>
      <c r="M101">
        <v>54.726780410500098</v>
      </c>
      <c r="N101">
        <v>4.2113829461099597</v>
      </c>
      <c r="O101">
        <v>0.822940606533756</v>
      </c>
      <c r="P101">
        <v>4.0420408595962503</v>
      </c>
      <c r="Q101">
        <v>84.123717664511105</v>
      </c>
      <c r="R101">
        <v>9.1282724459683995E-2</v>
      </c>
    </row>
    <row r="102" spans="1:18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269</v>
      </c>
      <c r="E102">
        <v>90556.112740149998</v>
      </c>
      <c r="F102">
        <v>10001.200000000001</v>
      </c>
      <c r="G102">
        <v>140.36777137375299</v>
      </c>
      <c r="H102">
        <v>-2.41650829296022</v>
      </c>
      <c r="I102">
        <v>36.974138539037902</v>
      </c>
      <c r="J102">
        <v>-1.4134088170447601</v>
      </c>
      <c r="K102">
        <v>9147.4693639331399</v>
      </c>
      <c r="L102">
        <v>7395.3648159406603</v>
      </c>
      <c r="M102">
        <v>76.848860420324002</v>
      </c>
      <c r="N102">
        <v>4.4573572693562102</v>
      </c>
      <c r="O102">
        <v>0.44127340907860402</v>
      </c>
      <c r="P102">
        <v>4.4874615046194197</v>
      </c>
      <c r="Q102">
        <v>189.60864088493699</v>
      </c>
      <c r="R102">
        <v>0.21328823659644799</v>
      </c>
    </row>
    <row r="103" spans="1:18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50</v>
      </c>
      <c r="E103">
        <v>90111.952862749997</v>
      </c>
      <c r="F103">
        <v>2882.25</v>
      </c>
      <c r="G103">
        <v>43.107166616236199</v>
      </c>
      <c r="H103">
        <v>16.017042301510799</v>
      </c>
      <c r="I103">
        <v>31.331087274144402</v>
      </c>
      <c r="J103">
        <v>2.4900695839584301</v>
      </c>
      <c r="K103">
        <v>2509.3711986860299</v>
      </c>
      <c r="L103">
        <v>2231.5396145520099</v>
      </c>
      <c r="M103">
        <v>52.8997781425211</v>
      </c>
      <c r="N103">
        <v>10.245958450544901</v>
      </c>
      <c r="O103">
        <v>0.94513518175230504</v>
      </c>
      <c r="P103">
        <v>0.26888715413304598</v>
      </c>
      <c r="Q103">
        <v>75.506165321966805</v>
      </c>
      <c r="R103">
        <v>3.9132689076102997E-2</v>
      </c>
    </row>
    <row r="104" spans="1:18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274</v>
      </c>
      <c r="E104">
        <v>89390.39076445</v>
      </c>
      <c r="F104">
        <v>8724.7999999999993</v>
      </c>
      <c r="G104">
        <v>-0.76519300844465399</v>
      </c>
      <c r="H104">
        <v>-1.1538712783448799</v>
      </c>
      <c r="I104">
        <v>0.310224362837486</v>
      </c>
      <c r="J104">
        <v>-1.49521359518149</v>
      </c>
      <c r="K104">
        <v>8230.9427158069593</v>
      </c>
      <c r="L104">
        <v>7905.1206418738202</v>
      </c>
      <c r="M104">
        <v>30.3738737767959</v>
      </c>
      <c r="N104">
        <v>5.6699748797604803</v>
      </c>
      <c r="O104">
        <v>1.6210535497729399</v>
      </c>
      <c r="P104">
        <v>7.1537456445993097</v>
      </c>
      <c r="Q104">
        <v>31.6374718990932</v>
      </c>
      <c r="R104">
        <v>9.2735073799397993E-2</v>
      </c>
    </row>
    <row r="105" spans="1:18" x14ac:dyDescent="0.3">
      <c r="A105" t="s">
        <v>275</v>
      </c>
      <c r="B105" t="s">
        <v>276</v>
      </c>
      <c r="C105" t="str">
        <f>IFERROR(VLOOKUP(Table1[[#This Row],[Ticker]],[1]!Table1[[Symbol]:[Industry]],2,FALSE),"-")</f>
        <v>-</v>
      </c>
      <c r="D105" t="s">
        <v>160</v>
      </c>
      <c r="E105">
        <v>88724</v>
      </c>
      <c r="F105">
        <v>1010.25</v>
      </c>
      <c r="G105">
        <v>33.632441036577298</v>
      </c>
      <c r="H105">
        <v>-11.967900618390599</v>
      </c>
      <c r="I105">
        <v>5.8967508424144404</v>
      </c>
      <c r="J105">
        <v>-1.2327812959011499</v>
      </c>
      <c r="K105">
        <v>1012.94967844273</v>
      </c>
      <c r="L105">
        <v>900.13629066018905</v>
      </c>
      <c r="M105">
        <v>69.097356230627497</v>
      </c>
      <c r="N105">
        <v>-0.69992850842611698</v>
      </c>
      <c r="O105">
        <v>1.0210822397145001</v>
      </c>
      <c r="P105">
        <v>12.7344716654293</v>
      </c>
      <c r="Q105">
        <v>64.442093269308998</v>
      </c>
      <c r="R105">
        <v>0.12375644691441599</v>
      </c>
    </row>
    <row r="106" spans="1:18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66</v>
      </c>
      <c r="E106">
        <v>88420.563427200002</v>
      </c>
      <c r="F106">
        <v>2840.45</v>
      </c>
      <c r="G106">
        <v>25.9751978542294</v>
      </c>
      <c r="H106">
        <v>2.3799619327016299</v>
      </c>
      <c r="I106">
        <v>14.204953679876301</v>
      </c>
      <c r="J106">
        <v>-2.1726832236893601</v>
      </c>
      <c r="K106">
        <v>2718.8654775681398</v>
      </c>
      <c r="L106">
        <v>2415.8285417798602</v>
      </c>
      <c r="M106">
        <v>40.453810633575898</v>
      </c>
      <c r="N106">
        <v>1.5348626839200199</v>
      </c>
      <c r="O106">
        <v>0.91782607530883997</v>
      </c>
      <c r="P106">
        <v>4.9129539333556398</v>
      </c>
      <c r="Q106">
        <v>60.291752490053803</v>
      </c>
      <c r="R106">
        <v>6.5815033165810999E-2</v>
      </c>
    </row>
    <row r="107" spans="1:18" hidden="1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85707.387763254999</v>
      </c>
      <c r="F107">
        <v>1298.3499999999999</v>
      </c>
      <c r="G107">
        <v>17.997492420967699</v>
      </c>
      <c r="H107">
        <v>4.8007485124623903</v>
      </c>
      <c r="I107">
        <v>10.296224757355599</v>
      </c>
      <c r="J107">
        <v>-1.0675605897843301</v>
      </c>
      <c r="K107">
        <v>1211.89860013874</v>
      </c>
      <c r="L107">
        <v>1111.7123438385199</v>
      </c>
      <c r="M107">
        <v>47.169988805963897</v>
      </c>
      <c r="N107">
        <v>3.8854506936265998</v>
      </c>
      <c r="O107">
        <v>1.12318589431744</v>
      </c>
      <c r="P107">
        <v>2.8112604459506301</v>
      </c>
      <c r="Q107">
        <v>44.840473003123499</v>
      </c>
      <c r="R107">
        <v>6.7729701589821001E-2</v>
      </c>
    </row>
    <row r="108" spans="1:18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284</v>
      </c>
      <c r="E108">
        <v>85039.278612794995</v>
      </c>
      <c r="F108">
        <v>6259.55</v>
      </c>
      <c r="G108">
        <v>-1.83088117011421</v>
      </c>
      <c r="H108">
        <v>1.56226036929653</v>
      </c>
      <c r="I108">
        <v>0.86924915485162102</v>
      </c>
      <c r="J108">
        <v>-1.3027627298790101</v>
      </c>
      <c r="K108">
        <v>6069.3863716752503</v>
      </c>
      <c r="L108">
        <v>5791.2546797528503</v>
      </c>
      <c r="M108">
        <v>46.353258626790499</v>
      </c>
      <c r="N108">
        <v>2.8142534969263</v>
      </c>
      <c r="O108">
        <v>0.72984349924122305</v>
      </c>
      <c r="P108">
        <v>9.8233898602934708</v>
      </c>
      <c r="Q108">
        <v>32.449217096910701</v>
      </c>
      <c r="R108">
        <v>5.4740796568298999E-2</v>
      </c>
    </row>
    <row r="109" spans="1:18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36</v>
      </c>
      <c r="E109">
        <v>83524.1055032</v>
      </c>
      <c r="F109">
        <v>605.4</v>
      </c>
      <c r="G109">
        <v>-18.772596088868799</v>
      </c>
      <c r="H109">
        <v>1.39050160763646</v>
      </c>
      <c r="I109">
        <v>5.3057645316425699</v>
      </c>
      <c r="J109">
        <v>-2.3420980205408499</v>
      </c>
      <c r="K109">
        <v>581.55457343344801</v>
      </c>
      <c r="L109">
        <v>555.88491951359401</v>
      </c>
      <c r="M109">
        <v>44.6276806986737</v>
      </c>
      <c r="N109">
        <v>2.9418597752751601</v>
      </c>
      <c r="O109">
        <v>0.98849888118456997</v>
      </c>
      <c r="P109">
        <v>5.8556326395771503</v>
      </c>
      <c r="Q109">
        <v>30.628978314812802</v>
      </c>
      <c r="R109">
        <v>-4.6577466130054999E-2</v>
      </c>
    </row>
    <row r="110" spans="1:18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66</v>
      </c>
      <c r="E110">
        <v>82643.016266639999</v>
      </c>
      <c r="F110">
        <v>2165</v>
      </c>
      <c r="G110">
        <v>1.03628858032157</v>
      </c>
      <c r="H110">
        <v>0.63471792683892903</v>
      </c>
      <c r="I110">
        <v>2.1730916516603802</v>
      </c>
      <c r="J110">
        <v>-4.0663106325317804</v>
      </c>
      <c r="K110">
        <v>2189.0806421156299</v>
      </c>
      <c r="L110">
        <v>2037.3694589668601</v>
      </c>
      <c r="M110">
        <v>29.813756161189399</v>
      </c>
      <c r="N110">
        <v>-0.70043548641239795</v>
      </c>
      <c r="O110">
        <v>0.40334497219250398</v>
      </c>
      <c r="P110">
        <v>15.0115473441108</v>
      </c>
      <c r="Q110">
        <v>30.3392432497516</v>
      </c>
    </row>
    <row r="111" spans="1:18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36</v>
      </c>
      <c r="E111">
        <v>81833.704745759998</v>
      </c>
      <c r="F111">
        <v>1771.5</v>
      </c>
      <c r="G111">
        <v>12.132935200763701</v>
      </c>
      <c r="H111">
        <v>3.2823091096509498</v>
      </c>
      <c r="I111">
        <v>14.8464583003641</v>
      </c>
      <c r="J111">
        <v>0.95146847616730201</v>
      </c>
      <c r="K111">
        <v>1669.60929710866</v>
      </c>
      <c r="L111">
        <v>1545.72039347891</v>
      </c>
      <c r="M111">
        <v>45.578393390195302</v>
      </c>
      <c r="N111">
        <v>4.7492994728933899</v>
      </c>
      <c r="O111">
        <v>1.8772888101516501</v>
      </c>
      <c r="P111">
        <v>0.86649731865651103</v>
      </c>
      <c r="Q111">
        <v>40.645468619745103</v>
      </c>
      <c r="R111">
        <v>-5.0504440875068002E-2</v>
      </c>
    </row>
    <row r="112" spans="1:18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160</v>
      </c>
      <c r="E112">
        <v>81816.605783505001</v>
      </c>
      <c r="F112">
        <v>6594.1</v>
      </c>
      <c r="G112">
        <v>23.503989673871299</v>
      </c>
      <c r="H112">
        <v>-3.6172643702607798</v>
      </c>
      <c r="I112">
        <v>19.582592243038501</v>
      </c>
      <c r="J112">
        <v>2.17524854934672</v>
      </c>
      <c r="K112">
        <v>6017.0796467970404</v>
      </c>
      <c r="L112">
        <v>5321.8692486326599</v>
      </c>
      <c r="M112">
        <v>63.441649251413899</v>
      </c>
      <c r="N112">
        <v>6.4398235159527797</v>
      </c>
      <c r="O112">
        <v>0.79823537917380305</v>
      </c>
      <c r="P112">
        <v>0.24112464172516501</v>
      </c>
      <c r="Q112">
        <v>66.012512430608794</v>
      </c>
      <c r="R112">
        <v>1.8694532604325999E-2</v>
      </c>
    </row>
    <row r="113" spans="1:18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274</v>
      </c>
      <c r="E113">
        <v>81471.439799999993</v>
      </c>
      <c r="F113">
        <v>3968.9</v>
      </c>
      <c r="G113">
        <v>71.698636565981502</v>
      </c>
      <c r="H113">
        <v>-0.31713259678261302</v>
      </c>
      <c r="I113">
        <v>13.954089236245601</v>
      </c>
      <c r="J113">
        <v>-0.97556272078027495</v>
      </c>
      <c r="K113">
        <v>3815.7656571047</v>
      </c>
      <c r="L113">
        <v>3377.4970859842001</v>
      </c>
      <c r="M113">
        <v>58.032926444628401</v>
      </c>
      <c r="N113">
        <v>2.3280226125468002</v>
      </c>
      <c r="O113">
        <v>0.914961064672972</v>
      </c>
      <c r="P113">
        <v>5.4939655824031801</v>
      </c>
      <c r="Q113">
        <v>98.932384341637004</v>
      </c>
      <c r="R113">
        <v>-8.5570453712659998E-3</v>
      </c>
    </row>
    <row r="114" spans="1:18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297</v>
      </c>
      <c r="E114">
        <v>81114.285455594902</v>
      </c>
      <c r="F114">
        <v>648.15</v>
      </c>
      <c r="G114">
        <v>42.861561309781997</v>
      </c>
      <c r="H114">
        <v>10.352087634003199</v>
      </c>
      <c r="I114">
        <v>38.220326162909899</v>
      </c>
      <c r="J114">
        <v>3.4349828724924198</v>
      </c>
      <c r="K114">
        <v>583.32408726506401</v>
      </c>
      <c r="L114">
        <v>511.62633235465699</v>
      </c>
      <c r="M114">
        <v>51.4602715368042</v>
      </c>
      <c r="N114">
        <v>8.1673968344759302</v>
      </c>
      <c r="O114">
        <v>1.3904732818130701</v>
      </c>
      <c r="P114">
        <v>1.0105685412327501</v>
      </c>
      <c r="Q114">
        <v>74.421420882669494</v>
      </c>
      <c r="R114">
        <v>0.19781803188189201</v>
      </c>
    </row>
    <row r="115" spans="1:18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300</v>
      </c>
      <c r="E115">
        <v>78510.930721500001</v>
      </c>
      <c r="F115">
        <v>264</v>
      </c>
      <c r="G115">
        <v>125.80489047741</v>
      </c>
      <c r="H115">
        <v>-1.6695838451263301</v>
      </c>
      <c r="I115">
        <v>20.539551373464501</v>
      </c>
      <c r="J115">
        <v>0.17645419579091101</v>
      </c>
      <c r="K115">
        <v>254.76038070830899</v>
      </c>
      <c r="L115">
        <v>213.24971063227201</v>
      </c>
      <c r="M115">
        <v>51.4910556366872</v>
      </c>
      <c r="N115">
        <v>0.72974783565324897</v>
      </c>
      <c r="O115">
        <v>0.60149466223888903</v>
      </c>
      <c r="P115">
        <v>8.4659090909090899</v>
      </c>
      <c r="Q115">
        <v>154.33526011560599</v>
      </c>
      <c r="R115">
        <v>7.5834484208290004E-2</v>
      </c>
    </row>
    <row r="116" spans="1:18" x14ac:dyDescent="0.3">
      <c r="A116" t="s">
        <v>301</v>
      </c>
      <c r="B116" t="s">
        <v>302</v>
      </c>
      <c r="C116" t="str">
        <f>IFERROR(VLOOKUP(Table1[[#This Row],[Ticker]],[1]!Table1[[Symbol]:[Industry]],2,FALSE),"-")</f>
        <v>-</v>
      </c>
      <c r="D116" t="s">
        <v>189</v>
      </c>
      <c r="E116">
        <v>78175.6860552</v>
      </c>
      <c r="F116">
        <v>623.04999999999995</v>
      </c>
      <c r="G116">
        <v>-8.2578473051671892</v>
      </c>
      <c r="H116">
        <v>-1.3348960387842901</v>
      </c>
      <c r="I116">
        <v>7.4280838410938799</v>
      </c>
      <c r="J116">
        <v>-2.1667532354585601</v>
      </c>
      <c r="K116">
        <v>589.11039445902998</v>
      </c>
      <c r="L116">
        <v>549.59298934514402</v>
      </c>
      <c r="M116">
        <v>69.764645270782495</v>
      </c>
      <c r="N116">
        <v>1.14094566102211</v>
      </c>
      <c r="O116">
        <v>0.99883173577947104</v>
      </c>
      <c r="P116">
        <v>7.0861086590161504</v>
      </c>
      <c r="Q116">
        <v>28.120501747892199</v>
      </c>
      <c r="R116">
        <v>-1.8802346155334999E-2</v>
      </c>
    </row>
    <row r="117" spans="1:18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269</v>
      </c>
      <c r="E117">
        <v>77705.014101990004</v>
      </c>
      <c r="F117">
        <v>8304.25</v>
      </c>
      <c r="G117">
        <v>63.288014045361997</v>
      </c>
      <c r="H117">
        <v>-11.642661582174901</v>
      </c>
      <c r="I117">
        <v>35.723503039133703</v>
      </c>
      <c r="J117">
        <v>-10.183416190268099</v>
      </c>
      <c r="K117">
        <v>8287.0707861296596</v>
      </c>
      <c r="L117">
        <v>6700.80122859732</v>
      </c>
      <c r="M117">
        <v>60.176357447993603</v>
      </c>
      <c r="N117">
        <v>-4.7997704623575599</v>
      </c>
      <c r="O117">
        <v>1.4641241928265001</v>
      </c>
      <c r="P117">
        <v>19.638137098473599</v>
      </c>
      <c r="Q117">
        <v>94.024532710280297</v>
      </c>
      <c r="R117">
        <v>0.19164168454217301</v>
      </c>
    </row>
    <row r="118" spans="1:18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120</v>
      </c>
      <c r="E118">
        <v>77249.994705000005</v>
      </c>
      <c r="F118">
        <v>416.6</v>
      </c>
      <c r="G118">
        <v>211.77159490959599</v>
      </c>
      <c r="H118">
        <v>8.5136419587098509</v>
      </c>
      <c r="I118">
        <v>122.94275554401</v>
      </c>
      <c r="J118">
        <v>2.9166899614624202</v>
      </c>
      <c r="K118">
        <v>338.26200202962502</v>
      </c>
      <c r="L118">
        <v>248.189296783343</v>
      </c>
      <c r="M118">
        <v>89.225282251787604</v>
      </c>
      <c r="N118">
        <v>10.6207219730491</v>
      </c>
      <c r="O118">
        <v>1.0769310047443501</v>
      </c>
      <c r="P118">
        <v>3.6485837734037299</v>
      </c>
      <c r="Q118">
        <v>255.916275096112</v>
      </c>
      <c r="R118">
        <v>0.19810866981504399</v>
      </c>
    </row>
    <row r="119" spans="1:18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19</v>
      </c>
      <c r="E119">
        <v>77091.009809024996</v>
      </c>
      <c r="F119">
        <v>337.95</v>
      </c>
      <c r="G119">
        <v>60.850209186386898</v>
      </c>
      <c r="H119">
        <v>-7.0802645404223199</v>
      </c>
      <c r="I119">
        <v>21.709532445657199</v>
      </c>
      <c r="J119">
        <v>-5.2046609109261297</v>
      </c>
      <c r="K119">
        <v>342.35181250459999</v>
      </c>
      <c r="L119">
        <v>291.121155030203</v>
      </c>
      <c r="M119">
        <v>74.073457851666902</v>
      </c>
      <c r="N119">
        <v>-2.8270948815527399</v>
      </c>
      <c r="O119">
        <v>0.84600745531403299</v>
      </c>
      <c r="P119">
        <v>17.3349114760566</v>
      </c>
      <c r="Q119">
        <v>111.92516722408</v>
      </c>
      <c r="R119">
        <v>6.0993614153970997E-2</v>
      </c>
    </row>
    <row r="120" spans="1:18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33</v>
      </c>
      <c r="E120">
        <v>76992.461153960001</v>
      </c>
      <c r="F120">
        <v>541.70000000000005</v>
      </c>
      <c r="G120">
        <v>65.886569731448205</v>
      </c>
      <c r="H120">
        <v>-6.7947071132444101</v>
      </c>
      <c r="I120">
        <v>21.968057245043301</v>
      </c>
      <c r="J120">
        <v>0.46487157116743499</v>
      </c>
      <c r="K120">
        <v>539.43832723095204</v>
      </c>
      <c r="L120">
        <v>476.27727001462102</v>
      </c>
      <c r="M120">
        <v>68.586729411525496</v>
      </c>
      <c r="N120">
        <v>-0.65816135151061095</v>
      </c>
      <c r="O120">
        <v>0.59077581928369405</v>
      </c>
      <c r="P120">
        <v>16.798966217463501</v>
      </c>
      <c r="Q120">
        <v>95.8423716558206</v>
      </c>
      <c r="R120">
        <v>0.15866442965271099</v>
      </c>
    </row>
    <row r="121" spans="1:18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284</v>
      </c>
      <c r="E121">
        <v>76722.765487519995</v>
      </c>
      <c r="F121">
        <v>897.85</v>
      </c>
      <c r="G121">
        <v>22.880149052292602</v>
      </c>
      <c r="H121">
        <v>13.342207626715799</v>
      </c>
      <c r="I121">
        <v>22.793740870413899</v>
      </c>
      <c r="J121">
        <v>-0.13523254208022301</v>
      </c>
      <c r="K121">
        <v>831.60270543550598</v>
      </c>
      <c r="L121">
        <v>735.78797593113904</v>
      </c>
      <c r="M121">
        <v>33.952870536466698</v>
      </c>
      <c r="N121">
        <v>4.3234994420602701</v>
      </c>
      <c r="O121">
        <v>1.2835509764144499</v>
      </c>
      <c r="P121">
        <v>9.1384975218577509</v>
      </c>
      <c r="Q121">
        <v>76.568338249754106</v>
      </c>
      <c r="R121">
        <v>0.137594284784822</v>
      </c>
    </row>
    <row r="122" spans="1:18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138</v>
      </c>
      <c r="E122">
        <v>76099.951433800001</v>
      </c>
      <c r="F122">
        <v>3111.25</v>
      </c>
      <c r="G122">
        <v>76.497997779860697</v>
      </c>
      <c r="H122">
        <v>7.33000242815221</v>
      </c>
      <c r="I122">
        <v>46.590112767628</v>
      </c>
      <c r="J122">
        <v>-0.39759851474673802</v>
      </c>
      <c r="K122">
        <v>2771.4708255020801</v>
      </c>
      <c r="L122">
        <v>2297.0093131933299</v>
      </c>
      <c r="M122">
        <v>43.325211372564702</v>
      </c>
      <c r="N122">
        <v>6.8653429853283203</v>
      </c>
      <c r="O122">
        <v>0.77339262098384898</v>
      </c>
      <c r="P122">
        <v>0.36319807151468098</v>
      </c>
      <c r="Q122">
        <v>108.808724832214</v>
      </c>
      <c r="R122">
        <v>6.8637808735967004E-2</v>
      </c>
    </row>
    <row r="123" spans="1:18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317</v>
      </c>
      <c r="E123">
        <v>73981.493281119998</v>
      </c>
      <c r="F123">
        <v>4288.1499999999996</v>
      </c>
      <c r="G123">
        <v>8.0814921227034908</v>
      </c>
      <c r="H123">
        <v>3.0203901689128201</v>
      </c>
      <c r="I123">
        <v>8.5906432362232401</v>
      </c>
      <c r="J123">
        <v>-8.1179745889140005</v>
      </c>
      <c r="K123">
        <v>3890.4537139814001</v>
      </c>
      <c r="L123">
        <v>3558.37448220633</v>
      </c>
      <c r="M123">
        <v>53.742024624274599</v>
      </c>
      <c r="N123">
        <v>6.1718649473522902</v>
      </c>
      <c r="O123">
        <v>1.6530774581455601</v>
      </c>
      <c r="P123">
        <v>2.6083509205601501</v>
      </c>
      <c r="Q123">
        <v>55.480420594633699</v>
      </c>
      <c r="R123">
        <v>0.13057033904649401</v>
      </c>
    </row>
    <row r="124" spans="1:18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66</v>
      </c>
      <c r="E124">
        <v>73574.018039240007</v>
      </c>
      <c r="F124">
        <v>1566.75</v>
      </c>
      <c r="G124">
        <v>53.158507260822802</v>
      </c>
      <c r="H124">
        <v>-6.9182892034645898</v>
      </c>
      <c r="I124">
        <v>11.8988168417224</v>
      </c>
      <c r="J124">
        <v>-3.5766814065275598</v>
      </c>
      <c r="K124">
        <v>1603.13246227481</v>
      </c>
      <c r="L124">
        <v>1423.9201370053199</v>
      </c>
      <c r="M124">
        <v>41.819709564563702</v>
      </c>
      <c r="N124">
        <v>-1.8670355599119199</v>
      </c>
      <c r="O124">
        <v>1.0128723169824101</v>
      </c>
      <c r="P124">
        <v>10.292005744375199</v>
      </c>
      <c r="Q124">
        <v>83.815334076376999</v>
      </c>
      <c r="R124">
        <v>-2.5651833128829999E-3</v>
      </c>
    </row>
    <row r="125" spans="1:18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130</v>
      </c>
      <c r="E125">
        <v>73260.371245200004</v>
      </c>
      <c r="F125">
        <v>1743.1</v>
      </c>
      <c r="G125">
        <v>87.695095272535795</v>
      </c>
      <c r="H125">
        <v>15.146574339074601</v>
      </c>
      <c r="I125">
        <v>31.8170895590786</v>
      </c>
      <c r="J125">
        <v>1.5938180969353599</v>
      </c>
      <c r="K125">
        <v>1487.85477633185</v>
      </c>
      <c r="L125">
        <v>1238.06396354357</v>
      </c>
      <c r="M125">
        <v>84.746384448349801</v>
      </c>
      <c r="N125">
        <v>7.5081977722858104</v>
      </c>
      <c r="O125">
        <v>1.07360744515159</v>
      </c>
      <c r="P125">
        <v>3.5224599850840401</v>
      </c>
      <c r="Q125">
        <v>117.941985496374</v>
      </c>
      <c r="R125">
        <v>0.10246861432422701</v>
      </c>
    </row>
    <row r="126" spans="1:18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189</v>
      </c>
      <c r="E126">
        <v>72995.504452919995</v>
      </c>
      <c r="F126">
        <v>2832.75</v>
      </c>
      <c r="G126">
        <v>43.781647508476198</v>
      </c>
      <c r="H126">
        <v>1.4816901183523701</v>
      </c>
      <c r="I126">
        <v>5.0893443511247396</v>
      </c>
      <c r="J126">
        <v>-5.2343953146848596</v>
      </c>
      <c r="K126">
        <v>2788.0744601944798</v>
      </c>
      <c r="L126">
        <v>2476.7760213862398</v>
      </c>
      <c r="M126">
        <v>39.418753569847503</v>
      </c>
      <c r="N126">
        <v>-0.650753350171418</v>
      </c>
      <c r="O126">
        <v>0.64756160530131301</v>
      </c>
      <c r="P126">
        <v>8.3417174124084301</v>
      </c>
      <c r="Q126">
        <v>74.323076923076897</v>
      </c>
      <c r="R126">
        <v>2.2256466386643001E-2</v>
      </c>
    </row>
    <row r="127" spans="1:18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66</v>
      </c>
      <c r="E127">
        <v>72366.347904544993</v>
      </c>
      <c r="F127">
        <v>1218.6500000000001</v>
      </c>
      <c r="G127">
        <v>42.836675134782702</v>
      </c>
      <c r="H127">
        <v>-1.26503179082137</v>
      </c>
      <c r="I127">
        <v>4.3218233839737996</v>
      </c>
      <c r="J127">
        <v>-2.1273738253231702</v>
      </c>
      <c r="K127">
        <v>1187.8256242484499</v>
      </c>
      <c r="L127">
        <v>1041.8564485069301</v>
      </c>
      <c r="M127">
        <v>78.993571255739397</v>
      </c>
      <c r="N127">
        <v>-0.71655950658968603</v>
      </c>
      <c r="O127">
        <v>0.90077549754597597</v>
      </c>
      <c r="P127">
        <v>6.02716120297048</v>
      </c>
      <c r="Q127">
        <v>74.942578237151807</v>
      </c>
      <c r="R127">
        <v>-9.0823601168219994E-3</v>
      </c>
    </row>
    <row r="128" spans="1:18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256</v>
      </c>
      <c r="E128">
        <v>72163.841402299993</v>
      </c>
      <c r="F128">
        <v>4652.95</v>
      </c>
      <c r="G128">
        <v>22.486581031644</v>
      </c>
      <c r="H128">
        <v>-2.8930868024384701E-2</v>
      </c>
      <c r="I128">
        <v>35.117706051416199</v>
      </c>
      <c r="J128">
        <v>-2.44149361805863</v>
      </c>
      <c r="K128">
        <v>4101.9102039032596</v>
      </c>
      <c r="L128">
        <v>3432.27281421319</v>
      </c>
      <c r="M128">
        <v>87.976528840691998</v>
      </c>
      <c r="N128">
        <v>4.4322640981725003</v>
      </c>
      <c r="O128">
        <v>1.1894823090861699</v>
      </c>
      <c r="P128">
        <v>6.4056136429577002</v>
      </c>
      <c r="Q128">
        <v>78.123803690375894</v>
      </c>
      <c r="R128">
        <v>0.16670164499460599</v>
      </c>
    </row>
    <row r="129" spans="1:18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25</v>
      </c>
      <c r="E129">
        <v>72058.180010900003</v>
      </c>
      <c r="F129">
        <v>23.96</v>
      </c>
      <c r="G129">
        <v>22.716369307243099</v>
      </c>
      <c r="H129">
        <v>0.897613412307254</v>
      </c>
      <c r="I129">
        <v>4.1169024038794797</v>
      </c>
      <c r="J129">
        <v>-0.475401705673689</v>
      </c>
      <c r="K129">
        <v>23.620223363893601</v>
      </c>
      <c r="L129">
        <v>22.185426308731099</v>
      </c>
      <c r="M129">
        <v>43.329685056464101</v>
      </c>
      <c r="N129">
        <v>2.1598752112297701</v>
      </c>
      <c r="O129">
        <v>0.76399378021481201</v>
      </c>
      <c r="P129">
        <v>37.103505843071702</v>
      </c>
      <c r="Q129">
        <v>52.611464968152802</v>
      </c>
      <c r="R129">
        <v>4.5933484808552999E-2</v>
      </c>
    </row>
    <row r="130" spans="1:18" x14ac:dyDescent="0.3">
      <c r="A130" t="s">
        <v>330</v>
      </c>
      <c r="B130" t="s">
        <v>331</v>
      </c>
      <c r="C130" t="str">
        <f>IFERROR(VLOOKUP(Table1[[#This Row],[Ticker]],[1]!Table1[[Symbol]:[Industry]],2,FALSE),"-")</f>
        <v>-</v>
      </c>
      <c r="D130" t="s">
        <v>69</v>
      </c>
      <c r="E130">
        <v>71776.779790860004</v>
      </c>
      <c r="F130">
        <v>699.05</v>
      </c>
      <c r="G130">
        <v>163.17851298046199</v>
      </c>
      <c r="H130">
        <v>4.7193236706993797</v>
      </c>
      <c r="I130">
        <v>72.890571012409396</v>
      </c>
      <c r="J130">
        <v>-0.74184501753547005</v>
      </c>
      <c r="K130">
        <v>635.82975872068403</v>
      </c>
      <c r="L130">
        <v>498.881129751402</v>
      </c>
      <c r="M130">
        <v>68.514130130910601</v>
      </c>
      <c r="N130">
        <v>5.6390541188001597</v>
      </c>
      <c r="O130">
        <v>1.0200520662356001</v>
      </c>
      <c r="P130">
        <v>1.8453615621200199</v>
      </c>
      <c r="Q130">
        <v>190.30315614617899</v>
      </c>
      <c r="R130">
        <v>0.158987585154443</v>
      </c>
    </row>
    <row r="131" spans="1:18" x14ac:dyDescent="0.3">
      <c r="A131" t="s">
        <v>332</v>
      </c>
      <c r="B131" t="s">
        <v>333</v>
      </c>
      <c r="C131" t="str">
        <f>IFERROR(VLOOKUP(Table1[[#This Row],[Ticker]],[1]!Table1[[Symbol]:[Industry]],2,FALSE),"-")</f>
        <v>-</v>
      </c>
      <c r="D131" t="s">
        <v>130</v>
      </c>
      <c r="E131">
        <v>70012.403648549996</v>
      </c>
      <c r="F131">
        <v>149.85</v>
      </c>
      <c r="G131">
        <v>51.338767065481498</v>
      </c>
      <c r="H131">
        <v>-10.4444104180224</v>
      </c>
      <c r="I131">
        <v>21.717656542657402</v>
      </c>
      <c r="J131">
        <v>0.496252935886904</v>
      </c>
      <c r="K131">
        <v>152.95862595972801</v>
      </c>
      <c r="L131">
        <v>128.77519577815301</v>
      </c>
      <c r="M131">
        <v>59.535721396849397</v>
      </c>
      <c r="N131">
        <v>-2.7166167630471501</v>
      </c>
      <c r="O131">
        <v>0.66872357663071202</v>
      </c>
      <c r="P131">
        <v>17.017017017017</v>
      </c>
      <c r="Q131">
        <v>83.1907090464547</v>
      </c>
      <c r="R131">
        <v>1.8261218671236E-2</v>
      </c>
    </row>
    <row r="132" spans="1:18" x14ac:dyDescent="0.3">
      <c r="A132" t="s">
        <v>334</v>
      </c>
      <c r="B132" t="s">
        <v>335</v>
      </c>
      <c r="C132" t="str">
        <f>IFERROR(VLOOKUP(Table1[[#This Row],[Ticker]],[1]!Table1[[Symbol]:[Industry]],2,FALSE),"-")</f>
        <v>-</v>
      </c>
      <c r="D132" t="s">
        <v>336</v>
      </c>
      <c r="E132">
        <v>69517.360010549994</v>
      </c>
      <c r="F132">
        <v>5958.05</v>
      </c>
      <c r="G132">
        <v>65.738912309220893</v>
      </c>
      <c r="H132">
        <v>4.6842414333313798</v>
      </c>
      <c r="I132">
        <v>19.5812430535202</v>
      </c>
      <c r="J132">
        <v>-3.9584499475264199</v>
      </c>
      <c r="K132">
        <v>5373.55568627102</v>
      </c>
      <c r="L132">
        <v>4481.1939145356</v>
      </c>
      <c r="M132">
        <v>60.660765839207897</v>
      </c>
      <c r="N132">
        <v>2.4960367712742499</v>
      </c>
      <c r="O132">
        <v>0.73199669473912798</v>
      </c>
      <c r="P132">
        <v>8.4247362811658206</v>
      </c>
      <c r="Q132">
        <v>94.707516339869201</v>
      </c>
      <c r="R132">
        <v>9.4231835439471001E-2</v>
      </c>
    </row>
    <row r="133" spans="1:18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33</v>
      </c>
      <c r="E133">
        <v>68089.181812319905</v>
      </c>
      <c r="F133">
        <v>56.2</v>
      </c>
      <c r="G133">
        <v>85.174689019567396</v>
      </c>
      <c r="H133">
        <v>-3.40308092030932</v>
      </c>
      <c r="I133">
        <v>33.116707576545103</v>
      </c>
      <c r="J133">
        <v>-0.64158209832892199</v>
      </c>
      <c r="K133">
        <v>55.516954805982401</v>
      </c>
      <c r="L133">
        <v>47.630002216483199</v>
      </c>
      <c r="M133">
        <v>67.626337244523199</v>
      </c>
      <c r="N133">
        <v>-0.31701757448621098</v>
      </c>
      <c r="O133">
        <v>0.79993524327855103</v>
      </c>
      <c r="P133">
        <v>25.711743772241899</v>
      </c>
      <c r="Q133">
        <v>115.32567049808399</v>
      </c>
      <c r="R133">
        <v>0.125405133000414</v>
      </c>
    </row>
    <row r="134" spans="1:18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50</v>
      </c>
      <c r="E134">
        <v>68045.746773619903</v>
      </c>
      <c r="F134">
        <v>1731.6</v>
      </c>
      <c r="G134">
        <v>13.7955038317949</v>
      </c>
      <c r="H134">
        <v>-2.3342692333542199</v>
      </c>
      <c r="I134">
        <v>9.1041993474471106</v>
      </c>
      <c r="J134">
        <v>-3.5857550833304699</v>
      </c>
      <c r="K134">
        <v>1680.1996278256299</v>
      </c>
      <c r="L134">
        <v>1484.0304227685399</v>
      </c>
      <c r="M134">
        <v>52.679973688254698</v>
      </c>
      <c r="N134">
        <v>-1.4701594127541901E-2</v>
      </c>
      <c r="O134">
        <v>0.79525529313347998</v>
      </c>
      <c r="P134">
        <v>4.5824670824671001</v>
      </c>
      <c r="Q134">
        <v>46.454095656954301</v>
      </c>
      <c r="R134">
        <v>-1.148048177268E-3</v>
      </c>
    </row>
    <row r="135" spans="1:18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166</v>
      </c>
      <c r="E135">
        <v>67854.606690750006</v>
      </c>
      <c r="F135">
        <v>2420.25</v>
      </c>
      <c r="G135">
        <v>-22.612101354983398</v>
      </c>
      <c r="H135">
        <v>4.1252423974039703</v>
      </c>
      <c r="I135">
        <v>-13.0928143486818</v>
      </c>
      <c r="J135">
        <v>2.0662181706534302</v>
      </c>
      <c r="K135">
        <v>2385.4376297732802</v>
      </c>
      <c r="L135">
        <v>2386.065926533</v>
      </c>
      <c r="M135">
        <v>35.895947941857102</v>
      </c>
      <c r="N135">
        <v>1.94732530006349</v>
      </c>
      <c r="O135">
        <v>0.96829488129646202</v>
      </c>
      <c r="P135">
        <v>11.3087490961677</v>
      </c>
      <c r="Q135">
        <v>18.639705882352899</v>
      </c>
      <c r="R135">
        <v>5.2618479150688999E-2</v>
      </c>
    </row>
    <row r="136" spans="1:18" x14ac:dyDescent="0.3">
      <c r="A136" t="s">
        <v>343</v>
      </c>
      <c r="B136" t="s">
        <v>344</v>
      </c>
      <c r="C136" t="str">
        <f>IFERROR(VLOOKUP(Table1[[#This Row],[Ticker]],[1]!Table1[[Symbol]:[Industry]],2,FALSE),"-")</f>
        <v>-</v>
      </c>
      <c r="D136" t="s">
        <v>345</v>
      </c>
      <c r="E136">
        <v>67476.155748644902</v>
      </c>
      <c r="F136">
        <v>729.95</v>
      </c>
      <c r="G136">
        <v>-39.703553814836901</v>
      </c>
      <c r="H136">
        <v>-0.56162962974089603</v>
      </c>
      <c r="I136">
        <v>-15.217440559990999</v>
      </c>
      <c r="J136">
        <v>-0.92446256568152596</v>
      </c>
      <c r="K136">
        <v>717.25411084495397</v>
      </c>
      <c r="L136">
        <v>744.58659856078896</v>
      </c>
      <c r="M136">
        <v>36.6477770529156</v>
      </c>
      <c r="N136">
        <v>1.60335289017143</v>
      </c>
      <c r="O136">
        <v>0.71187566946150804</v>
      </c>
      <c r="P136">
        <v>22.316597027193598</v>
      </c>
      <c r="Q136">
        <v>12.6552974766571</v>
      </c>
      <c r="R136">
        <v>-0.13558156135087901</v>
      </c>
    </row>
    <row r="137" spans="1:18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99</v>
      </c>
      <c r="E137">
        <v>67315.186767039995</v>
      </c>
      <c r="F137">
        <v>1491</v>
      </c>
      <c r="G137">
        <v>110.019702019245</v>
      </c>
      <c r="H137">
        <v>2.4304881712937298</v>
      </c>
      <c r="I137">
        <v>53.137668127770198</v>
      </c>
      <c r="J137">
        <v>-6.7020699179071199</v>
      </c>
      <c r="K137">
        <v>1450.4512150390799</v>
      </c>
      <c r="L137">
        <v>1148.23316410291</v>
      </c>
      <c r="M137">
        <v>51.353283609414802</v>
      </c>
      <c r="N137">
        <v>-1.67609393913307</v>
      </c>
      <c r="O137">
        <v>0.25761499216940598</v>
      </c>
      <c r="P137">
        <v>9.5305164319248803</v>
      </c>
      <c r="Q137">
        <v>153.52831151164699</v>
      </c>
      <c r="R137">
        <v>0.14161749677785301</v>
      </c>
    </row>
    <row r="138" spans="1:18" x14ac:dyDescent="0.3">
      <c r="A138" t="s">
        <v>348</v>
      </c>
      <c r="B138" t="s">
        <v>349</v>
      </c>
      <c r="C138" t="str">
        <f>IFERROR(VLOOKUP(Table1[[#This Row],[Ticker]],[1]!Table1[[Symbol]:[Industry]],2,FALSE),"-")</f>
        <v>-</v>
      </c>
      <c r="D138" t="s">
        <v>350</v>
      </c>
      <c r="E138">
        <v>67196.027169180001</v>
      </c>
      <c r="F138">
        <v>1049.3499999999999</v>
      </c>
      <c r="G138">
        <v>35.3846437309072</v>
      </c>
      <c r="H138">
        <v>-3.8236019349017099</v>
      </c>
      <c r="I138">
        <v>14.412265300674299</v>
      </c>
      <c r="J138">
        <v>-4.4003850999407197</v>
      </c>
      <c r="K138">
        <v>1044.98643319043</v>
      </c>
      <c r="L138">
        <v>907.88222123485002</v>
      </c>
      <c r="M138">
        <v>69.928138130488307</v>
      </c>
      <c r="N138">
        <v>-3.05470617708766</v>
      </c>
      <c r="O138">
        <v>1.10340862404842</v>
      </c>
      <c r="P138">
        <v>12.4505646352504</v>
      </c>
      <c r="Q138">
        <v>65.918254407462996</v>
      </c>
      <c r="R138">
        <v>3.9780723137081003E-2</v>
      </c>
    </row>
    <row r="139" spans="1:18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138</v>
      </c>
      <c r="E139">
        <v>65475.672827775001</v>
      </c>
      <c r="F139">
        <v>1906.9</v>
      </c>
      <c r="G139">
        <v>68.022524275017503</v>
      </c>
      <c r="H139">
        <v>3.1795222549465998</v>
      </c>
      <c r="I139">
        <v>25.883574451797902</v>
      </c>
      <c r="J139">
        <v>-0.87733756868589396</v>
      </c>
      <c r="K139">
        <v>1721.6869611140401</v>
      </c>
      <c r="L139">
        <v>1442.66478344852</v>
      </c>
      <c r="M139">
        <v>83.788064928572993</v>
      </c>
      <c r="N139">
        <v>3.28694529158297</v>
      </c>
      <c r="O139">
        <v>0.90104185705469098</v>
      </c>
      <c r="P139">
        <v>2.4201583722271698</v>
      </c>
      <c r="Q139">
        <v>95.579487179487103</v>
      </c>
      <c r="R139">
        <v>0.131110682456794</v>
      </c>
    </row>
    <row r="140" spans="1:18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65398.805590080003</v>
      </c>
      <c r="F140">
        <v>9782.0499999999993</v>
      </c>
      <c r="G140">
        <v>129.47933805773701</v>
      </c>
      <c r="H140">
        <v>24.942794614110699</v>
      </c>
      <c r="I140">
        <v>124.968299248393</v>
      </c>
      <c r="J140">
        <v>1.35076636502076</v>
      </c>
      <c r="K140">
        <v>8265.2757277585806</v>
      </c>
      <c r="L140">
        <v>6603.8847710943201</v>
      </c>
      <c r="M140">
        <v>34.572951728057497</v>
      </c>
      <c r="N140">
        <v>11.1551475563081</v>
      </c>
      <c r="O140">
        <v>1.99886454464691</v>
      </c>
      <c r="P140">
        <v>1.97249042889784</v>
      </c>
      <c r="Q140">
        <v>161.74459830088901</v>
      </c>
      <c r="R140">
        <v>7.0528913769281998E-2</v>
      </c>
    </row>
    <row r="141" spans="1:18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66</v>
      </c>
      <c r="E141">
        <v>65182.653225000002</v>
      </c>
      <c r="F141">
        <v>5005.75</v>
      </c>
      <c r="G141">
        <v>21.059509847176699</v>
      </c>
      <c r="H141">
        <v>-8.04490180776728</v>
      </c>
      <c r="I141">
        <v>-9.5819616347290495</v>
      </c>
      <c r="J141">
        <v>0.227192006524538</v>
      </c>
      <c r="K141">
        <v>5060.9342662403997</v>
      </c>
      <c r="L141">
        <v>4694.6899372834396</v>
      </c>
      <c r="M141">
        <v>70.297848163261406</v>
      </c>
      <c r="N141">
        <v>-1.5271532575231199</v>
      </c>
      <c r="O141">
        <v>0.70589024829198599</v>
      </c>
      <c r="P141">
        <v>11.4478349897617</v>
      </c>
      <c r="Q141">
        <v>50.061454523652401</v>
      </c>
      <c r="R141">
        <v>5.7231763127729998E-2</v>
      </c>
    </row>
    <row r="142" spans="1:18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138</v>
      </c>
      <c r="E142">
        <v>64877.454391630003</v>
      </c>
      <c r="F142">
        <v>2056.8000000000002</v>
      </c>
      <c r="G142">
        <v>229.52889605526801</v>
      </c>
      <c r="H142">
        <v>17.9160620966035</v>
      </c>
      <c r="I142">
        <v>73.179308020272103</v>
      </c>
      <c r="J142">
        <v>1.9189066056423301</v>
      </c>
      <c r="K142">
        <v>1616.9103433062</v>
      </c>
      <c r="L142">
        <v>1210.24472051612</v>
      </c>
      <c r="M142">
        <v>65.475997522951999</v>
      </c>
      <c r="N142">
        <v>14.0661350910602</v>
      </c>
      <c r="O142">
        <v>1.4262294646209199</v>
      </c>
      <c r="P142">
        <v>0.87514585764294495</v>
      </c>
      <c r="Q142">
        <v>294.627782041442</v>
      </c>
      <c r="R142">
        <v>0.20084173598295699</v>
      </c>
    </row>
    <row r="143" spans="1:18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36</v>
      </c>
      <c r="E143">
        <v>64746.131999999998</v>
      </c>
      <c r="F143">
        <v>396.85</v>
      </c>
      <c r="G143">
        <v>94.368715753067903</v>
      </c>
      <c r="H143">
        <v>5.1136780014600101</v>
      </c>
      <c r="I143">
        <v>16.802346070777499</v>
      </c>
      <c r="J143">
        <v>2.9449614399996098</v>
      </c>
      <c r="K143">
        <v>362.18597389293899</v>
      </c>
      <c r="L143">
        <v>315.50022752770599</v>
      </c>
      <c r="M143">
        <v>68.058542507467493</v>
      </c>
      <c r="N143">
        <v>5.39508395326322</v>
      </c>
      <c r="O143">
        <v>1.53470544917314</v>
      </c>
      <c r="P143">
        <v>17.8782915459241</v>
      </c>
      <c r="Q143">
        <v>122.13825916596601</v>
      </c>
      <c r="R143">
        <v>5.6514226613620003E-2</v>
      </c>
    </row>
    <row r="144" spans="1:18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364</v>
      </c>
      <c r="E144">
        <v>64077.921450000002</v>
      </c>
      <c r="F144">
        <v>3965.25</v>
      </c>
      <c r="G144">
        <v>189.32486040698899</v>
      </c>
      <c r="H144">
        <v>24.047128967857901</v>
      </c>
      <c r="I144">
        <v>63.067104370968899</v>
      </c>
      <c r="J144">
        <v>-0.81377385940779101</v>
      </c>
      <c r="K144">
        <v>2971.8856766353802</v>
      </c>
      <c r="L144">
        <v>2275.9874240160998</v>
      </c>
      <c r="M144">
        <v>86.884915647972704</v>
      </c>
      <c r="N144">
        <v>15.763204983034999</v>
      </c>
      <c r="O144">
        <v>1.48169079111576</v>
      </c>
      <c r="P144">
        <v>7.0550406657839897</v>
      </c>
      <c r="Q144">
        <v>237.10945802337901</v>
      </c>
      <c r="R144">
        <v>0.25446097310617499</v>
      </c>
    </row>
    <row r="145" spans="1:18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367</v>
      </c>
      <c r="E145">
        <v>62554.809114739997</v>
      </c>
      <c r="F145">
        <v>54.7</v>
      </c>
      <c r="G145">
        <v>264.61077924513103</v>
      </c>
      <c r="H145">
        <v>6.2907943456183304</v>
      </c>
      <c r="I145">
        <v>37.987843022593502</v>
      </c>
      <c r="J145">
        <v>6.9721833717186401</v>
      </c>
      <c r="K145">
        <v>45.990428236789299</v>
      </c>
      <c r="L145">
        <v>38.124629219875402</v>
      </c>
      <c r="M145">
        <v>65.230303882381193</v>
      </c>
      <c r="N145">
        <v>11.9336509941164</v>
      </c>
      <c r="O145">
        <v>1.7701959216823899</v>
      </c>
      <c r="P145">
        <v>1.82815356489944</v>
      </c>
      <c r="Q145">
        <v>300.73260073260002</v>
      </c>
      <c r="R145">
        <v>0.17993617940551901</v>
      </c>
    </row>
    <row r="146" spans="1:18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192</v>
      </c>
      <c r="E146">
        <v>61868.415705319901</v>
      </c>
      <c r="F146">
        <v>240.3</v>
      </c>
      <c r="G146">
        <v>20.197863393859301</v>
      </c>
      <c r="H146">
        <v>8.4688684304281701</v>
      </c>
      <c r="I146">
        <v>27.9322243525483</v>
      </c>
      <c r="J146">
        <v>-2.3245295347010102</v>
      </c>
      <c r="K146">
        <v>212.85332573990999</v>
      </c>
      <c r="L146">
        <v>186.140076546275</v>
      </c>
      <c r="M146">
        <v>66.187761555509994</v>
      </c>
      <c r="N146">
        <v>5.0537742878420797</v>
      </c>
      <c r="O146">
        <v>0.64837983773942698</v>
      </c>
      <c r="P146">
        <v>0.99459009571367596</v>
      </c>
      <c r="Q146">
        <v>52.523008568708299</v>
      </c>
      <c r="R146">
        <v>4.4074506826361E-2</v>
      </c>
    </row>
    <row r="147" spans="1:18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372</v>
      </c>
      <c r="E147">
        <v>59439.582422394997</v>
      </c>
      <c r="F147">
        <v>239.35</v>
      </c>
      <c r="G147">
        <v>5.9516659446387798</v>
      </c>
      <c r="H147">
        <v>3.2804108827025402</v>
      </c>
      <c r="I147">
        <v>39.436665203122999</v>
      </c>
      <c r="J147">
        <v>1.51074461873001</v>
      </c>
      <c r="K147">
        <v>222.14880459858799</v>
      </c>
      <c r="L147">
        <v>194.53356945354699</v>
      </c>
      <c r="M147">
        <v>63.712764707717803</v>
      </c>
      <c r="N147">
        <v>3.0242512539414701</v>
      </c>
      <c r="O147">
        <v>0.81485375615824596</v>
      </c>
      <c r="P147">
        <v>3.15437643618132</v>
      </c>
      <c r="Q147">
        <v>54.419354838709602</v>
      </c>
      <c r="R147">
        <v>6.0098334534072997E-2</v>
      </c>
    </row>
    <row r="148" spans="1:18" x14ac:dyDescent="0.3">
      <c r="A148" t="s">
        <v>373</v>
      </c>
      <c r="B148" t="s">
        <v>374</v>
      </c>
      <c r="C148" t="str">
        <f>IFERROR(VLOOKUP(Table1[[#This Row],[Ticker]],[1]!Table1[[Symbol]:[Industry]],2,FALSE),"-")</f>
        <v>-</v>
      </c>
      <c r="D148" t="s">
        <v>33</v>
      </c>
      <c r="E148">
        <v>59139.155579339997</v>
      </c>
      <c r="F148">
        <v>120.51</v>
      </c>
      <c r="G148">
        <v>43.7485019875053</v>
      </c>
      <c r="H148">
        <v>-8.6301045752805798</v>
      </c>
      <c r="I148">
        <v>-0.195844841682356</v>
      </c>
      <c r="J148">
        <v>-2.76257423874925</v>
      </c>
      <c r="K148">
        <v>129.1479903872</v>
      </c>
      <c r="L148">
        <v>121.085541670392</v>
      </c>
      <c r="M148">
        <v>48.9243411265509</v>
      </c>
      <c r="N148">
        <v>-3.3217302113658902</v>
      </c>
      <c r="O148">
        <v>0.80932451175843001</v>
      </c>
      <c r="P148">
        <v>31.067961165048501</v>
      </c>
      <c r="Q148">
        <v>73.395683453237396</v>
      </c>
      <c r="R148">
        <v>4.4652331370347E-2</v>
      </c>
    </row>
    <row r="149" spans="1:18" x14ac:dyDescent="0.3">
      <c r="A149" t="s">
        <v>375</v>
      </c>
      <c r="B149" t="s">
        <v>376</v>
      </c>
      <c r="C149" t="str">
        <f>IFERROR(VLOOKUP(Table1[[#This Row],[Ticker]],[1]!Table1[[Symbol]:[Industry]],2,FALSE),"-")</f>
        <v>-</v>
      </c>
      <c r="D149" t="s">
        <v>377</v>
      </c>
      <c r="E149">
        <v>58842.852878149999</v>
      </c>
      <c r="F149">
        <v>3223</v>
      </c>
      <c r="G149">
        <v>8.7980275492204107</v>
      </c>
      <c r="H149">
        <v>3.2644528353279201</v>
      </c>
      <c r="I149">
        <v>17.9055497506568</v>
      </c>
      <c r="J149">
        <v>-1.4233104974200399</v>
      </c>
      <c r="K149">
        <v>2887.6797301276201</v>
      </c>
      <c r="L149">
        <v>2568.1509707038899</v>
      </c>
      <c r="M149">
        <v>83.440772424874794</v>
      </c>
      <c r="N149">
        <v>3.04358650946017</v>
      </c>
      <c r="O149">
        <v>0.71019087900226796</v>
      </c>
      <c r="P149">
        <v>4.3732547316164903</v>
      </c>
      <c r="Q149">
        <v>46.914030449448397</v>
      </c>
      <c r="R149">
        <v>9.4054887892890005E-3</v>
      </c>
    </row>
    <row r="150" spans="1:18" x14ac:dyDescent="0.3">
      <c r="A150" t="s">
        <v>378</v>
      </c>
      <c r="B150" t="s">
        <v>379</v>
      </c>
      <c r="C150" t="str">
        <f>IFERROR(VLOOKUP(Table1[[#This Row],[Ticker]],[1]!Table1[[Symbol]:[Industry]],2,FALSE),"-")</f>
        <v>-</v>
      </c>
      <c r="D150" t="s">
        <v>130</v>
      </c>
      <c r="E150">
        <v>58076.84149164</v>
      </c>
      <c r="F150">
        <v>800.9</v>
      </c>
      <c r="G150">
        <v>118.110550551733</v>
      </c>
      <c r="H150">
        <v>8.4317795263678796</v>
      </c>
      <c r="I150">
        <v>33.4987997475247</v>
      </c>
      <c r="J150">
        <v>-3.8205210087385901</v>
      </c>
      <c r="K150">
        <v>743.33133173168801</v>
      </c>
      <c r="L150">
        <v>610.69084277991101</v>
      </c>
      <c r="M150">
        <v>52.001349226292398</v>
      </c>
      <c r="N150">
        <v>2.62227178806189</v>
      </c>
      <c r="O150">
        <v>0.44871481652552297</v>
      </c>
      <c r="P150">
        <v>5.0068672743164004</v>
      </c>
      <c r="Q150">
        <v>148.110285006195</v>
      </c>
      <c r="R150">
        <v>0.21281608264541199</v>
      </c>
    </row>
    <row r="151" spans="1:18" x14ac:dyDescent="0.3">
      <c r="A151" t="s">
        <v>380</v>
      </c>
      <c r="B151" t="s">
        <v>381</v>
      </c>
      <c r="C151" t="str">
        <f>IFERROR(VLOOKUP(Table1[[#This Row],[Ticker]],[1]!Table1[[Symbol]:[Industry]],2,FALSE),"-")</f>
        <v>-</v>
      </c>
      <c r="D151" t="s">
        <v>239</v>
      </c>
      <c r="E151">
        <v>57927.607941280003</v>
      </c>
      <c r="F151">
        <v>5198.25</v>
      </c>
      <c r="G151">
        <v>108.65465638140699</v>
      </c>
      <c r="H151">
        <v>-4.3516025173336503</v>
      </c>
      <c r="I151">
        <v>59.393966081278599</v>
      </c>
      <c r="J151">
        <v>-7.08169415614916</v>
      </c>
      <c r="K151">
        <v>4902.9008493575602</v>
      </c>
      <c r="L151">
        <v>3843.8880116156902</v>
      </c>
      <c r="M151">
        <v>71.396723246556107</v>
      </c>
      <c r="N151">
        <v>0.51098838427654503</v>
      </c>
      <c r="O151">
        <v>0.39687940039557101</v>
      </c>
      <c r="P151">
        <v>9.6513249651325008</v>
      </c>
      <c r="Q151">
        <v>137.16267080320199</v>
      </c>
      <c r="R151">
        <v>0.138546005687399</v>
      </c>
    </row>
    <row r="152" spans="1:18" x14ac:dyDescent="0.3">
      <c r="A152" t="s">
        <v>382</v>
      </c>
      <c r="B152" t="s">
        <v>383</v>
      </c>
      <c r="C152" t="str">
        <f>IFERROR(VLOOKUP(Table1[[#This Row],[Ticker]],[1]!Table1[[Symbol]:[Industry]],2,FALSE),"-")</f>
        <v>-</v>
      </c>
      <c r="D152" t="s">
        <v>384</v>
      </c>
      <c r="E152">
        <v>57727.944234100003</v>
      </c>
      <c r="F152">
        <v>2384.4</v>
      </c>
      <c r="G152">
        <v>-3.3671086722736798</v>
      </c>
      <c r="H152">
        <v>4.4278259212010198</v>
      </c>
      <c r="I152">
        <v>13.807633270443899</v>
      </c>
      <c r="J152">
        <v>-0.27930094965720798</v>
      </c>
      <c r="K152">
        <v>2140.1900048171401</v>
      </c>
      <c r="L152">
        <v>1984.43550257487</v>
      </c>
      <c r="M152">
        <v>51.152879085831998</v>
      </c>
      <c r="N152">
        <v>8.2259818479750209</v>
      </c>
      <c r="O152">
        <v>1.1493182915603199</v>
      </c>
      <c r="P152">
        <v>0.37745344740816</v>
      </c>
      <c r="Q152">
        <v>37.034482758620598</v>
      </c>
      <c r="R152">
        <v>2.6330509441726001E-2</v>
      </c>
    </row>
    <row r="153" spans="1:18" x14ac:dyDescent="0.3">
      <c r="A153" t="s">
        <v>385</v>
      </c>
      <c r="B153" t="s">
        <v>386</v>
      </c>
      <c r="C153" t="str">
        <f>IFERROR(VLOOKUP(Table1[[#This Row],[Ticker]],[1]!Table1[[Symbol]:[Industry]],2,FALSE),"-")</f>
        <v>-</v>
      </c>
      <c r="D153" t="s">
        <v>138</v>
      </c>
      <c r="E153">
        <v>57344.882177564999</v>
      </c>
      <c r="F153">
        <v>3599.65</v>
      </c>
      <c r="G153">
        <v>109.398619798428</v>
      </c>
      <c r="H153">
        <v>11.607802343568499</v>
      </c>
      <c r="I153">
        <v>45.926552212058603</v>
      </c>
      <c r="J153">
        <v>0.50185311235969099</v>
      </c>
      <c r="K153">
        <v>3205.5415886105902</v>
      </c>
      <c r="L153">
        <v>2621.9661961080401</v>
      </c>
      <c r="M153">
        <v>69.195748833387398</v>
      </c>
      <c r="N153">
        <v>5.63976211715815</v>
      </c>
      <c r="O153">
        <v>0.51382111246608797</v>
      </c>
      <c r="P153">
        <v>9.5939883044184793</v>
      </c>
      <c r="Q153">
        <v>137.443931398416</v>
      </c>
      <c r="R153">
        <v>0.18527905738525499</v>
      </c>
    </row>
    <row r="154" spans="1:18" x14ac:dyDescent="0.3">
      <c r="A154" t="s">
        <v>387</v>
      </c>
      <c r="B154" t="s">
        <v>388</v>
      </c>
      <c r="C154" t="str">
        <f>IFERROR(VLOOKUP(Table1[[#This Row],[Ticker]],[1]!Table1[[Symbol]:[Industry]],2,FALSE),"-")</f>
        <v>-</v>
      </c>
      <c r="D154" t="s">
        <v>160</v>
      </c>
      <c r="E154">
        <v>57220.837808390002</v>
      </c>
      <c r="F154">
        <v>1285.05</v>
      </c>
      <c r="G154">
        <v>57.869292385534202</v>
      </c>
      <c r="H154">
        <v>4.2862815251055197</v>
      </c>
      <c r="I154">
        <v>52.2904686569955</v>
      </c>
      <c r="J154">
        <v>-2.9475358438674601</v>
      </c>
      <c r="K154">
        <v>1259.7031053599901</v>
      </c>
      <c r="L154">
        <v>1031.04937182352</v>
      </c>
      <c r="M154">
        <v>49.022602308700399</v>
      </c>
      <c r="N154">
        <v>-1.4905569938085299</v>
      </c>
      <c r="O154">
        <v>0.37031254454943002</v>
      </c>
      <c r="P154">
        <v>9.2953581572701403</v>
      </c>
      <c r="Q154">
        <v>94.571882807176905</v>
      </c>
      <c r="R154">
        <v>-8.8464131292000003E-5</v>
      </c>
    </row>
    <row r="155" spans="1:18" x14ac:dyDescent="0.3">
      <c r="A155" t="s">
        <v>389</v>
      </c>
      <c r="B155" t="s">
        <v>390</v>
      </c>
      <c r="C155" t="str">
        <f>IFERROR(VLOOKUP(Table1[[#This Row],[Ticker]],[1]!Table1[[Symbol]:[Industry]],2,FALSE),"-")</f>
        <v>-</v>
      </c>
      <c r="D155" t="s">
        <v>33</v>
      </c>
      <c r="E155">
        <v>57120.581462559901</v>
      </c>
      <c r="F155">
        <v>64.14</v>
      </c>
      <c r="G155">
        <v>105.448840101242</v>
      </c>
      <c r="H155">
        <v>-4.2661998153362104</v>
      </c>
      <c r="I155">
        <v>21.318591407000401</v>
      </c>
      <c r="J155">
        <v>-1.9244904721638401</v>
      </c>
      <c r="K155">
        <v>63.838003950884001</v>
      </c>
      <c r="L155">
        <v>55.184455062765899</v>
      </c>
      <c r="M155">
        <v>67.721546962074498</v>
      </c>
      <c r="N155">
        <v>-0.76696087667308399</v>
      </c>
      <c r="O155">
        <v>0.78985930428670303</v>
      </c>
      <c r="P155">
        <v>19.893981914561898</v>
      </c>
      <c r="Q155">
        <v>132.81306715063499</v>
      </c>
      <c r="R155">
        <v>0.118867250153251</v>
      </c>
    </row>
    <row r="156" spans="1:18" x14ac:dyDescent="0.3">
      <c r="A156" t="s">
        <v>391</v>
      </c>
      <c r="B156" t="s">
        <v>392</v>
      </c>
      <c r="C156" t="str">
        <f>IFERROR(VLOOKUP(Table1[[#This Row],[Ticker]],[1]!Table1[[Symbol]:[Industry]],2,FALSE),"-")</f>
        <v>-</v>
      </c>
      <c r="D156" t="s">
        <v>90</v>
      </c>
      <c r="E156">
        <v>56923.083109874999</v>
      </c>
      <c r="F156">
        <v>131.19</v>
      </c>
      <c r="G156">
        <v>186.253636387988</v>
      </c>
      <c r="H156">
        <v>-12.9878114508021</v>
      </c>
      <c r="I156">
        <v>33.048104493586102</v>
      </c>
      <c r="J156">
        <v>-3.0428772453082198</v>
      </c>
      <c r="K156">
        <v>131.95364312944901</v>
      </c>
      <c r="L156">
        <v>107.72007354041401</v>
      </c>
      <c r="M156">
        <v>67.032019485442405</v>
      </c>
      <c r="N156">
        <v>-1.73957175372101</v>
      </c>
      <c r="O156">
        <v>0.472323456000245</v>
      </c>
      <c r="P156">
        <v>29.9641740986355</v>
      </c>
      <c r="Q156">
        <v>234.24203821655999</v>
      </c>
      <c r="R156">
        <v>0.19111296512852</v>
      </c>
    </row>
    <row r="157" spans="1:18" x14ac:dyDescent="0.3">
      <c r="A157" t="s">
        <v>393</v>
      </c>
      <c r="B157" t="s">
        <v>394</v>
      </c>
      <c r="C157" t="str">
        <f>IFERROR(VLOOKUP(Table1[[#This Row],[Ticker]],[1]!Table1[[Symbol]:[Industry]],2,FALSE),"-")</f>
        <v>-</v>
      </c>
      <c r="D157" t="s">
        <v>105</v>
      </c>
      <c r="E157">
        <v>56855.873309729999</v>
      </c>
      <c r="F157">
        <v>502.8</v>
      </c>
      <c r="G157">
        <v>-36.980906764575302</v>
      </c>
      <c r="H157">
        <v>0.49623290473420201</v>
      </c>
      <c r="I157">
        <v>-24.7113402809101</v>
      </c>
      <c r="J157">
        <v>-0.64526604357009198</v>
      </c>
      <c r="K157">
        <v>504.78551414647302</v>
      </c>
      <c r="L157">
        <v>538.71807860368301</v>
      </c>
      <c r="M157">
        <v>36.636358215142202</v>
      </c>
      <c r="N157">
        <v>1.51656213218642</v>
      </c>
      <c r="O157">
        <v>0.86566111455485895</v>
      </c>
      <c r="P157">
        <v>35.192919649960203</v>
      </c>
      <c r="Q157">
        <v>14.5330296127562</v>
      </c>
      <c r="R157">
        <v>-0.123867551281843</v>
      </c>
    </row>
    <row r="158" spans="1:18" hidden="1" x14ac:dyDescent="0.3">
      <c r="A158" t="s">
        <v>395</v>
      </c>
      <c r="B158" t="s">
        <v>396</v>
      </c>
      <c r="C158" t="str">
        <f>IFERROR(VLOOKUP(Table1[[#This Row],[Ticker]],[1]!Table1[[Symbol]:[Industry]],2,FALSE),"-")</f>
        <v>-</v>
      </c>
      <c r="D158" t="s">
        <v>87</v>
      </c>
      <c r="E158">
        <v>56478.092902130003</v>
      </c>
      <c r="F158">
        <v>323.95</v>
      </c>
      <c r="G158">
        <v>79.840549474901593</v>
      </c>
      <c r="H158">
        <v>7.9515649475653998</v>
      </c>
      <c r="I158">
        <v>36.399428541798599</v>
      </c>
      <c r="J158">
        <v>1.39869913437602</v>
      </c>
      <c r="K158">
        <v>274.37412377947902</v>
      </c>
      <c r="M158">
        <v>70.533241231063201</v>
      </c>
      <c r="N158">
        <v>11.197233941441599</v>
      </c>
      <c r="O158">
        <v>1.36588069605178</v>
      </c>
      <c r="P158">
        <v>0.40129649637290399</v>
      </c>
      <c r="Q158">
        <v>127.8129395218</v>
      </c>
    </row>
    <row r="159" spans="1:18" x14ac:dyDescent="0.3">
      <c r="A159" t="s">
        <v>397</v>
      </c>
      <c r="B159" t="s">
        <v>398</v>
      </c>
      <c r="C159" t="str">
        <f>IFERROR(VLOOKUP(Table1[[#This Row],[Ticker]],[1]!Table1[[Symbol]:[Industry]],2,FALSE),"-")</f>
        <v>-</v>
      </c>
      <c r="D159" t="s">
        <v>66</v>
      </c>
      <c r="E159">
        <v>55656.278044909901</v>
      </c>
      <c r="F159">
        <v>26834.45</v>
      </c>
      <c r="G159">
        <v>-8.6205863885103895</v>
      </c>
      <c r="H159">
        <v>0.56000146344550095</v>
      </c>
      <c r="I159">
        <v>9.2656293912075007</v>
      </c>
      <c r="J159">
        <v>-2.5076990096141798</v>
      </c>
      <c r="K159">
        <v>26757.5799062732</v>
      </c>
      <c r="L159">
        <v>25488.464326089201</v>
      </c>
      <c r="M159">
        <v>45.634904442425103</v>
      </c>
      <c r="N159">
        <v>-0.37267843532227102</v>
      </c>
      <c r="O159">
        <v>0.87275265325301299</v>
      </c>
      <c r="P159">
        <v>10.4511178727344</v>
      </c>
      <c r="Q159">
        <v>21.9747727272727</v>
      </c>
      <c r="R159">
        <v>3.2556969598782001E-2</v>
      </c>
    </row>
    <row r="160" spans="1:18" x14ac:dyDescent="0.3">
      <c r="A160" t="s">
        <v>399</v>
      </c>
      <c r="B160" t="s">
        <v>400</v>
      </c>
      <c r="C160" t="str">
        <f>IFERROR(VLOOKUP(Table1[[#This Row],[Ticker]],[1]!Table1[[Symbol]:[Industry]],2,FALSE),"-")</f>
        <v>-</v>
      </c>
      <c r="D160" t="s">
        <v>401</v>
      </c>
      <c r="E160">
        <v>55623.315462899998</v>
      </c>
      <c r="F160">
        <v>11605.15</v>
      </c>
      <c r="G160">
        <v>135.742591837498</v>
      </c>
      <c r="H160">
        <v>22.4625636787367</v>
      </c>
      <c r="I160">
        <v>69.5041661705216</v>
      </c>
      <c r="J160">
        <v>1.3581817770851801</v>
      </c>
      <c r="K160">
        <v>9338.2972472934798</v>
      </c>
      <c r="L160">
        <v>7156.9145954879004</v>
      </c>
      <c r="M160">
        <v>77.882354031418004</v>
      </c>
      <c r="N160">
        <v>11.8509515103003</v>
      </c>
      <c r="O160">
        <v>1.06429045566383</v>
      </c>
      <c r="P160">
        <v>0.644110588833402</v>
      </c>
      <c r="Q160">
        <v>193.57829496584799</v>
      </c>
      <c r="R160">
        <v>8.8253377175584E-2</v>
      </c>
    </row>
    <row r="161" spans="1:18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377</v>
      </c>
      <c r="E161">
        <v>55575.747020565002</v>
      </c>
      <c r="F161">
        <v>125245.3</v>
      </c>
      <c r="G161">
        <v>-0.80138195568744597</v>
      </c>
      <c r="H161">
        <v>-5.3822821301211103</v>
      </c>
      <c r="I161">
        <v>-6.1133009630454698</v>
      </c>
      <c r="J161">
        <v>-0.53997926626687298</v>
      </c>
      <c r="K161">
        <v>128639.18929603101</v>
      </c>
      <c r="L161">
        <v>124430.412956776</v>
      </c>
      <c r="M161">
        <v>65.704353835366703</v>
      </c>
      <c r="N161">
        <v>-1.0209731171301899</v>
      </c>
      <c r="O161">
        <v>0.74498404100234705</v>
      </c>
      <c r="P161">
        <v>20.918709125212601</v>
      </c>
      <c r="Q161">
        <v>26.510404040404001</v>
      </c>
      <c r="R161">
        <v>2.6242470542208001E-2</v>
      </c>
    </row>
    <row r="162" spans="1:18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166</v>
      </c>
      <c r="E162">
        <v>55078.01312286</v>
      </c>
      <c r="F162">
        <v>3803.1</v>
      </c>
      <c r="G162">
        <v>-27.3422101151499</v>
      </c>
      <c r="H162">
        <v>1.41921675259852</v>
      </c>
      <c r="I162">
        <v>-7.4936478269531606E-2</v>
      </c>
      <c r="J162">
        <v>2.1738104648948302</v>
      </c>
      <c r="K162">
        <v>3658.41639065765</v>
      </c>
      <c r="L162">
        <v>3592.9527806267001</v>
      </c>
      <c r="M162">
        <v>49.877837849026001</v>
      </c>
      <c r="N162">
        <v>3.64027816862821</v>
      </c>
      <c r="O162">
        <v>1.0773850938448899</v>
      </c>
      <c r="P162">
        <v>6.2291288685546</v>
      </c>
      <c r="Q162">
        <v>18.1086956521739</v>
      </c>
      <c r="R162">
        <v>7.377752307808E-3</v>
      </c>
    </row>
    <row r="163" spans="1:18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25</v>
      </c>
      <c r="E163">
        <v>54943.685436990003</v>
      </c>
      <c r="F163">
        <v>82.94</v>
      </c>
      <c r="G163">
        <v>-19.428265311598</v>
      </c>
      <c r="H163">
        <v>3.9371182597993899</v>
      </c>
      <c r="I163">
        <v>-16.533125237936499</v>
      </c>
      <c r="J163">
        <v>6.2540838428399699</v>
      </c>
      <c r="K163">
        <v>79.388599804243</v>
      </c>
      <c r="L163">
        <v>80.227698985525805</v>
      </c>
      <c r="M163">
        <v>46.084171210547403</v>
      </c>
      <c r="N163">
        <v>4.2131215086169203</v>
      </c>
      <c r="O163">
        <v>1.0463701559604299</v>
      </c>
      <c r="P163">
        <v>21.413069688931699</v>
      </c>
      <c r="Q163">
        <v>17.1468926553672</v>
      </c>
      <c r="R163">
        <v>1.5337936896619999E-3</v>
      </c>
    </row>
    <row r="164" spans="1:18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355</v>
      </c>
      <c r="E164">
        <v>54155.814810240001</v>
      </c>
      <c r="F164">
        <v>3968.1</v>
      </c>
      <c r="G164">
        <v>35.6567332299987</v>
      </c>
      <c r="H164">
        <v>8.1140402908839206</v>
      </c>
      <c r="I164">
        <v>-2.40058738188092</v>
      </c>
      <c r="J164">
        <v>3.6329177866820999</v>
      </c>
      <c r="K164">
        <v>3709.1635182796799</v>
      </c>
      <c r="L164">
        <v>3507.4890814773798</v>
      </c>
      <c r="M164">
        <v>62.3690621294378</v>
      </c>
      <c r="N164">
        <v>6.0117358571576096</v>
      </c>
      <c r="O164">
        <v>1.09543048617462</v>
      </c>
      <c r="P164">
        <v>12.144351200826501</v>
      </c>
      <c r="Q164">
        <v>71.247316236365293</v>
      </c>
      <c r="R164">
        <v>0.12243155263984599</v>
      </c>
    </row>
    <row r="165" spans="1:18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47</v>
      </c>
      <c r="E165">
        <v>52482.544166125001</v>
      </c>
      <c r="F165">
        <v>96.91</v>
      </c>
      <c r="G165">
        <v>102.727662362014</v>
      </c>
      <c r="H165">
        <v>10.5996117791471</v>
      </c>
      <c r="I165">
        <v>20.797366046829801</v>
      </c>
      <c r="J165">
        <v>2.4829953578096999</v>
      </c>
      <c r="K165">
        <v>87.3154497309758</v>
      </c>
      <c r="L165">
        <v>75.898038637385199</v>
      </c>
      <c r="M165">
        <v>62.204077738756602</v>
      </c>
      <c r="N165">
        <v>6.6001412241375901</v>
      </c>
      <c r="O165">
        <v>1.74960180182328</v>
      </c>
      <c r="P165">
        <v>3.91084511402333</v>
      </c>
      <c r="Q165">
        <v>132.11976047904099</v>
      </c>
      <c r="R165">
        <v>0.15027479420694501</v>
      </c>
    </row>
    <row r="166" spans="1:18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28</v>
      </c>
      <c r="E166">
        <v>52398.675000000003</v>
      </c>
      <c r="F166">
        <v>1849.35</v>
      </c>
      <c r="G166">
        <v>-8.2467050161383604</v>
      </c>
      <c r="H166">
        <v>-1.83139064271138</v>
      </c>
      <c r="I166">
        <v>-3.7089870981445801</v>
      </c>
      <c r="J166">
        <v>-1.9098806719233501</v>
      </c>
      <c r="K166">
        <v>1825.1306653904801</v>
      </c>
      <c r="L166">
        <v>1762.1598793353901</v>
      </c>
      <c r="M166">
        <v>73.500931452575799</v>
      </c>
      <c r="N166">
        <v>0.99641330285302698</v>
      </c>
      <c r="O166">
        <v>0.94956880776000796</v>
      </c>
      <c r="P166">
        <v>12.7233892989428</v>
      </c>
      <c r="Q166">
        <v>22.275116532777901</v>
      </c>
      <c r="R166">
        <v>5.0689997457180003E-2</v>
      </c>
    </row>
    <row r="167" spans="1:18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120</v>
      </c>
      <c r="E167">
        <v>51789.152999999998</v>
      </c>
      <c r="F167">
        <v>275.3</v>
      </c>
      <c r="G167">
        <v>349.78240537181301</v>
      </c>
      <c r="H167">
        <v>2.3005687313718299</v>
      </c>
      <c r="I167">
        <v>150.69722793634699</v>
      </c>
      <c r="J167">
        <v>-1.2419828194436799</v>
      </c>
      <c r="K167">
        <v>245.04905950897199</v>
      </c>
      <c r="L167">
        <v>173.145594386732</v>
      </c>
      <c r="M167">
        <v>66.157559614428095</v>
      </c>
      <c r="N167">
        <v>3.1610913682966699</v>
      </c>
      <c r="O167">
        <v>0.99720614338617497</v>
      </c>
      <c r="P167">
        <v>8.9720305121685495</v>
      </c>
      <c r="Q167">
        <v>383.83128295254801</v>
      </c>
      <c r="R167">
        <v>0.16405202814516001</v>
      </c>
    </row>
    <row r="168" spans="1:18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51779.687234639998</v>
      </c>
      <c r="F168">
        <v>1459.9</v>
      </c>
      <c r="G168">
        <v>-3.5258406421182</v>
      </c>
      <c r="H168">
        <v>1.6812193027253599</v>
      </c>
      <c r="I168">
        <v>-20.0163850819904</v>
      </c>
      <c r="J168">
        <v>-1.53057258290783</v>
      </c>
      <c r="K168">
        <v>1438.7948876207599</v>
      </c>
      <c r="L168">
        <v>1413.5649919016</v>
      </c>
      <c r="M168">
        <v>58.313705591837703</v>
      </c>
      <c r="N168">
        <v>1.10795331059743</v>
      </c>
      <c r="O168">
        <v>0.84265935636624101</v>
      </c>
      <c r="P168">
        <v>17.3916021645318</v>
      </c>
      <c r="Q168">
        <v>26.936788105382099</v>
      </c>
      <c r="R168">
        <v>1.6822784802866E-2</v>
      </c>
    </row>
    <row r="169" spans="1:18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189</v>
      </c>
      <c r="E169">
        <v>51354.99429984</v>
      </c>
      <c r="F169">
        <v>16085.75</v>
      </c>
      <c r="G169">
        <v>-15.0048656978196</v>
      </c>
      <c r="H169">
        <v>-0.93356902495068605</v>
      </c>
      <c r="I169">
        <v>-16.556974529353699</v>
      </c>
      <c r="J169">
        <v>-4.8867749166266297</v>
      </c>
      <c r="K169">
        <v>16239.834066193</v>
      </c>
      <c r="L169">
        <v>16246.531306471699</v>
      </c>
      <c r="M169">
        <v>49.784906708580998</v>
      </c>
      <c r="N169">
        <v>-1.63378873534508</v>
      </c>
      <c r="O169">
        <v>0.54640070956652798</v>
      </c>
      <c r="P169">
        <v>19.671137497474401</v>
      </c>
      <c r="Q169">
        <v>13.760608203677499</v>
      </c>
      <c r="R169">
        <v>-4.2660891012058E-2</v>
      </c>
    </row>
    <row r="170" spans="1:18" hidden="1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28</v>
      </c>
      <c r="E170">
        <v>51102.5</v>
      </c>
      <c r="F170">
        <v>1120.3</v>
      </c>
      <c r="G170">
        <v>11.643942196774599</v>
      </c>
      <c r="H170">
        <v>9.8622413241004896</v>
      </c>
      <c r="I170">
        <v>27.496809303698601</v>
      </c>
      <c r="J170">
        <v>2.6947735697084498</v>
      </c>
      <c r="M170">
        <v>77.481887293378506</v>
      </c>
      <c r="N170">
        <v>4.8132163227303</v>
      </c>
      <c r="P170">
        <v>4.8379898241542403</v>
      </c>
      <c r="Q170">
        <v>48.384105960264897</v>
      </c>
    </row>
    <row r="171" spans="1:18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364</v>
      </c>
      <c r="E171">
        <v>50315.514578900002</v>
      </c>
      <c r="F171">
        <v>2143.15</v>
      </c>
      <c r="G171">
        <v>605.03508628137797</v>
      </c>
      <c r="H171">
        <v>12.6181146559277</v>
      </c>
      <c r="I171">
        <v>201.59366765850399</v>
      </c>
      <c r="J171">
        <v>-0.78166525518625896</v>
      </c>
      <c r="K171">
        <v>1668.07318709685</v>
      </c>
      <c r="L171">
        <v>1044.06944619503</v>
      </c>
      <c r="M171">
        <v>90.645175286811195</v>
      </c>
      <c r="N171">
        <v>9.1120168204924301</v>
      </c>
      <c r="O171">
        <v>0.77846549746023597</v>
      </c>
      <c r="P171">
        <v>13.2865175092737</v>
      </c>
      <c r="Q171">
        <v>671.19467434328897</v>
      </c>
      <c r="R171">
        <v>0.21585343974482701</v>
      </c>
    </row>
    <row r="172" spans="1:18" hidden="1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120</v>
      </c>
      <c r="E172">
        <v>49871.474119829902</v>
      </c>
      <c r="F172">
        <v>189.64</v>
      </c>
      <c r="G172">
        <v>189.963160197512</v>
      </c>
      <c r="H172">
        <v>-3.17077807754348</v>
      </c>
      <c r="I172">
        <v>75.762111986470003</v>
      </c>
      <c r="J172">
        <v>3.7711301749217201</v>
      </c>
      <c r="K172">
        <v>174.001207372057</v>
      </c>
      <c r="M172">
        <v>66.481252846515304</v>
      </c>
      <c r="N172">
        <v>5.1198846673268399</v>
      </c>
      <c r="O172">
        <v>0.78055882178029801</v>
      </c>
      <c r="P172">
        <v>13.267243197637599</v>
      </c>
      <c r="Q172">
        <v>305.213675213675</v>
      </c>
    </row>
    <row r="173" spans="1:18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281</v>
      </c>
      <c r="E173">
        <v>49565.389231540001</v>
      </c>
      <c r="F173">
        <v>2082.3000000000002</v>
      </c>
      <c r="G173">
        <v>13.064413330344401</v>
      </c>
      <c r="H173">
        <v>8.4120168515862996</v>
      </c>
      <c r="I173">
        <v>11.596108640929501</v>
      </c>
      <c r="J173">
        <v>-2.4803700663461701</v>
      </c>
      <c r="K173">
        <v>1952.9790545175799</v>
      </c>
      <c r="L173">
        <v>1784.26122937425</v>
      </c>
      <c r="M173">
        <v>34.8098938071128</v>
      </c>
      <c r="N173">
        <v>2.8101849895577802</v>
      </c>
      <c r="O173">
        <v>0.57457137171681205</v>
      </c>
      <c r="P173">
        <v>4.8095855544349799</v>
      </c>
      <c r="Q173">
        <v>41.648243257032</v>
      </c>
      <c r="R173">
        <v>1.3963204276593E-2</v>
      </c>
    </row>
    <row r="174" spans="1:18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102</v>
      </c>
      <c r="E174">
        <v>48998.391598274997</v>
      </c>
      <c r="F174">
        <v>2588.25</v>
      </c>
      <c r="G174">
        <v>18.305911597017602</v>
      </c>
      <c r="H174">
        <v>-3.2122338123177898</v>
      </c>
      <c r="I174">
        <v>12.2092030829448</v>
      </c>
      <c r="J174">
        <v>-4.02688274249053</v>
      </c>
      <c r="K174">
        <v>2536.4863215692098</v>
      </c>
      <c r="L174">
        <v>2355.5637383595599</v>
      </c>
      <c r="M174">
        <v>75.249275354543002</v>
      </c>
      <c r="N174">
        <v>0.76147733923457295</v>
      </c>
      <c r="O174">
        <v>0.83620064275608996</v>
      </c>
      <c r="P174">
        <v>6.1103061914421</v>
      </c>
      <c r="Q174">
        <v>47.5627137970353</v>
      </c>
      <c r="R174">
        <v>1.27062718641E-4</v>
      </c>
    </row>
    <row r="175" spans="1:18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50</v>
      </c>
      <c r="E175">
        <v>48813.563675625002</v>
      </c>
      <c r="F175">
        <v>4753.6499999999996</v>
      </c>
      <c r="G175">
        <v>56.046124721572703</v>
      </c>
      <c r="H175">
        <v>2.9361405559425102</v>
      </c>
      <c r="I175">
        <v>25.645587052863998</v>
      </c>
      <c r="J175">
        <v>4.3522627022612701</v>
      </c>
      <c r="K175">
        <v>4493.3221463475502</v>
      </c>
      <c r="L175">
        <v>3868.5312761581499</v>
      </c>
      <c r="M175">
        <v>35.882290044617903</v>
      </c>
      <c r="N175">
        <v>3.7663801869718099</v>
      </c>
      <c r="O175">
        <v>0.30983533784468398</v>
      </c>
      <c r="P175">
        <v>5.1402606418226</v>
      </c>
      <c r="Q175">
        <v>90.672255424972903</v>
      </c>
      <c r="R175">
        <v>5.0004298597246997E-2</v>
      </c>
    </row>
    <row r="176" spans="1:18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355</v>
      </c>
      <c r="E176">
        <v>48539.586871159998</v>
      </c>
      <c r="F176">
        <v>4824.3</v>
      </c>
      <c r="G176">
        <v>0.43385041796847501</v>
      </c>
      <c r="H176">
        <v>3.3654401950935999</v>
      </c>
      <c r="I176">
        <v>-17.4310145426054</v>
      </c>
      <c r="J176">
        <v>0.17822786733695001</v>
      </c>
      <c r="K176">
        <v>4826.3442239299002</v>
      </c>
      <c r="L176">
        <v>4825.1144077406698</v>
      </c>
      <c r="M176">
        <v>52.786962990600301</v>
      </c>
      <c r="N176">
        <v>1.12989160366332</v>
      </c>
      <c r="O176">
        <v>0.87983860054103902</v>
      </c>
      <c r="P176">
        <v>21.745123644881101</v>
      </c>
      <c r="Q176">
        <v>28.468144597563398</v>
      </c>
      <c r="R176">
        <v>4.6381347480054E-2</v>
      </c>
    </row>
    <row r="177" spans="1:18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33</v>
      </c>
      <c r="E177">
        <v>48259.561349784999</v>
      </c>
      <c r="F177">
        <v>66.010000000000005</v>
      </c>
      <c r="G177">
        <v>117.475829324203</v>
      </c>
      <c r="H177">
        <v>-7.4604259876588701</v>
      </c>
      <c r="I177">
        <v>35.627813676443701</v>
      </c>
      <c r="J177">
        <v>-2.39623886422285</v>
      </c>
      <c r="K177">
        <v>65.377435523527197</v>
      </c>
      <c r="L177">
        <v>55.260896394119698</v>
      </c>
      <c r="M177">
        <v>64.807128345221003</v>
      </c>
      <c r="N177">
        <v>-0.42700418605898699</v>
      </c>
      <c r="O177">
        <v>0.63765901543988901</v>
      </c>
      <c r="P177">
        <v>11.3467656415694</v>
      </c>
      <c r="Q177">
        <v>146.305970149253</v>
      </c>
      <c r="R177">
        <v>0.107068665463026</v>
      </c>
    </row>
    <row r="178" spans="1:18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439</v>
      </c>
      <c r="E178">
        <v>48015.399143789997</v>
      </c>
      <c r="F178">
        <v>176.48</v>
      </c>
      <c r="G178">
        <v>-7.5810081481335096</v>
      </c>
      <c r="H178">
        <v>-1.49413849225057</v>
      </c>
      <c r="I178">
        <v>-6.9855720714169696</v>
      </c>
      <c r="J178">
        <v>0.34916300066297701</v>
      </c>
      <c r="K178">
        <v>169.406402566856</v>
      </c>
      <c r="L178">
        <v>163.87703371311599</v>
      </c>
      <c r="M178">
        <v>35.372600793600697</v>
      </c>
      <c r="N178">
        <v>3.2919748733072498</v>
      </c>
      <c r="O178">
        <v>1.3053840216097301</v>
      </c>
      <c r="P178">
        <v>10.7774252039891</v>
      </c>
      <c r="Q178">
        <v>35.649500384319701</v>
      </c>
      <c r="R178">
        <v>-9.6089366479215996E-2</v>
      </c>
    </row>
    <row r="179" spans="1:18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384</v>
      </c>
      <c r="E179">
        <v>47019.599255699999</v>
      </c>
      <c r="F179">
        <v>1618.8</v>
      </c>
      <c r="G179">
        <v>-2.52627069679659</v>
      </c>
      <c r="H179">
        <v>-5.61388563204574</v>
      </c>
      <c r="I179">
        <v>-8.3143023451338607</v>
      </c>
      <c r="J179">
        <v>4.97679828422645</v>
      </c>
      <c r="K179">
        <v>1579.2989043484099</v>
      </c>
      <c r="L179">
        <v>1527.14387626793</v>
      </c>
      <c r="M179">
        <v>67.581921081443696</v>
      </c>
      <c r="N179">
        <v>1.8676460665234</v>
      </c>
      <c r="O179">
        <v>1.0884955559479199</v>
      </c>
      <c r="P179">
        <v>11.1934766493699</v>
      </c>
      <c r="Q179">
        <v>24.714946070878199</v>
      </c>
      <c r="R179">
        <v>0.10290590524719299</v>
      </c>
    </row>
    <row r="180" spans="1:18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144</v>
      </c>
      <c r="E180">
        <v>46849.763086874998</v>
      </c>
      <c r="F180">
        <v>11605.35</v>
      </c>
      <c r="G180">
        <v>150.75818614132999</v>
      </c>
      <c r="H180">
        <v>-1.40368358328786</v>
      </c>
      <c r="I180">
        <v>114.70720048734999</v>
      </c>
      <c r="J180">
        <v>-1.11905823235472</v>
      </c>
      <c r="K180">
        <v>9861.6948724149297</v>
      </c>
      <c r="L180">
        <v>7126.6538260638399</v>
      </c>
      <c r="M180">
        <v>63.8682435301697</v>
      </c>
      <c r="N180">
        <v>7.8662536976712198</v>
      </c>
      <c r="O180">
        <v>0.54245568110502895</v>
      </c>
      <c r="P180">
        <v>6.6714920273839198</v>
      </c>
      <c r="Q180">
        <v>197.88623937986</v>
      </c>
      <c r="R180">
        <v>0.17072960071101201</v>
      </c>
    </row>
    <row r="181" spans="1:18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446</v>
      </c>
      <c r="E181">
        <v>46398.295895670002</v>
      </c>
      <c r="F181">
        <v>1021</v>
      </c>
      <c r="G181">
        <v>117.86304072319901</v>
      </c>
      <c r="H181">
        <v>62.014483425170702</v>
      </c>
      <c r="I181">
        <v>17.2468631352721</v>
      </c>
      <c r="J181">
        <v>44.392357583971801</v>
      </c>
      <c r="K181">
        <v>762.01238262411403</v>
      </c>
      <c r="L181">
        <v>677.92246703539797</v>
      </c>
      <c r="M181">
        <v>65.472409045723296</v>
      </c>
      <c r="N181">
        <v>22.669636177372801</v>
      </c>
      <c r="O181">
        <v>4.4433405938568802</v>
      </c>
      <c r="P181">
        <v>16.258570029382899</v>
      </c>
      <c r="Q181">
        <v>149.02439024390199</v>
      </c>
      <c r="R181">
        <v>0.131001753915373</v>
      </c>
    </row>
    <row r="182" spans="1:18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50</v>
      </c>
      <c r="E182">
        <v>46097.677282445002</v>
      </c>
      <c r="F182">
        <v>679.5</v>
      </c>
      <c r="G182">
        <v>-34.944397266041797</v>
      </c>
      <c r="H182">
        <v>5.6712539724312903</v>
      </c>
      <c r="I182">
        <v>-21.9522831800459</v>
      </c>
      <c r="J182">
        <v>0.484734776035322</v>
      </c>
      <c r="K182">
        <v>642.36032651020605</v>
      </c>
      <c r="L182">
        <v>657.96968061123005</v>
      </c>
      <c r="M182">
        <v>48.668077266971999</v>
      </c>
      <c r="N182">
        <v>3.4505107064488301</v>
      </c>
      <c r="O182">
        <v>1.1168275597152499</v>
      </c>
      <c r="P182">
        <v>19.705665930831401</v>
      </c>
      <c r="Q182">
        <v>22.719884413942498</v>
      </c>
      <c r="R182">
        <v>-4.9880046049739996E-3</v>
      </c>
    </row>
    <row r="183" spans="1:18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135</v>
      </c>
      <c r="E183">
        <v>45944.709023809999</v>
      </c>
      <c r="F183">
        <v>57206.75</v>
      </c>
      <c r="G183">
        <v>11.595269672774201</v>
      </c>
      <c r="H183">
        <v>1.3222930771199699</v>
      </c>
      <c r="I183">
        <v>49.831155021296603</v>
      </c>
      <c r="J183">
        <v>-4.5495317925222096</v>
      </c>
      <c r="K183">
        <v>50038.438576309098</v>
      </c>
      <c r="L183">
        <v>43005.712673324801</v>
      </c>
      <c r="M183">
        <v>59.890182609098403</v>
      </c>
      <c r="N183">
        <v>6.50441129264021</v>
      </c>
      <c r="O183">
        <v>1.00778073258215</v>
      </c>
      <c r="P183">
        <v>3.1241942602927102</v>
      </c>
      <c r="Q183">
        <v>63.552063171677901</v>
      </c>
      <c r="R183">
        <v>-2.4130294704264001E-2</v>
      </c>
    </row>
    <row r="184" spans="1:18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355</v>
      </c>
      <c r="E184">
        <v>45928.563117799997</v>
      </c>
      <c r="F184">
        <v>7250.7</v>
      </c>
      <c r="G184">
        <v>-29.527301880562501</v>
      </c>
      <c r="H184">
        <v>-5.9333676643403104</v>
      </c>
      <c r="I184">
        <v>-28.417067135556199</v>
      </c>
      <c r="J184">
        <v>-2.5263357540295202</v>
      </c>
      <c r="K184">
        <v>7269.2344511662805</v>
      </c>
      <c r="L184">
        <v>7532.63197788244</v>
      </c>
      <c r="M184">
        <v>61.232923437457899</v>
      </c>
      <c r="N184">
        <v>1.03588528455136</v>
      </c>
      <c r="O184">
        <v>0.75790019394934605</v>
      </c>
      <c r="P184">
        <v>26.884300826127099</v>
      </c>
      <c r="Q184">
        <v>13.0942725230845</v>
      </c>
      <c r="R184">
        <v>6.8990724400252001E-2</v>
      </c>
    </row>
    <row r="185" spans="1:18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45810.002687519998</v>
      </c>
      <c r="F185">
        <v>324.3</v>
      </c>
      <c r="G185">
        <v>21.0714424757061</v>
      </c>
      <c r="H185">
        <v>2.09295385440966</v>
      </c>
      <c r="I185">
        <v>40.131924978135999</v>
      </c>
      <c r="J185">
        <v>-1.6176047599796299</v>
      </c>
      <c r="K185">
        <v>302.60137078539498</v>
      </c>
      <c r="L185">
        <v>267.57369420794299</v>
      </c>
      <c r="M185">
        <v>46.807116720502599</v>
      </c>
      <c r="N185">
        <v>4.2772908013403601</v>
      </c>
      <c r="O185">
        <v>0.79810950260413704</v>
      </c>
      <c r="P185">
        <v>1.4492753623188399</v>
      </c>
      <c r="Q185">
        <v>69.170579029733901</v>
      </c>
      <c r="R185">
        <v>-3.600418020985E-3</v>
      </c>
    </row>
    <row r="186" spans="1:18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401</v>
      </c>
      <c r="E186">
        <v>45382.496514699997</v>
      </c>
      <c r="F186">
        <v>1484.05</v>
      </c>
      <c r="G186">
        <v>69.771897741233005</v>
      </c>
      <c r="H186">
        <v>7.71082116411075</v>
      </c>
      <c r="I186">
        <v>43.377725027003599</v>
      </c>
      <c r="J186">
        <v>-1.3591283896591499</v>
      </c>
      <c r="K186">
        <v>1356.64780699525</v>
      </c>
      <c r="L186">
        <v>1125.5791796383101</v>
      </c>
      <c r="M186">
        <v>65.061754359531406</v>
      </c>
      <c r="N186">
        <v>3.9352454971001798</v>
      </c>
      <c r="O186">
        <v>0.831916343707226</v>
      </c>
      <c r="P186">
        <v>5.11775209730129</v>
      </c>
      <c r="Q186">
        <v>99.201342281879107</v>
      </c>
      <c r="R186">
        <v>9.9590965656809992E-3</v>
      </c>
    </row>
    <row r="187" spans="1:18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22</v>
      </c>
      <c r="E187">
        <v>45187.461373534999</v>
      </c>
      <c r="F187">
        <v>2394.1999999999998</v>
      </c>
      <c r="G187">
        <v>5.8810580291918697</v>
      </c>
      <c r="H187">
        <v>-1.41442269262684</v>
      </c>
      <c r="I187">
        <v>-22.035610162326101</v>
      </c>
      <c r="J187">
        <v>0.30286852747965098</v>
      </c>
      <c r="K187">
        <v>2385.78809269866</v>
      </c>
      <c r="L187">
        <v>2386.2755101247599</v>
      </c>
      <c r="M187">
        <v>64.132193367430105</v>
      </c>
      <c r="N187">
        <v>0.14037658926602201</v>
      </c>
      <c r="O187">
        <v>3.9294609913609699</v>
      </c>
      <c r="P187">
        <v>18.5197560771865</v>
      </c>
      <c r="Q187">
        <v>32.451869882717403</v>
      </c>
      <c r="R187">
        <v>-8.2871127851600005E-3</v>
      </c>
    </row>
    <row r="188" spans="1:18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125</v>
      </c>
      <c r="E188">
        <v>44845.410265525003</v>
      </c>
      <c r="F188">
        <v>336.65</v>
      </c>
      <c r="G188">
        <v>-43.368190666745797</v>
      </c>
      <c r="H188">
        <v>-4.7535451896959096</v>
      </c>
      <c r="I188">
        <v>-17.535133991808902</v>
      </c>
      <c r="J188">
        <v>-2.5881688414922901</v>
      </c>
      <c r="K188">
        <v>343.04292609251701</v>
      </c>
      <c r="L188">
        <v>360.51898262799699</v>
      </c>
      <c r="M188">
        <v>60.246149793285099</v>
      </c>
      <c r="N188">
        <v>-1.4727379298471199</v>
      </c>
      <c r="O188">
        <v>0.59509924952501003</v>
      </c>
      <c r="P188">
        <v>25.560671320362299</v>
      </c>
      <c r="Q188">
        <v>17.7921623512945</v>
      </c>
      <c r="R188">
        <v>-4.2280944041690003E-3</v>
      </c>
    </row>
    <row r="189" spans="1:18" hidden="1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22</v>
      </c>
      <c r="E189">
        <v>43992.723735849999</v>
      </c>
      <c r="F189">
        <v>999.65</v>
      </c>
      <c r="G189">
        <v>-49.968700680883103</v>
      </c>
      <c r="H189">
        <v>-8.1824711610217005</v>
      </c>
      <c r="I189">
        <v>-27.1369415863001</v>
      </c>
      <c r="J189">
        <v>-4.8992436719151504</v>
      </c>
      <c r="K189">
        <v>1050.79989452513</v>
      </c>
      <c r="M189">
        <v>71.044420636490699</v>
      </c>
      <c r="N189">
        <v>-3.4092901297935798</v>
      </c>
      <c r="O189">
        <v>1.4199911778504</v>
      </c>
      <c r="P189">
        <v>40.049017156004503</v>
      </c>
      <c r="Q189">
        <v>1.77144311529651</v>
      </c>
    </row>
    <row r="190" spans="1:18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47</v>
      </c>
      <c r="E190">
        <v>43812.945</v>
      </c>
      <c r="F190">
        <v>66.319999999999993</v>
      </c>
      <c r="G190">
        <v>117.272640319836</v>
      </c>
      <c r="H190">
        <v>-12.243614932660099</v>
      </c>
      <c r="I190">
        <v>48.220089431079103</v>
      </c>
      <c r="J190">
        <v>-2.4923993630874501</v>
      </c>
      <c r="K190">
        <v>66.901821206088201</v>
      </c>
      <c r="L190">
        <v>54.399534901893396</v>
      </c>
      <c r="M190">
        <v>67.607485137671304</v>
      </c>
      <c r="N190">
        <v>-1.9347138981429499</v>
      </c>
      <c r="O190">
        <v>2.6176170638960001</v>
      </c>
      <c r="P190">
        <v>17.8377563329312</v>
      </c>
      <c r="Q190">
        <v>165.81162324649199</v>
      </c>
      <c r="R190">
        <v>0.175602080616265</v>
      </c>
    </row>
    <row r="191" spans="1:18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256</v>
      </c>
      <c r="E191">
        <v>43599.612498374998</v>
      </c>
      <c r="F191">
        <v>1079</v>
      </c>
      <c r="G191">
        <v>58.309414399073297</v>
      </c>
      <c r="H191">
        <v>25.412763328762502</v>
      </c>
      <c r="I191">
        <v>52.396330791522999</v>
      </c>
      <c r="J191">
        <v>1.6779515385347601</v>
      </c>
      <c r="K191">
        <v>835.21561439945594</v>
      </c>
      <c r="L191">
        <v>703.304899706181</v>
      </c>
      <c r="M191">
        <v>73.841538244756194</v>
      </c>
      <c r="N191">
        <v>16.206921137306601</v>
      </c>
      <c r="O191">
        <v>1.7722218008417701</v>
      </c>
      <c r="P191">
        <v>10.1019462465245</v>
      </c>
      <c r="Q191">
        <v>96.682464454976298</v>
      </c>
      <c r="R191">
        <v>0.10693842152293501</v>
      </c>
    </row>
    <row r="192" spans="1:18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22</v>
      </c>
      <c r="E192">
        <v>42080.655637019998</v>
      </c>
      <c r="F192">
        <v>1609.5</v>
      </c>
      <c r="G192">
        <v>23.568693279764599</v>
      </c>
      <c r="H192">
        <v>3.05962123866016</v>
      </c>
      <c r="I192">
        <v>-4.8961849536422299</v>
      </c>
      <c r="J192">
        <v>6.6786344684629801</v>
      </c>
      <c r="K192">
        <v>1495.3509044080299</v>
      </c>
      <c r="L192">
        <v>1395.76111949099</v>
      </c>
      <c r="M192">
        <v>68.644535057775798</v>
      </c>
      <c r="N192">
        <v>6.53011360065838</v>
      </c>
      <c r="O192">
        <v>1.0252198841448901</v>
      </c>
      <c r="P192">
        <v>9.5992544268406395</v>
      </c>
      <c r="Q192">
        <v>67.4817898022892</v>
      </c>
      <c r="R192">
        <v>0.20254822871667</v>
      </c>
    </row>
    <row r="193" spans="1:18" hidden="1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33</v>
      </c>
      <c r="E193">
        <v>41751.164513520001</v>
      </c>
      <c r="F193">
        <v>59.98</v>
      </c>
      <c r="G193">
        <v>75.849355483707598</v>
      </c>
      <c r="H193">
        <v>-4.7857184748944697</v>
      </c>
      <c r="I193">
        <v>27.318167977219201</v>
      </c>
      <c r="J193">
        <v>-4.7801414586475701</v>
      </c>
      <c r="K193">
        <v>60.485375372216502</v>
      </c>
      <c r="L193">
        <v>52.716360831543199</v>
      </c>
      <c r="M193">
        <v>60.813984355834002</v>
      </c>
      <c r="N193">
        <v>-1.5564190276868599</v>
      </c>
      <c r="O193">
        <v>0.74346941554997203</v>
      </c>
      <c r="P193">
        <v>29.209736578859602</v>
      </c>
      <c r="Q193">
        <v>103.667232597623</v>
      </c>
      <c r="R193">
        <v>0.100364445419818</v>
      </c>
    </row>
    <row r="194" spans="1:18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96</v>
      </c>
      <c r="E194">
        <v>41425.505532609997</v>
      </c>
      <c r="F194">
        <v>446.1</v>
      </c>
      <c r="G194">
        <v>216.523221641444</v>
      </c>
      <c r="H194">
        <v>10.6212744063344</v>
      </c>
      <c r="I194">
        <v>19.694015458626001</v>
      </c>
      <c r="J194">
        <v>12.589298743613201</v>
      </c>
      <c r="K194">
        <v>406.98012958919202</v>
      </c>
      <c r="L194">
        <v>345.46284616829701</v>
      </c>
      <c r="M194">
        <v>45.146427115994904</v>
      </c>
      <c r="N194">
        <v>7.5461230152986003</v>
      </c>
      <c r="O194">
        <v>1.8214493763612301</v>
      </c>
      <c r="P194">
        <v>4.2255099753418301</v>
      </c>
      <c r="Q194">
        <v>250.84545812032999</v>
      </c>
      <c r="R194">
        <v>0.17868643443740301</v>
      </c>
    </row>
    <row r="195" spans="1:18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41350.458656265</v>
      </c>
      <c r="F195">
        <v>4249.6499999999996</v>
      </c>
      <c r="G195">
        <v>67.014123214333793</v>
      </c>
      <c r="H195">
        <v>12.261065423410599</v>
      </c>
      <c r="I195">
        <v>32.5131594754086</v>
      </c>
      <c r="J195">
        <v>0.91107359558487</v>
      </c>
      <c r="K195">
        <v>3750.9051810321198</v>
      </c>
      <c r="L195">
        <v>3177.65203310793</v>
      </c>
      <c r="M195">
        <v>68.367600737118096</v>
      </c>
      <c r="N195">
        <v>4.7718780587585101</v>
      </c>
      <c r="O195">
        <v>0.91798261207496301</v>
      </c>
      <c r="P195">
        <v>3.7626628075253299</v>
      </c>
      <c r="Q195">
        <v>97.566248256624803</v>
      </c>
      <c r="R195">
        <v>0.14225236811417799</v>
      </c>
    </row>
    <row r="196" spans="1:18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66</v>
      </c>
      <c r="E196">
        <v>41180.065774889998</v>
      </c>
      <c r="F196">
        <v>2638.3</v>
      </c>
      <c r="G196">
        <v>58.334956951447602</v>
      </c>
      <c r="H196">
        <v>-0.44793558373048897</v>
      </c>
      <c r="I196">
        <v>39.071600782660298</v>
      </c>
      <c r="J196">
        <v>-6.2077009815614099</v>
      </c>
      <c r="K196">
        <v>2352.1754367635699</v>
      </c>
      <c r="L196">
        <v>2001.5619989259301</v>
      </c>
      <c r="M196">
        <v>78.660456343237499</v>
      </c>
      <c r="N196">
        <v>4.8977213356360103</v>
      </c>
      <c r="O196">
        <v>0.91629055455057595</v>
      </c>
      <c r="P196">
        <v>4.6128188606299396</v>
      </c>
      <c r="Q196">
        <v>91.562897077509504</v>
      </c>
      <c r="R196">
        <v>3.4702545624756997E-2</v>
      </c>
    </row>
    <row r="197" spans="1:18" x14ac:dyDescent="0.3">
      <c r="A197" t="s">
        <v>479</v>
      </c>
      <c r="B197" t="s">
        <v>480</v>
      </c>
      <c r="C197" t="str">
        <f>IFERROR(VLOOKUP(Table1[[#This Row],[Ticker]],[1]!Table1[[Symbol]:[Industry]],2,FALSE),"-")</f>
        <v>-</v>
      </c>
      <c r="D197" t="s">
        <v>481</v>
      </c>
      <c r="E197">
        <v>40353.75</v>
      </c>
      <c r="F197">
        <v>573.85</v>
      </c>
      <c r="G197">
        <v>120.66063027563099</v>
      </c>
      <c r="H197">
        <v>19.2791333532004</v>
      </c>
      <c r="I197">
        <v>83.388638518653707</v>
      </c>
      <c r="J197">
        <v>4.1379728641841798</v>
      </c>
      <c r="K197">
        <v>481.09559541660502</v>
      </c>
      <c r="L197">
        <v>366.19245172888202</v>
      </c>
      <c r="M197">
        <v>62.9019856129948</v>
      </c>
      <c r="N197">
        <v>8.5555584433240703</v>
      </c>
      <c r="O197">
        <v>0.53784437090916404</v>
      </c>
      <c r="P197">
        <v>0.52278469983444398</v>
      </c>
      <c r="Q197">
        <v>150.58951965065501</v>
      </c>
      <c r="R197">
        <v>0.10665894189093</v>
      </c>
    </row>
    <row r="198" spans="1:18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25</v>
      </c>
      <c r="E198">
        <v>39875.8859376849</v>
      </c>
      <c r="F198">
        <v>175.84</v>
      </c>
      <c r="G198">
        <v>18.859395426970998</v>
      </c>
      <c r="H198">
        <v>5.9644425576808198</v>
      </c>
      <c r="I198">
        <v>3.96826287875703</v>
      </c>
      <c r="J198">
        <v>0.90769881220622795</v>
      </c>
      <c r="K198">
        <v>164.06668604590601</v>
      </c>
      <c r="L198">
        <v>152.58126624723599</v>
      </c>
      <c r="M198">
        <v>58.366968460913498</v>
      </c>
      <c r="N198">
        <v>3.7461051958373499</v>
      </c>
      <c r="O198">
        <v>1.08041178614362</v>
      </c>
      <c r="P198">
        <v>2.2122383985441099</v>
      </c>
      <c r="Q198">
        <v>45.322314049586701</v>
      </c>
      <c r="R198">
        <v>5.9589854062767997E-2</v>
      </c>
    </row>
    <row r="199" spans="1:18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486</v>
      </c>
      <c r="E199">
        <v>39657.487468259998</v>
      </c>
      <c r="F199">
        <v>40307.449999999997</v>
      </c>
      <c r="G199">
        <v>-19.614139567488099</v>
      </c>
      <c r="H199">
        <v>12.0085351277675</v>
      </c>
      <c r="I199">
        <v>-2.9493795375276299</v>
      </c>
      <c r="J199">
        <v>3.0636942762701298</v>
      </c>
      <c r="K199">
        <v>37031.628428445103</v>
      </c>
      <c r="L199">
        <v>37164.179203945903</v>
      </c>
      <c r="M199">
        <v>52.995346049189699</v>
      </c>
      <c r="N199">
        <v>5.5217022516483603</v>
      </c>
      <c r="O199">
        <v>0.83055138662316397</v>
      </c>
      <c r="P199">
        <v>6.3947235560671798</v>
      </c>
      <c r="Q199">
        <v>21.885059139614199</v>
      </c>
      <c r="R199">
        <v>-3.9927237955888997E-2</v>
      </c>
    </row>
    <row r="200" spans="1:18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36</v>
      </c>
      <c r="E200">
        <v>39378.959999999999</v>
      </c>
      <c r="F200">
        <v>245.47</v>
      </c>
      <c r="G200">
        <v>84.509964144316299</v>
      </c>
      <c r="H200">
        <v>1.3871710540090301</v>
      </c>
      <c r="I200">
        <v>5.12891410427968</v>
      </c>
      <c r="J200">
        <v>3.1408020518674999</v>
      </c>
      <c r="K200">
        <v>235.107188748505</v>
      </c>
      <c r="L200">
        <v>210.98537459432299</v>
      </c>
      <c r="M200">
        <v>56.332471561007601</v>
      </c>
      <c r="N200">
        <v>3.3018594342682799</v>
      </c>
      <c r="O200">
        <v>1.7475663371069201</v>
      </c>
      <c r="P200">
        <v>32.276856642359498</v>
      </c>
      <c r="Q200">
        <v>115.23016220955699</v>
      </c>
      <c r="R200">
        <v>2.8050508355903999E-2</v>
      </c>
    </row>
    <row r="201" spans="1:18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50</v>
      </c>
      <c r="E201">
        <v>39277.215998649997</v>
      </c>
      <c r="F201">
        <v>180.51</v>
      </c>
      <c r="G201">
        <v>26.033029561187</v>
      </c>
      <c r="H201">
        <v>12.662226144362901</v>
      </c>
      <c r="I201">
        <v>7.7297527946324296</v>
      </c>
      <c r="J201">
        <v>0.59618186451092303</v>
      </c>
      <c r="K201">
        <v>165.78058677563001</v>
      </c>
      <c r="L201">
        <v>152.99268316299799</v>
      </c>
      <c r="M201">
        <v>42.803682330012002</v>
      </c>
      <c r="N201">
        <v>5.9622574786862597</v>
      </c>
      <c r="O201">
        <v>2.7068294683947598</v>
      </c>
      <c r="P201">
        <v>3.4291728990083699</v>
      </c>
      <c r="Q201">
        <v>57.033492822966501</v>
      </c>
      <c r="R201">
        <v>4.5215461490257999E-2</v>
      </c>
    </row>
    <row r="202" spans="1:18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446</v>
      </c>
      <c r="E202">
        <v>38716.342122779999</v>
      </c>
      <c r="F202">
        <v>569</v>
      </c>
      <c r="G202">
        <v>-42.328477022746704</v>
      </c>
      <c r="H202">
        <v>7.1717740624189696</v>
      </c>
      <c r="I202">
        <v>-13.1682302170332</v>
      </c>
      <c r="J202">
        <v>2.03387463382973</v>
      </c>
      <c r="K202">
        <v>518.51968616263105</v>
      </c>
      <c r="L202">
        <v>545.38353524639604</v>
      </c>
      <c r="M202">
        <v>58.830165649136703</v>
      </c>
      <c r="N202">
        <v>6.1922162804940202</v>
      </c>
      <c r="O202">
        <v>0.91378167859843396</v>
      </c>
      <c r="P202">
        <v>21.080843585237201</v>
      </c>
      <c r="Q202">
        <v>27.065654309959701</v>
      </c>
      <c r="R202">
        <v>-0.153506311372405</v>
      </c>
    </row>
    <row r="203" spans="1:18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38662.590489529997</v>
      </c>
      <c r="F203">
        <v>4472.8500000000004</v>
      </c>
      <c r="G203">
        <v>64.291300384096701</v>
      </c>
      <c r="H203">
        <v>4.37399322328955</v>
      </c>
      <c r="I203">
        <v>35.8373821940692</v>
      </c>
      <c r="J203">
        <v>-5.8541247154156002</v>
      </c>
      <c r="K203">
        <v>4139.5496775318798</v>
      </c>
      <c r="L203">
        <v>3369.7896003372098</v>
      </c>
      <c r="M203">
        <v>68.732265119099296</v>
      </c>
      <c r="N203">
        <v>1.7817358666682701</v>
      </c>
      <c r="O203">
        <v>1.52062171708341</v>
      </c>
      <c r="P203">
        <v>12.6731278714913</v>
      </c>
      <c r="Q203">
        <v>101.207827260458</v>
      </c>
      <c r="R203">
        <v>0.26312499280419999</v>
      </c>
    </row>
    <row r="204" spans="1:18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274</v>
      </c>
      <c r="E204">
        <v>38517.848922074998</v>
      </c>
      <c r="F204">
        <v>651.35</v>
      </c>
      <c r="G204">
        <v>128.33008728084499</v>
      </c>
      <c r="H204">
        <v>5.4056291534355996</v>
      </c>
      <c r="I204">
        <v>36.615200547577999</v>
      </c>
      <c r="J204">
        <v>2.1753291342021499</v>
      </c>
      <c r="K204">
        <v>592.24819004270705</v>
      </c>
      <c r="L204">
        <v>487.71075166449202</v>
      </c>
      <c r="M204">
        <v>66.670433984177805</v>
      </c>
      <c r="N204">
        <v>4.3379357390909501</v>
      </c>
      <c r="O204">
        <v>1.0192366769199499</v>
      </c>
      <c r="P204">
        <v>3.6002149382052502</v>
      </c>
      <c r="Q204">
        <v>160.74859887910301</v>
      </c>
      <c r="R204">
        <v>4.9993387263910997E-2</v>
      </c>
    </row>
    <row r="205" spans="1:18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19</v>
      </c>
      <c r="E205">
        <v>38320.572259105</v>
      </c>
      <c r="F205">
        <v>224.36</v>
      </c>
      <c r="G205">
        <v>165.27311690746899</v>
      </c>
      <c r="H205">
        <v>-1.7429886170745701</v>
      </c>
      <c r="I205">
        <v>62.733169427283897</v>
      </c>
      <c r="J205">
        <v>-2.2174916140099601</v>
      </c>
      <c r="K205">
        <v>215.09825052698301</v>
      </c>
      <c r="L205">
        <v>177.22232516962401</v>
      </c>
      <c r="M205">
        <v>54.8825803538777</v>
      </c>
      <c r="N205">
        <v>5.06703667914325</v>
      </c>
      <c r="O205">
        <v>0.877968516075882</v>
      </c>
      <c r="P205">
        <v>28.922267783918599</v>
      </c>
      <c r="Q205">
        <v>196.184818481848</v>
      </c>
      <c r="R205">
        <v>0.12345434817079801</v>
      </c>
    </row>
    <row r="206" spans="1:18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186</v>
      </c>
      <c r="E206">
        <v>38308.91045625</v>
      </c>
      <c r="F206">
        <v>607.79999999999995</v>
      </c>
      <c r="G206">
        <v>4.2697239040760504</v>
      </c>
      <c r="H206">
        <v>5.1646611264702198</v>
      </c>
      <c r="I206">
        <v>24.412039268544</v>
      </c>
      <c r="J206">
        <v>-5.2603539364525203</v>
      </c>
      <c r="K206">
        <v>571.68709312840394</v>
      </c>
      <c r="L206">
        <v>528.180309257874</v>
      </c>
      <c r="M206">
        <v>57.061559857941504</v>
      </c>
      <c r="N206">
        <v>2.8151712084903702</v>
      </c>
      <c r="O206">
        <v>1.18090260681373</v>
      </c>
      <c r="P206">
        <v>6.7703191839421004</v>
      </c>
      <c r="Q206">
        <v>53.078957310162401</v>
      </c>
      <c r="R206">
        <v>-2.7890682739947999E-2</v>
      </c>
    </row>
    <row r="207" spans="1:18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504</v>
      </c>
      <c r="E207">
        <v>38231.93514999</v>
      </c>
      <c r="F207">
        <v>342.2</v>
      </c>
      <c r="G207">
        <v>16.509537915092402</v>
      </c>
      <c r="H207">
        <v>5.7383679641910099</v>
      </c>
      <c r="I207">
        <v>26.2743955470056</v>
      </c>
      <c r="J207">
        <v>4.44967823950675</v>
      </c>
      <c r="K207">
        <v>311.78566297145602</v>
      </c>
      <c r="L207">
        <v>280.47654118192202</v>
      </c>
      <c r="M207">
        <v>71.919042847814694</v>
      </c>
      <c r="N207">
        <v>4.2784016252575796</v>
      </c>
      <c r="O207">
        <v>0.68767160436908004</v>
      </c>
      <c r="P207">
        <v>2.5715955581531298</v>
      </c>
      <c r="Q207">
        <v>57.3333333333333</v>
      </c>
      <c r="R207">
        <v>-6.5726923957930006E-2</v>
      </c>
    </row>
    <row r="208" spans="1:18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256</v>
      </c>
      <c r="E208">
        <v>36970.472819839997</v>
      </c>
      <c r="F208">
        <v>637.54999999999995</v>
      </c>
      <c r="G208">
        <v>-2.63105561217747</v>
      </c>
      <c r="H208">
        <v>-2.2347567402006101</v>
      </c>
      <c r="I208">
        <v>-0.109842955561925</v>
      </c>
      <c r="J208">
        <v>-4.1228822275491304</v>
      </c>
      <c r="K208">
        <v>640.12710066885597</v>
      </c>
      <c r="L208">
        <v>611.72566543784205</v>
      </c>
      <c r="M208">
        <v>59.358378491894797</v>
      </c>
      <c r="N208">
        <v>-0.663507633181037</v>
      </c>
      <c r="O208">
        <v>0.68955885423013197</v>
      </c>
      <c r="P208">
        <v>12.7519410242334</v>
      </c>
      <c r="Q208">
        <v>30.618725670968999</v>
      </c>
      <c r="R208">
        <v>5.0255047462979999E-2</v>
      </c>
    </row>
    <row r="209" spans="1:18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509</v>
      </c>
      <c r="E209">
        <v>36959.099770590001</v>
      </c>
      <c r="F209">
        <v>2497.9499999999998</v>
      </c>
      <c r="G209">
        <v>292.48886889741402</v>
      </c>
      <c r="H209">
        <v>-4.9611209139188697</v>
      </c>
      <c r="I209">
        <v>-2.1423557995193199</v>
      </c>
      <c r="J209">
        <v>-7.5100433008085101</v>
      </c>
      <c r="K209">
        <v>2666.9825561565899</v>
      </c>
      <c r="L209">
        <v>2209.40639850976</v>
      </c>
      <c r="M209">
        <v>48.755230634660201</v>
      </c>
      <c r="N209">
        <v>-6.4220574110541699</v>
      </c>
      <c r="O209">
        <v>0.519753010886432</v>
      </c>
      <c r="P209">
        <v>30.695170039432298</v>
      </c>
      <c r="Q209">
        <v>324.10016977928598</v>
      </c>
      <c r="R209">
        <v>0.19818571403298599</v>
      </c>
    </row>
    <row r="210" spans="1:18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446</v>
      </c>
      <c r="E210">
        <v>36904.009519615</v>
      </c>
      <c r="F210">
        <v>1531.85</v>
      </c>
      <c r="G210">
        <v>37.485771617133501</v>
      </c>
      <c r="H210">
        <v>23.273852953676901</v>
      </c>
      <c r="I210">
        <v>11.016776723900101</v>
      </c>
      <c r="J210">
        <v>1.8844342657967501</v>
      </c>
      <c r="K210">
        <v>1324.3978934673301</v>
      </c>
      <c r="L210">
        <v>1173.8759332162499</v>
      </c>
      <c r="M210">
        <v>66.022255042617203</v>
      </c>
      <c r="N210">
        <v>6.5072766519230498</v>
      </c>
      <c r="O210">
        <v>1.7735204095766699</v>
      </c>
      <c r="P210">
        <v>10.222933054803001</v>
      </c>
      <c r="Q210">
        <v>67.681024574462199</v>
      </c>
      <c r="R210">
        <v>2.2464768633188002E-2</v>
      </c>
    </row>
    <row r="211" spans="1:18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514</v>
      </c>
      <c r="E211">
        <v>35934.612583200003</v>
      </c>
      <c r="F211">
        <v>332</v>
      </c>
      <c r="G211">
        <v>160.226808321703</v>
      </c>
      <c r="H211">
        <v>-14.8907560609188</v>
      </c>
      <c r="I211">
        <v>32.085909405186598</v>
      </c>
      <c r="J211">
        <v>-2.00029656795023</v>
      </c>
      <c r="K211">
        <v>342.55361402495902</v>
      </c>
      <c r="L211">
        <v>270.22871312511302</v>
      </c>
      <c r="M211">
        <v>43.5738909441218</v>
      </c>
      <c r="N211">
        <v>-2.8943803912097099</v>
      </c>
      <c r="O211">
        <v>0.38682610703464898</v>
      </c>
      <c r="P211">
        <v>25.240963855421601</v>
      </c>
      <c r="Q211">
        <v>193.805309734513</v>
      </c>
      <c r="R211">
        <v>7.1170988485774994E-2</v>
      </c>
    </row>
    <row r="212" spans="1:18" x14ac:dyDescent="0.3">
      <c r="A212" t="s">
        <v>515</v>
      </c>
      <c r="B212" t="s">
        <v>516</v>
      </c>
      <c r="C212" t="str">
        <f>IFERROR(VLOOKUP(Table1[[#This Row],[Ticker]],[1]!Table1[[Symbol]:[Industry]],2,FALSE),"-")</f>
        <v>-</v>
      </c>
      <c r="D212" t="s">
        <v>517</v>
      </c>
      <c r="E212">
        <v>35704.589330000003</v>
      </c>
      <c r="F212">
        <v>733.9</v>
      </c>
      <c r="G212">
        <v>61.235357602319802</v>
      </c>
      <c r="H212">
        <v>9.1622604612270209</v>
      </c>
      <c r="I212">
        <v>32.587040668910198</v>
      </c>
      <c r="J212">
        <v>-0.94609427277061797</v>
      </c>
      <c r="K212">
        <v>665.94790778014794</v>
      </c>
      <c r="L212">
        <v>581.068631427882</v>
      </c>
      <c r="M212">
        <v>52.894840607274297</v>
      </c>
      <c r="N212">
        <v>5.8448929398340104</v>
      </c>
      <c r="O212">
        <v>1.2254625827754999</v>
      </c>
      <c r="P212">
        <v>3.5290911568333501</v>
      </c>
      <c r="Q212">
        <v>91.769009668147305</v>
      </c>
      <c r="R212">
        <v>1.6008777239186998E-2</v>
      </c>
    </row>
    <row r="213" spans="1:18" x14ac:dyDescent="0.3">
      <c r="A213" t="s">
        <v>518</v>
      </c>
      <c r="B213" t="s">
        <v>519</v>
      </c>
      <c r="C213" t="str">
        <f>IFERROR(VLOOKUP(Table1[[#This Row],[Ticker]],[1]!Table1[[Symbol]:[Industry]],2,FALSE),"-")</f>
        <v>-</v>
      </c>
      <c r="D213" t="s">
        <v>50</v>
      </c>
      <c r="E213">
        <v>35495.284854899997</v>
      </c>
      <c r="F213">
        <v>417.25</v>
      </c>
      <c r="G213">
        <v>-2.36388606583284</v>
      </c>
      <c r="H213">
        <v>-10.7759058387289</v>
      </c>
      <c r="I213">
        <v>-15.474943734745899</v>
      </c>
      <c r="J213">
        <v>-4.6246077304965798</v>
      </c>
      <c r="K213">
        <v>452.30038169133599</v>
      </c>
      <c r="L213">
        <v>435.50881731178799</v>
      </c>
      <c r="M213">
        <v>39.453936840487799</v>
      </c>
      <c r="N213">
        <v>-4.8834040523934004</v>
      </c>
      <c r="O213">
        <v>1.98493746661376</v>
      </c>
      <c r="P213">
        <v>24.553624925104799</v>
      </c>
      <c r="Q213">
        <v>25.6398675097861</v>
      </c>
      <c r="R213">
        <v>0.12858088298420201</v>
      </c>
    </row>
    <row r="214" spans="1:18" x14ac:dyDescent="0.3">
      <c r="A214" t="s">
        <v>520</v>
      </c>
      <c r="B214" t="s">
        <v>521</v>
      </c>
      <c r="C214" t="str">
        <f>IFERROR(VLOOKUP(Table1[[#This Row],[Ticker]],[1]!Table1[[Symbol]:[Industry]],2,FALSE),"-")</f>
        <v>-</v>
      </c>
      <c r="D214" t="s">
        <v>169</v>
      </c>
      <c r="E214">
        <v>35474.542965904999</v>
      </c>
      <c r="F214">
        <v>189.98</v>
      </c>
      <c r="G214">
        <v>104.175281409633</v>
      </c>
      <c r="H214">
        <v>-1.62984851390618</v>
      </c>
      <c r="I214">
        <v>54.448103593989899</v>
      </c>
      <c r="J214">
        <v>0.66550313780522297</v>
      </c>
      <c r="K214">
        <v>182.40923939037901</v>
      </c>
      <c r="L214">
        <v>147.40908494174801</v>
      </c>
      <c r="M214">
        <v>56.682804523535602</v>
      </c>
      <c r="N214">
        <v>1.3802641417186701</v>
      </c>
      <c r="O214">
        <v>0.69512573038594005</v>
      </c>
      <c r="P214">
        <v>8.5903779345194398</v>
      </c>
      <c r="Q214">
        <v>135.561066336019</v>
      </c>
      <c r="R214">
        <v>0.10159200269977001</v>
      </c>
    </row>
    <row r="215" spans="1:18" x14ac:dyDescent="0.3">
      <c r="A215" t="s">
        <v>522</v>
      </c>
      <c r="B215" t="s">
        <v>523</v>
      </c>
      <c r="C215" t="str">
        <f>IFERROR(VLOOKUP(Table1[[#This Row],[Ticker]],[1]!Table1[[Symbol]:[Industry]],2,FALSE),"-")</f>
        <v>-</v>
      </c>
      <c r="D215" t="s">
        <v>524</v>
      </c>
      <c r="E215">
        <v>35470.015749999999</v>
      </c>
      <c r="F215">
        <v>3305.2</v>
      </c>
      <c r="G215">
        <v>-16.363645586308198</v>
      </c>
      <c r="H215">
        <v>4.9003069703981401</v>
      </c>
      <c r="I215">
        <v>-18.570681524137498</v>
      </c>
      <c r="J215">
        <v>3.55434110431721</v>
      </c>
      <c r="K215">
        <v>3256.4085501710902</v>
      </c>
      <c r="L215">
        <v>3254.3706525632001</v>
      </c>
      <c r="M215">
        <v>43.197625612487201</v>
      </c>
      <c r="N215">
        <v>2.8191426222142901</v>
      </c>
      <c r="O215">
        <v>2.5299088360686</v>
      </c>
      <c r="P215">
        <v>18.600992375650399</v>
      </c>
      <c r="Q215">
        <v>33.489499192245503</v>
      </c>
      <c r="R215">
        <v>0.13687249416623201</v>
      </c>
    </row>
    <row r="216" spans="1:18" x14ac:dyDescent="0.3">
      <c r="A216" t="s">
        <v>525</v>
      </c>
      <c r="B216" t="s">
        <v>526</v>
      </c>
      <c r="C216" t="str">
        <f>IFERROR(VLOOKUP(Table1[[#This Row],[Ticker]],[1]!Table1[[Symbol]:[Industry]],2,FALSE),"-")</f>
        <v>-</v>
      </c>
      <c r="D216" t="s">
        <v>239</v>
      </c>
      <c r="E216">
        <v>35240.44824125</v>
      </c>
      <c r="F216">
        <v>4296.1000000000004</v>
      </c>
      <c r="G216">
        <v>3.3341338194824899</v>
      </c>
      <c r="H216">
        <v>13.1026780754224</v>
      </c>
      <c r="I216">
        <v>9.3945551680841302</v>
      </c>
      <c r="J216">
        <v>5.3434280017609801</v>
      </c>
      <c r="K216">
        <v>3859.94215626497</v>
      </c>
      <c r="L216">
        <v>3677.99100964934</v>
      </c>
      <c r="M216">
        <v>46.824176596803497</v>
      </c>
      <c r="N216">
        <v>8.8017885157957299</v>
      </c>
      <c r="O216">
        <v>1.14773630513919</v>
      </c>
      <c r="P216">
        <v>7.7721654523870303</v>
      </c>
      <c r="Q216">
        <v>38.5503507215996</v>
      </c>
      <c r="R216">
        <v>5.9342558277888001E-2</v>
      </c>
    </row>
    <row r="217" spans="1:18" hidden="1" x14ac:dyDescent="0.3">
      <c r="A217" t="s">
        <v>527</v>
      </c>
      <c r="B217" t="s">
        <v>528</v>
      </c>
      <c r="C217" t="str">
        <f>IFERROR(VLOOKUP(Table1[[#This Row],[Ticker]],[1]!Table1[[Symbol]:[Industry]],2,FALSE),"-")</f>
        <v>-</v>
      </c>
      <c r="D217" t="s">
        <v>144</v>
      </c>
      <c r="E217">
        <v>35178.233443650002</v>
      </c>
      <c r="F217">
        <v>1593.45</v>
      </c>
      <c r="G217">
        <v>620.59283842306604</v>
      </c>
      <c r="H217">
        <v>17.273758471439599</v>
      </c>
      <c r="I217">
        <v>227.38046562770501</v>
      </c>
      <c r="J217">
        <v>-2.7694359796074601</v>
      </c>
      <c r="K217">
        <v>1272.8972093699499</v>
      </c>
      <c r="L217">
        <v>837.81783369189998</v>
      </c>
      <c r="M217">
        <v>73.496044887224002</v>
      </c>
      <c r="N217">
        <v>10.679273459467399</v>
      </c>
      <c r="O217">
        <v>1.0372491741396099</v>
      </c>
      <c r="P217">
        <v>4.17647243402679</v>
      </c>
      <c r="Q217">
        <v>673.51941747572801</v>
      </c>
      <c r="R217">
        <v>0.21529634951642301</v>
      </c>
    </row>
    <row r="218" spans="1:18" x14ac:dyDescent="0.3">
      <c r="A218" t="s">
        <v>529</v>
      </c>
      <c r="B218" t="s">
        <v>530</v>
      </c>
      <c r="C218" t="str">
        <f>IFERROR(VLOOKUP(Table1[[#This Row],[Ticker]],[1]!Table1[[Symbol]:[Industry]],2,FALSE),"-")</f>
        <v>-</v>
      </c>
      <c r="D218" t="s">
        <v>284</v>
      </c>
      <c r="E218">
        <v>34879.066437599999</v>
      </c>
      <c r="F218">
        <v>485</v>
      </c>
      <c r="G218">
        <v>34.068224046037201</v>
      </c>
      <c r="H218">
        <v>-1.2147930469846999E-2</v>
      </c>
      <c r="I218">
        <v>12.1931879541039</v>
      </c>
      <c r="J218">
        <v>-3.0641164235416398</v>
      </c>
      <c r="K218">
        <v>457.99233334522501</v>
      </c>
      <c r="L218">
        <v>408.577607786378</v>
      </c>
      <c r="M218">
        <v>59.495479486503598</v>
      </c>
      <c r="N218">
        <v>2.5321193907048301</v>
      </c>
      <c r="O218">
        <v>1.1928039068910501</v>
      </c>
      <c r="P218">
        <v>5.1237113402061896</v>
      </c>
      <c r="Q218">
        <v>62.506282459373402</v>
      </c>
      <c r="R218">
        <v>6.8014179400344002E-2</v>
      </c>
    </row>
    <row r="219" spans="1:18" x14ac:dyDescent="0.3">
      <c r="A219" t="s">
        <v>531</v>
      </c>
      <c r="B219" t="s">
        <v>532</v>
      </c>
      <c r="C219" t="str">
        <f>IFERROR(VLOOKUP(Table1[[#This Row],[Ticker]],[1]!Table1[[Symbol]:[Industry]],2,FALSE),"-")</f>
        <v>-</v>
      </c>
      <c r="D219" t="s">
        <v>130</v>
      </c>
      <c r="E219">
        <v>34609.414185324997</v>
      </c>
      <c r="F219">
        <v>728.6</v>
      </c>
      <c r="G219">
        <v>63.883455721197699</v>
      </c>
      <c r="H219">
        <v>2.1212786761026701</v>
      </c>
      <c r="I219">
        <v>6.2042475553753897</v>
      </c>
      <c r="J219">
        <v>0.60556402039253199</v>
      </c>
      <c r="K219">
        <v>691.91075777665503</v>
      </c>
      <c r="L219">
        <v>600.94552221876995</v>
      </c>
      <c r="M219">
        <v>36.841270988496802</v>
      </c>
      <c r="N219">
        <v>2.22157191752629</v>
      </c>
      <c r="O219">
        <v>1.1026624152857101</v>
      </c>
      <c r="P219">
        <v>6.3546527587153401</v>
      </c>
      <c r="Q219">
        <v>94.812834224598902</v>
      </c>
      <c r="R219">
        <v>0.25204291888257702</v>
      </c>
    </row>
    <row r="220" spans="1:18" x14ac:dyDescent="0.3">
      <c r="A220" t="s">
        <v>533</v>
      </c>
      <c r="B220" t="s">
        <v>534</v>
      </c>
      <c r="C220" t="str">
        <f>IFERROR(VLOOKUP(Table1[[#This Row],[Ticker]],[1]!Table1[[Symbol]:[Industry]],2,FALSE),"-")</f>
        <v>-</v>
      </c>
      <c r="D220" t="s">
        <v>535</v>
      </c>
      <c r="E220">
        <v>34574.809169350003</v>
      </c>
      <c r="F220">
        <v>38166.85</v>
      </c>
      <c r="G220">
        <v>12.6446758777992</v>
      </c>
      <c r="H220">
        <v>20.901642440109001</v>
      </c>
      <c r="I220">
        <v>11.1158560142054</v>
      </c>
      <c r="J220">
        <v>3.5546548195288299</v>
      </c>
      <c r="K220">
        <v>33086.005629221901</v>
      </c>
      <c r="L220">
        <v>31031.328202247401</v>
      </c>
      <c r="M220">
        <v>58.591275477713999</v>
      </c>
      <c r="N220">
        <v>8.8356642443715891</v>
      </c>
      <c r="O220">
        <v>1.0342506434369401</v>
      </c>
      <c r="P220">
        <v>4.4783627676897497</v>
      </c>
      <c r="Q220">
        <v>43.333521105603097</v>
      </c>
      <c r="R220">
        <v>-1.0457871959770999E-2</v>
      </c>
    </row>
    <row r="221" spans="1:18" x14ac:dyDescent="0.3">
      <c r="A221" t="s">
        <v>536</v>
      </c>
      <c r="B221" t="s">
        <v>537</v>
      </c>
      <c r="C221" t="str">
        <f>IFERROR(VLOOKUP(Table1[[#This Row],[Ticker]],[1]!Table1[[Symbol]:[Industry]],2,FALSE),"-")</f>
        <v>-</v>
      </c>
      <c r="D221" t="s">
        <v>102</v>
      </c>
      <c r="E221">
        <v>33616.974760104997</v>
      </c>
      <c r="F221">
        <v>1818.6</v>
      </c>
      <c r="G221">
        <v>-43.332644215780597</v>
      </c>
      <c r="H221">
        <v>-1.80043670693867</v>
      </c>
      <c r="I221">
        <v>-29.0286925544323</v>
      </c>
      <c r="J221">
        <v>-4.0968157238737497</v>
      </c>
      <c r="K221">
        <v>1856.3124056065701</v>
      </c>
      <c r="L221">
        <v>1990.45014672394</v>
      </c>
      <c r="M221">
        <v>44.187344768760703</v>
      </c>
      <c r="N221">
        <v>-0.95596181425836502</v>
      </c>
      <c r="O221">
        <v>1.0552968868116701</v>
      </c>
      <c r="P221">
        <v>33.657758715495397</v>
      </c>
      <c r="Q221">
        <v>10.124742642606201</v>
      </c>
      <c r="R221">
        <v>-3.2560972237900998E-2</v>
      </c>
    </row>
    <row r="222" spans="1:18" x14ac:dyDescent="0.3">
      <c r="A222" t="s">
        <v>538</v>
      </c>
      <c r="B222" t="s">
        <v>539</v>
      </c>
      <c r="C222" t="str">
        <f>IFERROR(VLOOKUP(Table1[[#This Row],[Ticker]],[1]!Table1[[Symbol]:[Industry]],2,FALSE),"-")</f>
        <v>-</v>
      </c>
      <c r="D222" t="s">
        <v>372</v>
      </c>
      <c r="E222">
        <v>33577.732738879997</v>
      </c>
      <c r="F222">
        <v>647.79999999999995</v>
      </c>
      <c r="G222">
        <v>252.284343998135</v>
      </c>
      <c r="H222">
        <v>16.979028653573401</v>
      </c>
      <c r="I222">
        <v>96.244160813089394</v>
      </c>
      <c r="J222">
        <v>1.7443131353186301</v>
      </c>
      <c r="K222">
        <v>581.92301573099996</v>
      </c>
      <c r="L222">
        <v>429.26896574087999</v>
      </c>
      <c r="M222">
        <v>44.188769190513902</v>
      </c>
      <c r="N222">
        <v>2.9333040288486099</v>
      </c>
      <c r="O222">
        <v>0.86792368910915296</v>
      </c>
      <c r="P222">
        <v>11.454152516208699</v>
      </c>
      <c r="Q222">
        <v>284.45103857566698</v>
      </c>
      <c r="R222">
        <v>9.9178242043874001E-2</v>
      </c>
    </row>
    <row r="223" spans="1:18" x14ac:dyDescent="0.3">
      <c r="A223" t="s">
        <v>540</v>
      </c>
      <c r="B223" t="s">
        <v>541</v>
      </c>
      <c r="C223" t="str">
        <f>IFERROR(VLOOKUP(Table1[[#This Row],[Ticker]],[1]!Table1[[Symbol]:[Industry]],2,FALSE),"-")</f>
        <v>-</v>
      </c>
      <c r="D223" t="s">
        <v>50</v>
      </c>
      <c r="E223">
        <v>33501.239079679901</v>
      </c>
      <c r="F223">
        <v>305.35000000000002</v>
      </c>
      <c r="G223">
        <v>-27.204721044052999</v>
      </c>
      <c r="H223">
        <v>11.434161621921699</v>
      </c>
      <c r="I223">
        <v>2.5911936015538699</v>
      </c>
      <c r="J223">
        <v>1.0667298419839999</v>
      </c>
      <c r="K223">
        <v>280.71528066720703</v>
      </c>
      <c r="L223">
        <v>277.42686558798903</v>
      </c>
      <c r="M223">
        <v>66.482182648439903</v>
      </c>
      <c r="N223">
        <v>5.7047974875442797</v>
      </c>
      <c r="O223">
        <v>1.1113875236089299</v>
      </c>
      <c r="P223">
        <v>13.4927132798428</v>
      </c>
      <c r="Q223">
        <v>28.649673477986099</v>
      </c>
      <c r="R223">
        <v>4.6903195662041999E-2</v>
      </c>
    </row>
    <row r="224" spans="1:18" x14ac:dyDescent="0.3">
      <c r="A224" t="s">
        <v>542</v>
      </c>
      <c r="B224" t="s">
        <v>543</v>
      </c>
      <c r="C224" t="str">
        <f>IFERROR(VLOOKUP(Table1[[#This Row],[Ticker]],[1]!Table1[[Symbol]:[Industry]],2,FALSE),"-")</f>
        <v>-</v>
      </c>
      <c r="D224" t="s">
        <v>274</v>
      </c>
      <c r="E224">
        <v>33422.493608159901</v>
      </c>
      <c r="F224">
        <v>6801.55</v>
      </c>
      <c r="G224">
        <v>167.69360374444699</v>
      </c>
      <c r="H224">
        <v>-5.05975163765555</v>
      </c>
      <c r="I224">
        <v>51.101324294405501</v>
      </c>
      <c r="J224">
        <v>-5.7212518796555001</v>
      </c>
      <c r="K224">
        <v>6577.0379490038003</v>
      </c>
      <c r="L224">
        <v>5407.9928187332598</v>
      </c>
      <c r="M224">
        <v>50.114844238764903</v>
      </c>
      <c r="N224">
        <v>3.2637333031676898</v>
      </c>
      <c r="O224">
        <v>1.2276101427514201</v>
      </c>
      <c r="P224">
        <v>43.450389984635798</v>
      </c>
      <c r="Q224">
        <v>198.313596491228</v>
      </c>
      <c r="R224">
        <v>0.160514758069218</v>
      </c>
    </row>
    <row r="225" spans="1:18" x14ac:dyDescent="0.3">
      <c r="A225" t="s">
        <v>544</v>
      </c>
      <c r="B225" t="s">
        <v>545</v>
      </c>
      <c r="C225" t="str">
        <f>IFERROR(VLOOKUP(Table1[[#This Row],[Ticker]],[1]!Table1[[Symbol]:[Industry]],2,FALSE),"-")</f>
        <v>-</v>
      </c>
      <c r="D225" t="s">
        <v>36</v>
      </c>
      <c r="E225">
        <v>33256.984907414997</v>
      </c>
      <c r="F225">
        <v>988</v>
      </c>
      <c r="G225">
        <v>6.3716879529427599</v>
      </c>
      <c r="H225">
        <v>1.16525007856464</v>
      </c>
      <c r="I225">
        <v>-4.03121238808634</v>
      </c>
      <c r="J225">
        <v>-1.0852295140569601</v>
      </c>
      <c r="K225">
        <v>975.38662188732098</v>
      </c>
      <c r="L225">
        <v>939.16257693337798</v>
      </c>
      <c r="M225">
        <v>36.859909850402197</v>
      </c>
      <c r="N225">
        <v>1.5820380524906399</v>
      </c>
      <c r="O225">
        <v>0.85314543661321496</v>
      </c>
      <c r="P225">
        <v>10.5263157894736</v>
      </c>
      <c r="Q225">
        <v>34.972677595628397</v>
      </c>
      <c r="R225">
        <v>-4.3753353384966998E-2</v>
      </c>
    </row>
    <row r="226" spans="1:18" x14ac:dyDescent="0.3">
      <c r="A226" t="s">
        <v>546</v>
      </c>
      <c r="B226" t="s">
        <v>547</v>
      </c>
      <c r="C226" t="str">
        <f>IFERROR(VLOOKUP(Table1[[#This Row],[Ticker]],[1]!Table1[[Symbol]:[Industry]],2,FALSE),"-")</f>
        <v>-</v>
      </c>
      <c r="D226" t="s">
        <v>66</v>
      </c>
      <c r="E226">
        <v>32924.464890950003</v>
      </c>
      <c r="F226">
        <v>1125.4000000000001</v>
      </c>
      <c r="G226">
        <v>25.874886508563399</v>
      </c>
      <c r="H226">
        <v>-15.808106753282701</v>
      </c>
      <c r="I226">
        <v>-3.9404183155648802</v>
      </c>
      <c r="J226">
        <v>-4.30789751806899</v>
      </c>
      <c r="K226">
        <v>1221.66747064988</v>
      </c>
      <c r="L226">
        <v>1135.37502814038</v>
      </c>
      <c r="M226">
        <v>45.0242798945498</v>
      </c>
      <c r="N226">
        <v>-5.0938470835306697</v>
      </c>
      <c r="O226">
        <v>0.93287308993652995</v>
      </c>
      <c r="P226">
        <v>22.143237959836402</v>
      </c>
      <c r="Q226">
        <v>62.818287037037003</v>
      </c>
      <c r="R226">
        <v>-1.2098095357586E-2</v>
      </c>
    </row>
    <row r="227" spans="1:18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147</v>
      </c>
      <c r="E227">
        <v>32322.499355790002</v>
      </c>
      <c r="F227">
        <v>233.77</v>
      </c>
      <c r="G227">
        <v>111.951483347546</v>
      </c>
      <c r="H227">
        <v>-5.4991146700971196</v>
      </c>
      <c r="I227">
        <v>-16.817385964948102</v>
      </c>
      <c r="J227">
        <v>0.38738145188807999</v>
      </c>
      <c r="K227">
        <v>229.34569976634199</v>
      </c>
      <c r="L227">
        <v>202.18106742579999</v>
      </c>
      <c r="M227">
        <v>48.460892203796398</v>
      </c>
      <c r="N227">
        <v>1.5123749914265301</v>
      </c>
      <c r="O227">
        <v>0.62332610268397104</v>
      </c>
      <c r="P227">
        <v>25.657697737092001</v>
      </c>
      <c r="Q227">
        <v>142.24870466321201</v>
      </c>
      <c r="R227">
        <v>0.13819705662259901</v>
      </c>
    </row>
    <row r="228" spans="1:18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269</v>
      </c>
      <c r="E228">
        <v>32259.682057319998</v>
      </c>
      <c r="F228">
        <v>2509</v>
      </c>
      <c r="G228">
        <v>-13.725838675277</v>
      </c>
      <c r="H228">
        <v>6.95467130750853</v>
      </c>
      <c r="I228">
        <v>-8.7702963756585497</v>
      </c>
      <c r="J228">
        <v>5.3331813201052602</v>
      </c>
      <c r="K228">
        <v>2365.1357224701701</v>
      </c>
      <c r="L228">
        <v>2259.4785827180899</v>
      </c>
      <c r="M228">
        <v>37.864289863254598</v>
      </c>
      <c r="N228">
        <v>4.39603326483053</v>
      </c>
      <c r="O228">
        <v>1.24726981622467</v>
      </c>
      <c r="P228">
        <v>5.4603427660422499</v>
      </c>
      <c r="Q228">
        <v>32.038732764972103</v>
      </c>
      <c r="R228">
        <v>5.836528096737E-3</v>
      </c>
    </row>
    <row r="229" spans="1:18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186</v>
      </c>
      <c r="E229">
        <v>32252.53686</v>
      </c>
      <c r="F229">
        <v>474.55</v>
      </c>
      <c r="G229">
        <v>-27.8936554757768</v>
      </c>
      <c r="H229">
        <v>1.9038882641877599</v>
      </c>
      <c r="I229">
        <v>4.9733499542684099</v>
      </c>
      <c r="J229">
        <v>-3.0535622579533799</v>
      </c>
      <c r="K229">
        <v>457.54219965325501</v>
      </c>
      <c r="L229">
        <v>442.66717291165202</v>
      </c>
      <c r="M229">
        <v>67.303889015083499</v>
      </c>
      <c r="N229">
        <v>1.5328225501918</v>
      </c>
      <c r="O229">
        <v>0.74031569805319897</v>
      </c>
      <c r="P229">
        <v>5.5737014013275799</v>
      </c>
      <c r="Q229">
        <v>26.310886345488399</v>
      </c>
      <c r="R229">
        <v>-6.0068040884332E-2</v>
      </c>
    </row>
    <row r="230" spans="1:18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212</v>
      </c>
      <c r="E230">
        <v>32244.512341524998</v>
      </c>
      <c r="F230">
        <v>8470.7000000000007</v>
      </c>
      <c r="G230">
        <v>126.689068549124</v>
      </c>
      <c r="H230">
        <v>3.8206409072740501</v>
      </c>
      <c r="I230">
        <v>40.417260532826703</v>
      </c>
      <c r="J230">
        <v>-0.97506808400342004</v>
      </c>
      <c r="K230">
        <v>7791.0499753055401</v>
      </c>
      <c r="L230">
        <v>6283.7258575157603</v>
      </c>
      <c r="M230">
        <v>58.143350355665298</v>
      </c>
      <c r="N230">
        <v>3.8255506366530101</v>
      </c>
      <c r="O230">
        <v>0.76632010325335898</v>
      </c>
      <c r="P230">
        <v>3.1791941634103198</v>
      </c>
      <c r="Q230">
        <v>165.53918495297799</v>
      </c>
      <c r="R230">
        <v>0.27078072499057299</v>
      </c>
    </row>
    <row r="231" spans="1:18" hidden="1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138</v>
      </c>
      <c r="E231">
        <v>32216.064643341</v>
      </c>
      <c r="F231">
        <v>349.39</v>
      </c>
      <c r="G231">
        <v>-7.1784239272025898</v>
      </c>
      <c r="H231">
        <v>1.76097919952412</v>
      </c>
      <c r="I231">
        <v>-5.3822538533309503</v>
      </c>
      <c r="J231">
        <v>-1.74745795762944</v>
      </c>
      <c r="K231">
        <v>355.17784629547401</v>
      </c>
      <c r="L231">
        <v>345.47775155237701</v>
      </c>
      <c r="M231">
        <v>56.330526885428</v>
      </c>
      <c r="N231">
        <v>-1.5344403996206999</v>
      </c>
      <c r="O231">
        <v>1.0231562514435999</v>
      </c>
      <c r="P231">
        <v>14.1990325996737</v>
      </c>
      <c r="Q231">
        <v>23.024647887323901</v>
      </c>
      <c r="R231">
        <v>-0.123824141917355</v>
      </c>
    </row>
    <row r="232" spans="1:18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36</v>
      </c>
      <c r="E232">
        <v>31903.797098309999</v>
      </c>
      <c r="F232">
        <v>520.65</v>
      </c>
      <c r="G232">
        <v>-29.166250837056001</v>
      </c>
      <c r="H232">
        <v>-7.4738678980770397</v>
      </c>
      <c r="I232">
        <v>-12.714108826449101</v>
      </c>
      <c r="J232">
        <v>-2.5489521320049602</v>
      </c>
      <c r="K232">
        <v>533.53615648125594</v>
      </c>
      <c r="L232">
        <v>557.806368908894</v>
      </c>
      <c r="M232">
        <v>48.219609680603199</v>
      </c>
      <c r="N232">
        <v>-0.60771687542254804</v>
      </c>
      <c r="O232">
        <v>1.40768914619571</v>
      </c>
      <c r="P232">
        <v>29.6456352636127</v>
      </c>
      <c r="Q232">
        <v>14.478891820580399</v>
      </c>
      <c r="R232">
        <v>-9.9620044322419998E-2</v>
      </c>
    </row>
    <row r="233" spans="1:18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284</v>
      </c>
      <c r="E233">
        <v>31803.356860989999</v>
      </c>
      <c r="F233">
        <v>1310.2</v>
      </c>
      <c r="G233">
        <v>68.504737125349905</v>
      </c>
      <c r="H233">
        <v>8.2876293149303795</v>
      </c>
      <c r="I233">
        <v>25.711587587388301</v>
      </c>
      <c r="J233">
        <v>-2.9921909226905101</v>
      </c>
      <c r="K233">
        <v>1291.7315900568899</v>
      </c>
      <c r="L233">
        <v>1112.39333676348</v>
      </c>
      <c r="M233">
        <v>14.317697662497199</v>
      </c>
      <c r="N233">
        <v>2.0928656123025302</v>
      </c>
      <c r="O233">
        <v>1.2428047064564101</v>
      </c>
      <c r="P233">
        <v>15.547244695466301</v>
      </c>
      <c r="Q233">
        <v>102.55082322022101</v>
      </c>
    </row>
    <row r="234" spans="1:18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509</v>
      </c>
      <c r="E234">
        <v>31562.441332679999</v>
      </c>
      <c r="F234">
        <v>4219.2</v>
      </c>
      <c r="G234">
        <v>-17.417262265135701</v>
      </c>
      <c r="H234">
        <v>-5.8883391645496497</v>
      </c>
      <c r="I234">
        <v>-14.1664700671709</v>
      </c>
      <c r="J234">
        <v>1.5061010287946299</v>
      </c>
      <c r="K234">
        <v>4300.1432354052704</v>
      </c>
      <c r="L234">
        <v>4266.37899252642</v>
      </c>
      <c r="M234">
        <v>40.032096935864402</v>
      </c>
      <c r="N234">
        <v>0.97467771877577303</v>
      </c>
      <c r="O234">
        <v>0.75552951007668001</v>
      </c>
      <c r="P234">
        <v>24.869643534319302</v>
      </c>
      <c r="Q234">
        <v>15.256644903980099</v>
      </c>
      <c r="R234">
        <v>8.3837872990766005E-2</v>
      </c>
    </row>
    <row r="235" spans="1:18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22</v>
      </c>
      <c r="E235">
        <v>31562.39836064</v>
      </c>
      <c r="F235">
        <v>5351.65</v>
      </c>
      <c r="G235">
        <v>-9.9324946819747701</v>
      </c>
      <c r="H235">
        <v>2.70730625387103</v>
      </c>
      <c r="I235">
        <v>-24.979648850682398</v>
      </c>
      <c r="J235">
        <v>2.84213122306913</v>
      </c>
      <c r="K235">
        <v>5214.1115215375003</v>
      </c>
      <c r="L235">
        <v>5384.5813984248698</v>
      </c>
      <c r="M235">
        <v>77.047743730212105</v>
      </c>
      <c r="N235">
        <v>3.0143292486212099</v>
      </c>
      <c r="O235">
        <v>0.83276942499195294</v>
      </c>
      <c r="P235">
        <v>27.950258331542599</v>
      </c>
      <c r="Q235">
        <v>24.827103621202301</v>
      </c>
      <c r="R235">
        <v>2.0182883314518001E-2</v>
      </c>
    </row>
    <row r="236" spans="1:18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239</v>
      </c>
      <c r="E236">
        <v>31440.069722</v>
      </c>
      <c r="F236">
        <v>1689.95</v>
      </c>
      <c r="G236">
        <v>17.514238070660401</v>
      </c>
      <c r="H236">
        <v>-2.6826596513650598</v>
      </c>
      <c r="I236">
        <v>42.907780068619701</v>
      </c>
      <c r="J236">
        <v>-5.6371035751258001</v>
      </c>
      <c r="K236">
        <v>1555.05948571924</v>
      </c>
      <c r="L236">
        <v>1297.7358154390799</v>
      </c>
      <c r="M236">
        <v>56.4255024111567</v>
      </c>
      <c r="N236">
        <v>1.2354911950771501</v>
      </c>
      <c r="O236">
        <v>0.87166830522384897</v>
      </c>
      <c r="P236">
        <v>8.9470102665759299</v>
      </c>
      <c r="Q236">
        <v>64.776716068642699</v>
      </c>
      <c r="R236">
        <v>0.11093591878822499</v>
      </c>
    </row>
    <row r="237" spans="1:18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239</v>
      </c>
      <c r="E237">
        <v>31142.436344350001</v>
      </c>
      <c r="F237">
        <v>4446.2</v>
      </c>
      <c r="G237">
        <v>6.8351549352199497</v>
      </c>
      <c r="H237">
        <v>10.7583711944689</v>
      </c>
      <c r="I237">
        <v>28.271052358308602</v>
      </c>
      <c r="J237">
        <v>-4.4901932946961303</v>
      </c>
      <c r="K237">
        <v>3857.1326358429701</v>
      </c>
      <c r="L237">
        <v>3335.0560383997399</v>
      </c>
      <c r="M237">
        <v>69.4323504253219</v>
      </c>
      <c r="N237">
        <v>5.2239328656966197</v>
      </c>
      <c r="O237">
        <v>1.1360045823272</v>
      </c>
      <c r="P237">
        <v>8.3599478206108397</v>
      </c>
      <c r="Q237">
        <v>76.122004357298394</v>
      </c>
      <c r="R237">
        <v>0.121382433785288</v>
      </c>
    </row>
    <row r="238" spans="1:18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66</v>
      </c>
      <c r="E238">
        <v>31062.757532570002</v>
      </c>
      <c r="F238">
        <v>1823.2</v>
      </c>
      <c r="G238">
        <v>52.466522913803502</v>
      </c>
      <c r="H238">
        <v>-5.3290547699220401</v>
      </c>
      <c r="I238">
        <v>-13.836043910088501</v>
      </c>
      <c r="J238">
        <v>-1.869042357618</v>
      </c>
      <c r="K238">
        <v>1815.9134129558699</v>
      </c>
      <c r="L238">
        <v>1759.5597232769301</v>
      </c>
      <c r="M238">
        <v>82.135082574266093</v>
      </c>
      <c r="N238">
        <v>-0.48769253284633901</v>
      </c>
      <c r="O238">
        <v>0.87045251685858505</v>
      </c>
      <c r="P238">
        <v>20.337867485739299</v>
      </c>
      <c r="Q238">
        <v>87.562368190936695</v>
      </c>
      <c r="R238">
        <v>-9.0418765074295998E-2</v>
      </c>
    </row>
    <row r="239" spans="1:18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574</v>
      </c>
      <c r="E239">
        <v>31035.932403945</v>
      </c>
      <c r="F239">
        <v>1245.3</v>
      </c>
      <c r="G239">
        <v>3.6490332547321098</v>
      </c>
      <c r="H239">
        <v>7.7911113933595599</v>
      </c>
      <c r="I239">
        <v>-14.303339878448799</v>
      </c>
      <c r="J239">
        <v>8.3671337413627107</v>
      </c>
      <c r="K239">
        <v>1145.7350143767701</v>
      </c>
      <c r="L239">
        <v>1119.51984598484</v>
      </c>
      <c r="M239">
        <v>64.037545183474805</v>
      </c>
      <c r="N239">
        <v>5.4999807736166098</v>
      </c>
      <c r="O239">
        <v>1.3931924517069201</v>
      </c>
      <c r="P239">
        <v>15.7311491206938</v>
      </c>
      <c r="Q239">
        <v>34.0473627556512</v>
      </c>
      <c r="R239">
        <v>0.11991849128389501</v>
      </c>
    </row>
    <row r="240" spans="1:18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239</v>
      </c>
      <c r="E240">
        <v>30991.67024544</v>
      </c>
      <c r="F240">
        <v>6683</v>
      </c>
      <c r="G240">
        <v>8.9666257108044398</v>
      </c>
      <c r="H240">
        <v>8.0431837851488002</v>
      </c>
      <c r="I240">
        <v>33.155223047108301</v>
      </c>
      <c r="J240">
        <v>-2.7393229924015601</v>
      </c>
      <c r="K240">
        <v>5740.7476099128398</v>
      </c>
      <c r="L240">
        <v>5020.5394661702403</v>
      </c>
      <c r="M240">
        <v>83.484742586614402</v>
      </c>
      <c r="N240">
        <v>6.1530700987834503</v>
      </c>
      <c r="O240">
        <v>1.44780646312227</v>
      </c>
      <c r="P240">
        <v>9.9805476582373203</v>
      </c>
      <c r="Q240">
        <v>66.057895390731701</v>
      </c>
      <c r="R240">
        <v>0.116664171849858</v>
      </c>
    </row>
    <row r="241" spans="1:18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256</v>
      </c>
      <c r="E241">
        <v>30884.63822112</v>
      </c>
      <c r="F241">
        <v>2667.3</v>
      </c>
      <c r="G241">
        <v>44.669270277116198</v>
      </c>
      <c r="H241">
        <v>19.431326133835</v>
      </c>
      <c r="I241">
        <v>37.772335748066801</v>
      </c>
      <c r="J241">
        <v>-2.1716862395688699</v>
      </c>
      <c r="K241">
        <v>2247.29374099488</v>
      </c>
      <c r="L241">
        <v>1920.2877831123401</v>
      </c>
      <c r="M241">
        <v>67.2054665576009</v>
      </c>
      <c r="N241">
        <v>8.5616582381753794</v>
      </c>
      <c r="O241">
        <v>1.4779341511159401</v>
      </c>
      <c r="P241">
        <v>14.771491770704399</v>
      </c>
      <c r="Q241">
        <v>73.195675465082303</v>
      </c>
      <c r="R241">
        <v>1.7781357626915E-2</v>
      </c>
    </row>
    <row r="242" spans="1:18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102</v>
      </c>
      <c r="E242">
        <v>30833.509220295</v>
      </c>
      <c r="F242">
        <v>4223.3500000000004</v>
      </c>
      <c r="G242">
        <v>-2.8264113992456701</v>
      </c>
      <c r="H242">
        <v>4.0717179255959897</v>
      </c>
      <c r="I242">
        <v>1.9114151339719601</v>
      </c>
      <c r="J242">
        <v>-2.3510133559534601</v>
      </c>
      <c r="K242">
        <v>4107.1629335837997</v>
      </c>
      <c r="L242">
        <v>3871.4985878218399</v>
      </c>
      <c r="M242">
        <v>59.662739889272899</v>
      </c>
      <c r="N242">
        <v>1.4463207533374101</v>
      </c>
      <c r="O242">
        <v>1.09539950712078</v>
      </c>
      <c r="P242">
        <v>8.3263286253803201</v>
      </c>
      <c r="Q242">
        <v>39.372989027307902</v>
      </c>
      <c r="R242">
        <v>1.5819133694906E-2</v>
      </c>
    </row>
    <row r="243" spans="1:18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583</v>
      </c>
      <c r="E243">
        <v>30688.840691699999</v>
      </c>
      <c r="F243">
        <v>569.6</v>
      </c>
      <c r="G243">
        <v>-9.0704265431218403</v>
      </c>
      <c r="H243">
        <v>14.7816524071459</v>
      </c>
      <c r="I243">
        <v>-10.3558655986385</v>
      </c>
      <c r="J243">
        <v>3.4031133800895801</v>
      </c>
      <c r="K243">
        <v>500.07229547787898</v>
      </c>
      <c r="L243">
        <v>496.47820535622901</v>
      </c>
      <c r="M243">
        <v>46.304973828466103</v>
      </c>
      <c r="N243">
        <v>8.6934995844660108</v>
      </c>
      <c r="O243">
        <v>0.89079786707084896</v>
      </c>
      <c r="P243">
        <v>3.04599719101124</v>
      </c>
      <c r="Q243">
        <v>35.280845505284397</v>
      </c>
      <c r="R243">
        <v>-8.9329680064231004E-2</v>
      </c>
    </row>
    <row r="244" spans="1:18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377</v>
      </c>
      <c r="E244">
        <v>30589.637064089999</v>
      </c>
      <c r="F244">
        <v>499.15</v>
      </c>
      <c r="G244">
        <v>-2.47502349701809</v>
      </c>
      <c r="H244">
        <v>1.32837006461732</v>
      </c>
      <c r="I244">
        <v>5.7363479736590701</v>
      </c>
      <c r="J244">
        <v>4.4495359717588503</v>
      </c>
      <c r="K244">
        <v>482.94190544240303</v>
      </c>
      <c r="L244">
        <v>457.94063618149102</v>
      </c>
      <c r="M244">
        <v>45.6599883982772</v>
      </c>
      <c r="N244">
        <v>3.20781475391802</v>
      </c>
      <c r="O244">
        <v>1.0052398921217101</v>
      </c>
      <c r="P244">
        <v>11.770009015326</v>
      </c>
      <c r="Q244">
        <v>36.753424657534197</v>
      </c>
      <c r="R244">
        <v>9.1413118557646E-2</v>
      </c>
    </row>
    <row r="245" spans="1:18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401</v>
      </c>
      <c r="E245">
        <v>30536.880239819999</v>
      </c>
      <c r="F245">
        <v>1693.85</v>
      </c>
      <c r="G245">
        <v>89.262037078207399</v>
      </c>
      <c r="H245">
        <v>9.3221088336771398</v>
      </c>
      <c r="I245">
        <v>68.623641222805801</v>
      </c>
      <c r="J245">
        <v>-3.3021503916322099</v>
      </c>
      <c r="K245">
        <v>1530.3340203242401</v>
      </c>
      <c r="L245">
        <v>1223.52629183525</v>
      </c>
      <c r="M245">
        <v>43.829974460586698</v>
      </c>
      <c r="N245">
        <v>4.2585018236097802</v>
      </c>
      <c r="O245">
        <v>0.67561556435146297</v>
      </c>
      <c r="P245">
        <v>6.1457626118015298</v>
      </c>
      <c r="Q245">
        <v>141.3923329058</v>
      </c>
      <c r="R245">
        <v>0.15449067567133901</v>
      </c>
    </row>
    <row r="246" spans="1:18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66</v>
      </c>
      <c r="E246">
        <v>30505.198423574999</v>
      </c>
      <c r="F246">
        <v>2329.1999999999998</v>
      </c>
      <c r="G246">
        <v>32.130189183019503</v>
      </c>
      <c r="H246">
        <v>-4.6615944005499896</v>
      </c>
      <c r="I246">
        <v>6.9860537295024097</v>
      </c>
      <c r="J246">
        <v>-1.4311851893018801</v>
      </c>
      <c r="K246">
        <v>2322.91606848632</v>
      </c>
      <c r="L246">
        <v>2072.3832813229801</v>
      </c>
      <c r="M246">
        <v>66.242162266132695</v>
      </c>
      <c r="N246">
        <v>-1.52945703970416</v>
      </c>
      <c r="O246">
        <v>0.33144127440398002</v>
      </c>
      <c r="P246">
        <v>9.0503177056500093</v>
      </c>
      <c r="Q246">
        <v>67.979229770662002</v>
      </c>
      <c r="R246">
        <v>5.2703357421151002E-2</v>
      </c>
    </row>
    <row r="247" spans="1:18" x14ac:dyDescent="0.3">
      <c r="A247" t="s">
        <v>590</v>
      </c>
      <c r="B247" t="s">
        <v>591</v>
      </c>
      <c r="C247" t="str">
        <f>IFERROR(VLOOKUP(Table1[[#This Row],[Ticker]],[1]!Table1[[Symbol]:[Industry]],2,FALSE),"-")</f>
        <v>-</v>
      </c>
      <c r="D247" t="s">
        <v>495</v>
      </c>
      <c r="E247">
        <v>30085.639477259901</v>
      </c>
      <c r="F247">
        <v>76</v>
      </c>
      <c r="G247">
        <v>7.8171983766606603</v>
      </c>
      <c r="H247">
        <v>9.2851235530261693</v>
      </c>
      <c r="I247">
        <v>14.8522412962059</v>
      </c>
      <c r="J247">
        <v>0.86215965517924797</v>
      </c>
      <c r="K247">
        <v>69.805572516005199</v>
      </c>
      <c r="L247">
        <v>65.578266322881603</v>
      </c>
      <c r="M247">
        <v>41.497081633863999</v>
      </c>
      <c r="N247">
        <v>5.9962307159182302</v>
      </c>
      <c r="O247">
        <v>2.3484449047843898</v>
      </c>
      <c r="P247">
        <v>5.26315789473683</v>
      </c>
      <c r="Q247">
        <v>35.9570661896243</v>
      </c>
      <c r="R247">
        <v>5.2370822261890999E-2</v>
      </c>
    </row>
    <row r="248" spans="1:18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25</v>
      </c>
      <c r="E248">
        <v>30012.371044109899</v>
      </c>
      <c r="F248">
        <v>207.94</v>
      </c>
      <c r="G248">
        <v>-38.198201036898901</v>
      </c>
      <c r="H248">
        <v>8.5560261494750396</v>
      </c>
      <c r="I248">
        <v>-21.746702354356199</v>
      </c>
      <c r="J248">
        <v>7.0280692392284703</v>
      </c>
      <c r="K248">
        <v>192.73041158797301</v>
      </c>
      <c r="L248">
        <v>207.924938742975</v>
      </c>
      <c r="M248">
        <v>53.928414947355797</v>
      </c>
      <c r="N248">
        <v>5.8941741559625802</v>
      </c>
      <c r="O248">
        <v>0.99279218752323195</v>
      </c>
      <c r="P248">
        <v>26.526882754640699</v>
      </c>
      <c r="Q248">
        <v>22.932308601832599</v>
      </c>
      <c r="R248">
        <v>-0.103688622870953</v>
      </c>
    </row>
    <row r="249" spans="1:18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350</v>
      </c>
      <c r="E249">
        <v>29862.792350299998</v>
      </c>
      <c r="F249">
        <v>392.45</v>
      </c>
      <c r="G249">
        <v>-22.718364214148998</v>
      </c>
      <c r="H249">
        <v>-3.16452056600725</v>
      </c>
      <c r="I249">
        <v>-8.9470771526278199</v>
      </c>
      <c r="J249">
        <v>-2.2968477943121002</v>
      </c>
      <c r="K249">
        <v>415.32941666858301</v>
      </c>
      <c r="L249">
        <v>422.64436262023202</v>
      </c>
      <c r="M249">
        <v>30.1074088725289</v>
      </c>
      <c r="N249">
        <v>-1.88105164250654</v>
      </c>
      <c r="O249">
        <v>0.91675150288194796</v>
      </c>
      <c r="P249">
        <v>24.347050579691601</v>
      </c>
      <c r="Q249">
        <v>10.7989836250705</v>
      </c>
      <c r="R249">
        <v>-6.9254321191973001E-2</v>
      </c>
    </row>
    <row r="250" spans="1:18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598</v>
      </c>
      <c r="E250">
        <v>29607.600462220002</v>
      </c>
      <c r="F250">
        <v>848.45</v>
      </c>
      <c r="G250">
        <v>61.606670521996101</v>
      </c>
      <c r="H250">
        <v>-0.127371143150486</v>
      </c>
      <c r="I250">
        <v>19.979598550279199</v>
      </c>
      <c r="J250">
        <v>3.13143560943948</v>
      </c>
      <c r="K250">
        <v>779.79083773574496</v>
      </c>
      <c r="L250">
        <v>675.10152706039503</v>
      </c>
      <c r="M250">
        <v>76.491604036628303</v>
      </c>
      <c r="N250">
        <v>5.3685734476809497</v>
      </c>
      <c r="O250">
        <v>1.0855777731568701</v>
      </c>
      <c r="P250">
        <v>6.1877541399021796</v>
      </c>
      <c r="Q250">
        <v>94.375715922107702</v>
      </c>
      <c r="R250">
        <v>0.12534237149147101</v>
      </c>
    </row>
    <row r="251" spans="1:18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601</v>
      </c>
      <c r="E251">
        <v>29547.273343500001</v>
      </c>
      <c r="F251">
        <v>312.35000000000002</v>
      </c>
      <c r="G251">
        <v>161.379236282801</v>
      </c>
      <c r="H251">
        <v>-6.7206748322286503</v>
      </c>
      <c r="I251">
        <v>-7.1648307813722099</v>
      </c>
      <c r="J251">
        <v>-1.89391467294842</v>
      </c>
      <c r="K251">
        <v>296.42565336451901</v>
      </c>
      <c r="L251">
        <v>264.33426506956999</v>
      </c>
      <c r="M251">
        <v>54.297612697822998</v>
      </c>
      <c r="N251">
        <v>3.5460657683816099</v>
      </c>
      <c r="O251">
        <v>0.61317546744165097</v>
      </c>
      <c r="P251">
        <v>23.035056827277</v>
      </c>
      <c r="Q251">
        <v>193.56203007518801</v>
      </c>
      <c r="R251">
        <v>7.8230181644554003E-2</v>
      </c>
    </row>
    <row r="252" spans="1:18" x14ac:dyDescent="0.3">
      <c r="A252" t="s">
        <v>602</v>
      </c>
      <c r="B252" t="s">
        <v>603</v>
      </c>
      <c r="C252" t="str">
        <f>IFERROR(VLOOKUP(Table1[[#This Row],[Ticker]],[1]!Table1[[Symbol]:[Industry]],2,FALSE),"-")</f>
        <v>-</v>
      </c>
      <c r="D252" t="s">
        <v>297</v>
      </c>
      <c r="E252">
        <v>29514.062569490001</v>
      </c>
      <c r="F252">
        <v>448.1</v>
      </c>
      <c r="G252">
        <v>86.316498271305505</v>
      </c>
      <c r="H252">
        <v>-10.190967051351601</v>
      </c>
      <c r="I252">
        <v>75.413334120263997</v>
      </c>
      <c r="J252">
        <v>-0.31910828040084399</v>
      </c>
      <c r="K252">
        <v>443.95560659983602</v>
      </c>
      <c r="L252">
        <v>362.168005989395</v>
      </c>
      <c r="M252">
        <v>39.255875302577202</v>
      </c>
      <c r="N252">
        <v>1.11596410452186</v>
      </c>
      <c r="O252">
        <v>0.97306347702055396</v>
      </c>
      <c r="P252">
        <v>12.0731979468868</v>
      </c>
      <c r="Q252">
        <v>120.41318248893199</v>
      </c>
      <c r="R252">
        <v>0.16513832136544701</v>
      </c>
    </row>
    <row r="253" spans="1:18" x14ac:dyDescent="0.3">
      <c r="A253" t="s">
        <v>604</v>
      </c>
      <c r="B253" t="s">
        <v>605</v>
      </c>
      <c r="C253" t="str">
        <f>IFERROR(VLOOKUP(Table1[[#This Row],[Ticker]],[1]!Table1[[Symbol]:[Industry]],2,FALSE),"-")</f>
        <v>-</v>
      </c>
      <c r="D253" t="s">
        <v>152</v>
      </c>
      <c r="E253">
        <v>29303.742769494998</v>
      </c>
      <c r="F253">
        <v>318.55</v>
      </c>
      <c r="G253">
        <v>26.824962085814398</v>
      </c>
      <c r="H253">
        <v>10.520003298575199</v>
      </c>
      <c r="I253">
        <v>33.8570285861976</v>
      </c>
      <c r="J253">
        <v>-4.8547298915155004</v>
      </c>
      <c r="K253">
        <v>284.57900090765702</v>
      </c>
      <c r="L253">
        <v>249.250166843334</v>
      </c>
      <c r="M253">
        <v>81.235817997635706</v>
      </c>
      <c r="N253">
        <v>3.3817157150093098</v>
      </c>
      <c r="O253">
        <v>0.56568742631963997</v>
      </c>
      <c r="P253">
        <v>5.2425051012399804</v>
      </c>
      <c r="Q253">
        <v>65.094584089142202</v>
      </c>
      <c r="R253">
        <v>2.6575689596415999E-2</v>
      </c>
    </row>
    <row r="254" spans="1:18" x14ac:dyDescent="0.3">
      <c r="A254" t="s">
        <v>606</v>
      </c>
      <c r="B254" t="s">
        <v>607</v>
      </c>
      <c r="C254" t="str">
        <f>IFERROR(VLOOKUP(Table1[[#This Row],[Ticker]],[1]!Table1[[Symbol]:[Industry]],2,FALSE),"-")</f>
        <v>-</v>
      </c>
      <c r="D254" t="s">
        <v>66</v>
      </c>
      <c r="E254">
        <v>29234.692961600002</v>
      </c>
      <c r="F254">
        <v>1219.8499999999999</v>
      </c>
      <c r="G254">
        <v>62.9033110083789</v>
      </c>
      <c r="H254">
        <v>18.473231377612802</v>
      </c>
      <c r="I254">
        <v>34.289913988086603</v>
      </c>
      <c r="J254">
        <v>-0.82527827797200104</v>
      </c>
      <c r="K254">
        <v>1112.86629921039</v>
      </c>
      <c r="L254">
        <v>928.56178081566497</v>
      </c>
      <c r="M254">
        <v>55.399186873859598</v>
      </c>
      <c r="N254">
        <v>3.08801405342673</v>
      </c>
      <c r="O254">
        <v>0.78714542437318702</v>
      </c>
      <c r="P254">
        <v>3.61929745460507</v>
      </c>
      <c r="Q254">
        <v>94.243630573248296</v>
      </c>
      <c r="R254">
        <v>4.2627748647393E-2</v>
      </c>
    </row>
    <row r="255" spans="1:18" x14ac:dyDescent="0.3">
      <c r="A255" t="s">
        <v>608</v>
      </c>
      <c r="B255" t="s">
        <v>609</v>
      </c>
      <c r="C255" t="str">
        <f>IFERROR(VLOOKUP(Table1[[#This Row],[Ticker]],[1]!Table1[[Symbol]:[Industry]],2,FALSE),"-")</f>
        <v>-</v>
      </c>
      <c r="D255" t="s">
        <v>138</v>
      </c>
      <c r="E255">
        <v>29227.185003089999</v>
      </c>
      <c r="F255">
        <v>1420.65</v>
      </c>
      <c r="G255">
        <v>119.768767674147</v>
      </c>
      <c r="H255">
        <v>3.7452052877140098</v>
      </c>
      <c r="I255">
        <v>55.037318752952899</v>
      </c>
      <c r="J255">
        <v>-0.99838414674062503</v>
      </c>
      <c r="K255">
        <v>1203.62992081673</v>
      </c>
      <c r="L255">
        <v>951.09236917952296</v>
      </c>
      <c r="M255">
        <v>80.221943134901693</v>
      </c>
      <c r="N255">
        <v>8.4673073814300004</v>
      </c>
      <c r="O255">
        <v>0.96819979863308903</v>
      </c>
      <c r="P255">
        <v>2.2032168373631702</v>
      </c>
      <c r="Q255">
        <v>158.25304490092699</v>
      </c>
      <c r="R255">
        <v>0.19167089734812701</v>
      </c>
    </row>
    <row r="256" spans="1:18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74</v>
      </c>
      <c r="E256">
        <v>27914.650781249999</v>
      </c>
      <c r="F256">
        <v>1553</v>
      </c>
      <c r="G256">
        <v>157.96453816227</v>
      </c>
      <c r="H256">
        <v>-2.4152421224381402</v>
      </c>
      <c r="I256">
        <v>73.015822757193803</v>
      </c>
      <c r="J256">
        <v>-4.56800824341384</v>
      </c>
      <c r="K256">
        <v>1279.5728047758701</v>
      </c>
      <c r="L256">
        <v>923.73639013450304</v>
      </c>
      <c r="M256">
        <v>95.2242623476033</v>
      </c>
      <c r="N256">
        <v>6.8188385190953902</v>
      </c>
      <c r="O256">
        <v>1.4256186895030301</v>
      </c>
      <c r="P256">
        <v>7.0798454603992296</v>
      </c>
      <c r="Q256">
        <v>245.111111111111</v>
      </c>
      <c r="R256">
        <v>0.21393359320934</v>
      </c>
    </row>
    <row r="257" spans="1:18" hidden="1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130</v>
      </c>
      <c r="E257">
        <v>27743.837532400001</v>
      </c>
      <c r="F257">
        <v>468.2</v>
      </c>
      <c r="G257">
        <v>122.146758642192</v>
      </c>
      <c r="H257">
        <v>-3.5218461574136102</v>
      </c>
      <c r="I257">
        <v>12.588138022001599</v>
      </c>
      <c r="J257">
        <v>-1.5556118345151699</v>
      </c>
      <c r="K257">
        <v>438.954665989955</v>
      </c>
      <c r="L257">
        <v>384.68849233032603</v>
      </c>
      <c r="M257">
        <v>57.0569240258448</v>
      </c>
      <c r="N257">
        <v>5.0486352496756197</v>
      </c>
      <c r="O257">
        <v>1.63594431152727</v>
      </c>
      <c r="P257">
        <v>23.3126868859461</v>
      </c>
      <c r="Q257">
        <v>153.76693766937601</v>
      </c>
      <c r="R257">
        <v>5.2028597115388001E-2</v>
      </c>
    </row>
    <row r="258" spans="1:18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166</v>
      </c>
      <c r="E258">
        <v>27733.21633617</v>
      </c>
      <c r="F258">
        <v>832.25</v>
      </c>
      <c r="G258">
        <v>47.354184235305802</v>
      </c>
      <c r="H258">
        <v>-7.7301454198660098</v>
      </c>
      <c r="I258">
        <v>7.5567072298851903</v>
      </c>
      <c r="J258">
        <v>-4.2148518968632498</v>
      </c>
      <c r="K258">
        <v>819.09697676151598</v>
      </c>
      <c r="L258">
        <v>744.83353989532202</v>
      </c>
      <c r="M258">
        <v>47.824375812500698</v>
      </c>
      <c r="N258">
        <v>1.90932330399886</v>
      </c>
      <c r="O258">
        <v>1.10267271356209</v>
      </c>
      <c r="P258">
        <v>18.9546410333433</v>
      </c>
      <c r="Q258">
        <v>77.641408751333998</v>
      </c>
      <c r="R258">
        <v>2.7617941573514E-2</v>
      </c>
    </row>
    <row r="259" spans="1:18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166</v>
      </c>
      <c r="E259">
        <v>27621.949442149999</v>
      </c>
      <c r="F259">
        <v>1103.45</v>
      </c>
      <c r="G259">
        <v>-15.0868557321957</v>
      </c>
      <c r="H259">
        <v>0.94770354724709105</v>
      </c>
      <c r="I259">
        <v>-9.4098808518350499</v>
      </c>
      <c r="J259">
        <v>1.34372703066745</v>
      </c>
      <c r="K259">
        <v>1087.25550337083</v>
      </c>
      <c r="L259">
        <v>1053.2647467329</v>
      </c>
      <c r="M259">
        <v>51.629027035788397</v>
      </c>
      <c r="N259">
        <v>0.57953282322793498</v>
      </c>
      <c r="O259">
        <v>1.21304713673602</v>
      </c>
      <c r="P259">
        <v>22.252933979790601</v>
      </c>
      <c r="Q259">
        <v>18.269024651661301</v>
      </c>
      <c r="R259">
        <v>3.0283574193315E-2</v>
      </c>
    </row>
    <row r="260" spans="1:18" hidden="1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36</v>
      </c>
      <c r="E260">
        <v>27534.414246799999</v>
      </c>
      <c r="F260">
        <v>332.45</v>
      </c>
      <c r="G260">
        <v>-17.459715619481099</v>
      </c>
      <c r="H260">
        <v>8.2461435940710395</v>
      </c>
      <c r="I260">
        <v>-1.6068485125570999</v>
      </c>
      <c r="J260">
        <v>-1.8404645678774201</v>
      </c>
      <c r="M260">
        <v>0</v>
      </c>
      <c r="N260">
        <v>3.77347272323111</v>
      </c>
      <c r="P260">
        <v>11.8965257933523</v>
      </c>
      <c r="Q260">
        <v>19.350206426135301</v>
      </c>
    </row>
    <row r="261" spans="1:18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622</v>
      </c>
      <c r="E261">
        <v>27372.465120000001</v>
      </c>
      <c r="F261">
        <v>892</v>
      </c>
      <c r="G261">
        <v>8.7925237765923701</v>
      </c>
      <c r="H261">
        <v>7.2467308681530298</v>
      </c>
      <c r="I261">
        <v>-2.0179147368587</v>
      </c>
      <c r="J261">
        <v>3.01527678740515</v>
      </c>
      <c r="K261">
        <v>830.90715234557797</v>
      </c>
      <c r="L261">
        <v>782.53342564604395</v>
      </c>
      <c r="M261">
        <v>35.5182931074295</v>
      </c>
      <c r="N261">
        <v>5.2457113051957096</v>
      </c>
      <c r="O261">
        <v>0.72120602532542499</v>
      </c>
      <c r="P261">
        <v>4.0526905829596203</v>
      </c>
      <c r="Q261">
        <v>45.040650406504</v>
      </c>
      <c r="R261">
        <v>9.2060031720165997E-2</v>
      </c>
    </row>
    <row r="262" spans="1:18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217</v>
      </c>
      <c r="E262">
        <v>27081.27727074</v>
      </c>
      <c r="F262">
        <v>707.05</v>
      </c>
      <c r="G262">
        <v>-28.840971219137099</v>
      </c>
      <c r="H262">
        <v>1.3231584369773399</v>
      </c>
      <c r="I262">
        <v>-9.2723474456350594</v>
      </c>
      <c r="J262">
        <v>8.6385379910306495E-2</v>
      </c>
      <c r="K262">
        <v>695.25501750206104</v>
      </c>
      <c r="L262">
        <v>706.47728486011499</v>
      </c>
      <c r="M262">
        <v>39.975166116648097</v>
      </c>
      <c r="N262">
        <v>1.4151006205090899</v>
      </c>
      <c r="O262">
        <v>1.10481036195337</v>
      </c>
      <c r="P262">
        <v>21.667491690828001</v>
      </c>
      <c r="Q262">
        <v>16.358100880441</v>
      </c>
      <c r="R262">
        <v>-3.1100926838658002E-2</v>
      </c>
    </row>
    <row r="263" spans="1:18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239</v>
      </c>
      <c r="E263">
        <v>26289.356800000001</v>
      </c>
      <c r="F263">
        <v>2742</v>
      </c>
      <c r="G263">
        <v>-3.8837605364598602</v>
      </c>
      <c r="H263">
        <v>14.4096935914189</v>
      </c>
      <c r="I263">
        <v>13.998856525573499</v>
      </c>
      <c r="J263">
        <v>-5.5145636166400801E-2</v>
      </c>
      <c r="K263">
        <v>2424.8497107585699</v>
      </c>
      <c r="L263">
        <v>2222.3302314013599</v>
      </c>
      <c r="M263">
        <v>69.615691047638705</v>
      </c>
      <c r="N263">
        <v>5.4794022517935703</v>
      </c>
      <c r="O263">
        <v>0.67950933506167299</v>
      </c>
      <c r="P263">
        <v>4.1210795040116599</v>
      </c>
      <c r="Q263">
        <v>46.224402730375402</v>
      </c>
      <c r="R263">
        <v>6.0940791948426998E-2</v>
      </c>
    </row>
    <row r="264" spans="1:18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47</v>
      </c>
      <c r="E264">
        <v>26235</v>
      </c>
      <c r="F264">
        <v>163</v>
      </c>
      <c r="G264">
        <v>284.47583861900603</v>
      </c>
      <c r="H264">
        <v>9.5283112147141598</v>
      </c>
      <c r="I264">
        <v>97.923051570081299</v>
      </c>
      <c r="J264">
        <v>2.61742011440698</v>
      </c>
      <c r="K264">
        <v>143.021830458133</v>
      </c>
      <c r="L264">
        <v>110.31005624656299</v>
      </c>
      <c r="M264">
        <v>62.1825077989037</v>
      </c>
      <c r="N264">
        <v>7.2470217579823899</v>
      </c>
      <c r="O264">
        <v>2.0596098336929902</v>
      </c>
      <c r="P264">
        <v>8.4969325153374307</v>
      </c>
      <c r="Q264">
        <v>326.70157068062798</v>
      </c>
      <c r="R264">
        <v>0.105183323799857</v>
      </c>
    </row>
    <row r="265" spans="1:18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26218.4497686</v>
      </c>
      <c r="F265">
        <v>755.9</v>
      </c>
      <c r="G265">
        <v>50.281979471809301</v>
      </c>
      <c r="H265">
        <v>13.8345993661849</v>
      </c>
      <c r="I265">
        <v>-3.9056759407333899</v>
      </c>
      <c r="J265">
        <v>1.8776070570083401</v>
      </c>
      <c r="K265">
        <v>691.59538265809795</v>
      </c>
      <c r="L265">
        <v>635.93007591312903</v>
      </c>
      <c r="M265">
        <v>52.052212903557098</v>
      </c>
      <c r="N265">
        <v>3.60347482455178</v>
      </c>
      <c r="O265">
        <v>1.59761600872052</v>
      </c>
      <c r="P265">
        <v>4.8551395687260301</v>
      </c>
      <c r="Q265">
        <v>78.699763593380595</v>
      </c>
      <c r="R265">
        <v>-1.902578948579E-2</v>
      </c>
    </row>
    <row r="266" spans="1:18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66</v>
      </c>
      <c r="E266">
        <v>25881.398137759999</v>
      </c>
      <c r="F266">
        <v>1753.85</v>
      </c>
      <c r="G266">
        <v>23.705372644215601</v>
      </c>
      <c r="H266">
        <v>1.96309124315119</v>
      </c>
      <c r="I266">
        <v>-1.89130539046545</v>
      </c>
      <c r="J266">
        <v>-6.5660774908246902</v>
      </c>
      <c r="K266">
        <v>1779.5807528261701</v>
      </c>
      <c r="L266">
        <v>1603.4790958574599</v>
      </c>
      <c r="M266">
        <v>23.094124258569199</v>
      </c>
      <c r="N266">
        <v>-2.6625756374001202</v>
      </c>
      <c r="O266">
        <v>0.89113062891822103</v>
      </c>
      <c r="P266">
        <v>10.6137925136129</v>
      </c>
      <c r="Q266">
        <v>54.184615384615299</v>
      </c>
      <c r="R266">
        <v>8.6865483181336994E-2</v>
      </c>
    </row>
    <row r="267" spans="1:18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256</v>
      </c>
      <c r="E267">
        <v>25703.447268</v>
      </c>
      <c r="F267">
        <v>15960.1</v>
      </c>
      <c r="G267">
        <v>6.0017632233883198</v>
      </c>
      <c r="H267">
        <v>15.995979271022501</v>
      </c>
      <c r="I267">
        <v>-6.16212554906671</v>
      </c>
      <c r="J267">
        <v>-9.0258714091925007</v>
      </c>
      <c r="K267">
        <v>15434.088804306601</v>
      </c>
      <c r="L267">
        <v>14631.584407926201</v>
      </c>
      <c r="M267">
        <v>53.559531047312298</v>
      </c>
      <c r="N267">
        <v>-1.7414965764032999</v>
      </c>
      <c r="O267">
        <v>5.7548288705320401</v>
      </c>
      <c r="P267">
        <v>14.3476544633178</v>
      </c>
      <c r="Q267">
        <v>36.597327125440202</v>
      </c>
      <c r="R267">
        <v>6.3781173007312994E-2</v>
      </c>
    </row>
    <row r="268" spans="1:18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47</v>
      </c>
      <c r="E268">
        <v>25577.3255493</v>
      </c>
      <c r="F268">
        <v>279.45</v>
      </c>
      <c r="G268">
        <v>209.97586815501799</v>
      </c>
      <c r="H268">
        <v>-3.37276780224874</v>
      </c>
      <c r="I268">
        <v>52.979500824685502</v>
      </c>
      <c r="J268">
        <v>1.23508558259227</v>
      </c>
      <c r="K268">
        <v>254.774962374202</v>
      </c>
      <c r="L268">
        <v>203.39990013718699</v>
      </c>
      <c r="M268">
        <v>60.119811748445997</v>
      </c>
      <c r="N268">
        <v>5.1539525485730397</v>
      </c>
      <c r="O268">
        <v>1.05856679150461</v>
      </c>
      <c r="P268">
        <v>7.8726069064233197</v>
      </c>
      <c r="Q268">
        <v>253.73417721518899</v>
      </c>
      <c r="R268">
        <v>0.17140920143273899</v>
      </c>
    </row>
    <row r="269" spans="1:18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284</v>
      </c>
      <c r="E269">
        <v>25443.331829625</v>
      </c>
      <c r="F269">
        <v>1187.3</v>
      </c>
      <c r="G269">
        <v>-8.6304679809778104</v>
      </c>
      <c r="H269">
        <v>-6.9301804238411497</v>
      </c>
      <c r="I269">
        <v>-10.043862133045099</v>
      </c>
      <c r="J269">
        <v>-4.2838975180689998</v>
      </c>
      <c r="K269">
        <v>1242.0765019400801</v>
      </c>
      <c r="L269">
        <v>1185.9290597607701</v>
      </c>
      <c r="M269">
        <v>40.878713788214597</v>
      </c>
      <c r="N269">
        <v>-3.3590315507769599</v>
      </c>
      <c r="O269">
        <v>1.3678396794252501</v>
      </c>
      <c r="P269">
        <v>21.696285690221501</v>
      </c>
      <c r="Q269">
        <v>21.974522292993601</v>
      </c>
      <c r="R269">
        <v>0.12640838062318699</v>
      </c>
    </row>
    <row r="270" spans="1:18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401</v>
      </c>
      <c r="E270">
        <v>25258.467030075</v>
      </c>
      <c r="F270">
        <v>431.05</v>
      </c>
      <c r="G270">
        <v>23.462766952080901</v>
      </c>
      <c r="H270">
        <v>5.52703348862212</v>
      </c>
      <c r="I270">
        <v>33.432693971102999</v>
      </c>
      <c r="J270">
        <v>-0.86746851363905997</v>
      </c>
      <c r="K270">
        <v>372.90308169377801</v>
      </c>
      <c r="L270">
        <v>324.46661863559399</v>
      </c>
      <c r="M270">
        <v>77.116161910442202</v>
      </c>
      <c r="N270">
        <v>5.9757750765221997</v>
      </c>
      <c r="O270">
        <v>0.67438910912989902</v>
      </c>
      <c r="P270">
        <v>1.2643544832386</v>
      </c>
      <c r="Q270">
        <v>64.995215311004699</v>
      </c>
      <c r="R270">
        <v>-4.3969187457862997E-2</v>
      </c>
    </row>
    <row r="271" spans="1:18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256</v>
      </c>
      <c r="E271">
        <v>25049.16322798</v>
      </c>
      <c r="F271">
        <v>12196.5</v>
      </c>
      <c r="G271">
        <v>181.33263628727201</v>
      </c>
      <c r="H271">
        <v>2.6943349772213301</v>
      </c>
      <c r="I271">
        <v>56.516298492422003</v>
      </c>
      <c r="J271">
        <v>-1.75431901205094</v>
      </c>
      <c r="K271">
        <v>10650.6404343548</v>
      </c>
      <c r="L271">
        <v>8241.1808077179103</v>
      </c>
      <c r="M271">
        <v>83.688490229349796</v>
      </c>
      <c r="N271">
        <v>5.37826304433659</v>
      </c>
      <c r="O271">
        <v>0.61302429606347597</v>
      </c>
      <c r="P271">
        <v>3.7617349239535902</v>
      </c>
      <c r="Q271">
        <v>219.14391297759801</v>
      </c>
      <c r="R271">
        <v>0.17026799845329399</v>
      </c>
    </row>
    <row r="272" spans="1:18" hidden="1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455</v>
      </c>
      <c r="E272">
        <v>24929.775000000001</v>
      </c>
      <c r="F272">
        <v>805.4</v>
      </c>
      <c r="G272">
        <v>123.40083058165099</v>
      </c>
      <c r="H272">
        <v>25.8586619469121</v>
      </c>
      <c r="I272">
        <v>111.226055261721</v>
      </c>
      <c r="J272">
        <v>-2.3779515458720599</v>
      </c>
      <c r="K272">
        <v>672.64985830478304</v>
      </c>
      <c r="L272">
        <v>491.55414728490001</v>
      </c>
      <c r="M272">
        <v>78.720207531864105</v>
      </c>
      <c r="N272">
        <v>5.9729916727738903</v>
      </c>
      <c r="O272">
        <v>0.519855508042534</v>
      </c>
      <c r="P272">
        <v>10.212316861186901</v>
      </c>
      <c r="Q272">
        <v>187.642857142857</v>
      </c>
      <c r="R272">
        <v>6.6027470614188996E-2</v>
      </c>
    </row>
    <row r="273" spans="1:18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622</v>
      </c>
      <c r="E273">
        <v>24850.725250560001</v>
      </c>
      <c r="F273">
        <v>1092.7</v>
      </c>
      <c r="G273">
        <v>-41.325789035683897</v>
      </c>
      <c r="H273">
        <v>5.2495560367960898</v>
      </c>
      <c r="I273">
        <v>-25.013305612864102</v>
      </c>
      <c r="J273">
        <v>-2.79331581701563</v>
      </c>
      <c r="K273">
        <v>1049.04361076805</v>
      </c>
      <c r="L273">
        <v>1100.11603538142</v>
      </c>
      <c r="M273">
        <v>54.940439150330697</v>
      </c>
      <c r="N273">
        <v>-0.32982413557558399</v>
      </c>
      <c r="O273">
        <v>0.76654396450004103</v>
      </c>
      <c r="P273">
        <v>36.1672920289191</v>
      </c>
      <c r="Q273">
        <v>23.322611590767998</v>
      </c>
      <c r="R273">
        <v>-1.1515821270697E-2</v>
      </c>
    </row>
    <row r="274" spans="1:18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650</v>
      </c>
      <c r="E274">
        <v>24580.790808000002</v>
      </c>
      <c r="F274">
        <v>2329.5</v>
      </c>
      <c r="G274">
        <v>166.56563103948301</v>
      </c>
      <c r="H274">
        <v>1.4678431297572301</v>
      </c>
      <c r="I274">
        <v>80.519977294882096</v>
      </c>
      <c r="J274">
        <v>-2.3809740165787598</v>
      </c>
      <c r="K274">
        <v>2024.6661290521199</v>
      </c>
      <c r="L274">
        <v>1568.0032023239601</v>
      </c>
      <c r="M274">
        <v>76.128279851996396</v>
      </c>
      <c r="N274">
        <v>7.65908585551127</v>
      </c>
      <c r="O274">
        <v>0.75109863291612</v>
      </c>
      <c r="P274">
        <v>2.88044644773555</v>
      </c>
      <c r="Q274">
        <v>194.87341772151899</v>
      </c>
      <c r="R274">
        <v>0.17304062242407101</v>
      </c>
    </row>
    <row r="275" spans="1:18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256</v>
      </c>
      <c r="E275">
        <v>24370.688352599998</v>
      </c>
      <c r="F275">
        <v>1329.85</v>
      </c>
      <c r="G275">
        <v>-13.8751424031599</v>
      </c>
      <c r="H275">
        <v>9.5013013674068905</v>
      </c>
      <c r="I275">
        <v>-3.3709929889130499</v>
      </c>
      <c r="J275">
        <v>-2.28287856431615</v>
      </c>
      <c r="K275">
        <v>1198.31340873626</v>
      </c>
      <c r="L275">
        <v>1166.3209609758901</v>
      </c>
      <c r="M275">
        <v>49.143999974901902</v>
      </c>
      <c r="N275">
        <v>6.3709902189871697</v>
      </c>
      <c r="O275">
        <v>1.1368116912958901</v>
      </c>
      <c r="P275">
        <v>2.18445689363464</v>
      </c>
      <c r="Q275">
        <v>32.580629081302</v>
      </c>
      <c r="R275">
        <v>1.1647914540753E-2</v>
      </c>
    </row>
    <row r="276" spans="1:18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189</v>
      </c>
      <c r="E276">
        <v>23780.52</v>
      </c>
      <c r="F276">
        <v>720.65</v>
      </c>
      <c r="G276">
        <v>45.827783045339302</v>
      </c>
      <c r="H276">
        <v>28.581184835372898</v>
      </c>
      <c r="I276">
        <v>33.133761751975797</v>
      </c>
      <c r="J276">
        <v>-1.9632247257564599</v>
      </c>
      <c r="K276">
        <v>595.511737528803</v>
      </c>
      <c r="L276">
        <v>514.98135868885697</v>
      </c>
      <c r="M276">
        <v>74.935180431994993</v>
      </c>
      <c r="N276">
        <v>7.9437376127933801</v>
      </c>
      <c r="O276">
        <v>0.38432632834783098</v>
      </c>
      <c r="P276">
        <v>5.7378755290362804</v>
      </c>
      <c r="Q276">
        <v>76.133447390932403</v>
      </c>
      <c r="R276">
        <v>-3.7084270552864E-2</v>
      </c>
    </row>
    <row r="277" spans="1:18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446</v>
      </c>
      <c r="E277">
        <v>23733.9187852</v>
      </c>
      <c r="F277">
        <v>6595.65</v>
      </c>
      <c r="G277">
        <v>26.855063120715901</v>
      </c>
      <c r="H277">
        <v>19.934322138060299</v>
      </c>
      <c r="I277">
        <v>6.4287053872743503</v>
      </c>
      <c r="J277">
        <v>5.7745481642007697</v>
      </c>
      <c r="K277">
        <v>5663.1715756348603</v>
      </c>
      <c r="L277">
        <v>5402.90956495921</v>
      </c>
      <c r="M277">
        <v>36.2259452028254</v>
      </c>
      <c r="N277">
        <v>11.8883192849619</v>
      </c>
      <c r="O277">
        <v>2.0214076337417</v>
      </c>
      <c r="P277">
        <v>1.1272581170923299</v>
      </c>
      <c r="Q277">
        <v>54.284210526315697</v>
      </c>
      <c r="R277">
        <v>-6.6729027375819996E-2</v>
      </c>
    </row>
    <row r="278" spans="1:18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66</v>
      </c>
      <c r="E278">
        <v>23639.042531879899</v>
      </c>
      <c r="F278">
        <v>429.35</v>
      </c>
      <c r="G278">
        <v>-7.4821499281956001</v>
      </c>
      <c r="H278">
        <v>-6.0306161409627004</v>
      </c>
      <c r="I278">
        <v>-11.6514890579473</v>
      </c>
      <c r="J278">
        <v>-1.6274614882353799</v>
      </c>
      <c r="K278">
        <v>431.69316260176601</v>
      </c>
      <c r="L278">
        <v>411.06922372147801</v>
      </c>
      <c r="M278">
        <v>44.903988355965602</v>
      </c>
      <c r="N278">
        <v>-0.97350039817001299</v>
      </c>
      <c r="O278">
        <v>0.52913031047196701</v>
      </c>
      <c r="P278">
        <v>9.7007103761499902</v>
      </c>
      <c r="Q278">
        <v>30.839555081517599</v>
      </c>
      <c r="R278">
        <v>-6.2773633124999006E-2</v>
      </c>
    </row>
    <row r="279" spans="1:18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598</v>
      </c>
      <c r="E279">
        <v>23516.122749079899</v>
      </c>
      <c r="F279">
        <v>746.7</v>
      </c>
      <c r="G279">
        <v>-6.0359714956858896</v>
      </c>
      <c r="H279">
        <v>-0.69655678591404102</v>
      </c>
      <c r="I279">
        <v>-6.7148656517477701</v>
      </c>
      <c r="J279">
        <v>3.2819893376370999</v>
      </c>
      <c r="K279">
        <v>730.60408701230801</v>
      </c>
      <c r="L279">
        <v>706.23202514937998</v>
      </c>
      <c r="M279">
        <v>46.676653320350702</v>
      </c>
      <c r="N279">
        <v>2.6436565796227498</v>
      </c>
      <c r="O279">
        <v>0.72546169142863504</v>
      </c>
      <c r="P279">
        <v>16.0372304807821</v>
      </c>
      <c r="Q279">
        <v>25.834175935288101</v>
      </c>
      <c r="R279">
        <v>-1.2371391269199001E-2</v>
      </c>
    </row>
    <row r="280" spans="1:18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598</v>
      </c>
      <c r="E280">
        <v>23393.735963265</v>
      </c>
      <c r="F280">
        <v>2577.85</v>
      </c>
      <c r="G280">
        <v>27.522834412847999</v>
      </c>
      <c r="H280">
        <v>-2.4914329028123099</v>
      </c>
      <c r="I280">
        <v>-31.853644045643701</v>
      </c>
      <c r="J280">
        <v>-0.95618649145304002</v>
      </c>
      <c r="K280">
        <v>2651.39739950594</v>
      </c>
      <c r="L280">
        <v>2606.5226041644901</v>
      </c>
      <c r="M280">
        <v>41.390883168841299</v>
      </c>
      <c r="N280">
        <v>-0.50189343140623</v>
      </c>
      <c r="O280">
        <v>0.73165842300886996</v>
      </c>
      <c r="P280">
        <v>51.133696685222098</v>
      </c>
      <c r="Q280">
        <v>77.537878787878697</v>
      </c>
      <c r="R280">
        <v>0.114187685113972</v>
      </c>
    </row>
    <row r="281" spans="1:18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256</v>
      </c>
      <c r="E281">
        <v>23252.1160364799</v>
      </c>
      <c r="F281">
        <v>2063.5</v>
      </c>
      <c r="G281">
        <v>67.506927008045906</v>
      </c>
      <c r="H281">
        <v>3.62116301256679</v>
      </c>
      <c r="I281">
        <v>33.038021147456497</v>
      </c>
      <c r="J281">
        <v>-1.61052941560175</v>
      </c>
      <c r="K281">
        <v>1965.2747750022399</v>
      </c>
      <c r="L281">
        <v>1693.98972477912</v>
      </c>
      <c r="M281">
        <v>68.743583130484097</v>
      </c>
      <c r="N281">
        <v>1.9379622752026999</v>
      </c>
      <c r="O281">
        <v>0.85459315185777496</v>
      </c>
      <c r="P281">
        <v>17.681124303368001</v>
      </c>
      <c r="Q281">
        <v>106.18505195843299</v>
      </c>
      <c r="R281">
        <v>0.22778483812724401</v>
      </c>
    </row>
    <row r="282" spans="1:18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384</v>
      </c>
      <c r="E282">
        <v>23182.228080000001</v>
      </c>
      <c r="F282">
        <v>3678.95</v>
      </c>
      <c r="G282">
        <v>31.1199384762505</v>
      </c>
      <c r="H282">
        <v>3.1966073817381702</v>
      </c>
      <c r="I282">
        <v>-2.67271082839792</v>
      </c>
      <c r="J282">
        <v>3.4280085271196201</v>
      </c>
      <c r="K282">
        <v>3272.9060375208401</v>
      </c>
      <c r="L282">
        <v>3034.5070789174802</v>
      </c>
      <c r="M282">
        <v>68.724618555581799</v>
      </c>
      <c r="N282">
        <v>8.0623589169860495</v>
      </c>
      <c r="O282">
        <v>1.38172068311243</v>
      </c>
      <c r="P282">
        <v>7.0631566071841201</v>
      </c>
      <c r="Q282">
        <v>62.637872726067002</v>
      </c>
      <c r="R282">
        <v>0.103452818978661</v>
      </c>
    </row>
    <row r="283" spans="1:18" hidden="1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669</v>
      </c>
      <c r="E283">
        <v>23025.673136879999</v>
      </c>
      <c r="F283">
        <v>93.54</v>
      </c>
      <c r="G283">
        <v>90.374160737510806</v>
      </c>
      <c r="H283">
        <v>-2.8719644641992801</v>
      </c>
      <c r="I283">
        <v>30.8992021950354</v>
      </c>
      <c r="J283">
        <v>-1.78812589616161</v>
      </c>
      <c r="K283">
        <v>88.902726461706905</v>
      </c>
      <c r="L283">
        <v>73.998683830730101</v>
      </c>
      <c r="M283">
        <v>50.681017208567297</v>
      </c>
      <c r="N283">
        <v>1.7602354330811401</v>
      </c>
      <c r="O283">
        <v>0.91921813545585096</v>
      </c>
      <c r="P283">
        <v>6.5854180029933698</v>
      </c>
      <c r="Q283">
        <v>124.585834333733</v>
      </c>
      <c r="R283">
        <v>2.0612820630179999E-2</v>
      </c>
    </row>
    <row r="284" spans="1:18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524</v>
      </c>
      <c r="E284">
        <v>22513.313093674999</v>
      </c>
      <c r="F284">
        <v>705.95</v>
      </c>
      <c r="G284">
        <v>12.8356787306095</v>
      </c>
      <c r="H284">
        <v>7.3609028888476598</v>
      </c>
      <c r="I284">
        <v>1.2562315902258601</v>
      </c>
      <c r="J284">
        <v>3.8538671878133401</v>
      </c>
      <c r="K284">
        <v>667.23532545887701</v>
      </c>
      <c r="L284">
        <v>629.08279289652103</v>
      </c>
      <c r="M284">
        <v>23.718114817054701</v>
      </c>
      <c r="N284">
        <v>5.42995444952225</v>
      </c>
      <c r="O284">
        <v>1.0844276389415599</v>
      </c>
      <c r="P284">
        <v>8.9666406969332009</v>
      </c>
      <c r="Q284">
        <v>61.175799086757998</v>
      </c>
      <c r="R284">
        <v>-7.3013058119063001E-2</v>
      </c>
    </row>
    <row r="285" spans="1:18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189</v>
      </c>
      <c r="E285">
        <v>22458.709112910001</v>
      </c>
      <c r="F285">
        <v>7458</v>
      </c>
      <c r="G285">
        <v>20.040089705794699</v>
      </c>
      <c r="H285">
        <v>5.3884367238111199</v>
      </c>
      <c r="I285">
        <v>12.0106535779914</v>
      </c>
      <c r="J285">
        <v>-3.6803334155048999</v>
      </c>
      <c r="K285">
        <v>7114.1710398636997</v>
      </c>
      <c r="L285">
        <v>6492.4986138107797</v>
      </c>
      <c r="M285">
        <v>56.670335748347497</v>
      </c>
      <c r="N285">
        <v>0.61636574633097096</v>
      </c>
      <c r="O285">
        <v>0.86999647516924405</v>
      </c>
      <c r="P285">
        <v>7.2539554840439697</v>
      </c>
      <c r="Q285">
        <v>53.017573015726398</v>
      </c>
      <c r="R285">
        <v>-3.0387877533676E-2</v>
      </c>
    </row>
    <row r="286" spans="1:18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509</v>
      </c>
      <c r="E286">
        <v>22420.997500000001</v>
      </c>
      <c r="F286">
        <v>2032.65</v>
      </c>
      <c r="G286">
        <v>67.482207816559907</v>
      </c>
      <c r="H286">
        <v>-8.1321028645931701</v>
      </c>
      <c r="I286">
        <v>-0.43999135164171199</v>
      </c>
      <c r="J286">
        <v>-4.4346564160233601</v>
      </c>
      <c r="K286">
        <v>2039.12721246657</v>
      </c>
      <c r="L286">
        <v>1795.8276868756</v>
      </c>
      <c r="M286">
        <v>58.301262528732103</v>
      </c>
      <c r="N286">
        <v>-1.6086144101620301</v>
      </c>
      <c r="O286">
        <v>0.30176269868029398</v>
      </c>
      <c r="P286">
        <v>10.151772316926101</v>
      </c>
      <c r="Q286">
        <v>97.248908296943199</v>
      </c>
      <c r="R286">
        <v>7.6846659177415996E-2</v>
      </c>
    </row>
    <row r="287" spans="1:18" hidden="1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125</v>
      </c>
      <c r="E287">
        <v>22321.60393628</v>
      </c>
      <c r="F287">
        <v>1082.25</v>
      </c>
      <c r="G287">
        <v>-13.1101884486907</v>
      </c>
      <c r="H287">
        <v>4.7045139725469998</v>
      </c>
      <c r="I287">
        <v>-10.550040559835001</v>
      </c>
      <c r="J287">
        <v>-1.2241938483021999</v>
      </c>
      <c r="K287">
        <v>1056.01990408806</v>
      </c>
      <c r="L287">
        <v>1064.53887567826</v>
      </c>
      <c r="M287">
        <v>32.910686904489097</v>
      </c>
      <c r="N287">
        <v>1.82220129052561</v>
      </c>
      <c r="O287">
        <v>0.27752025641543798</v>
      </c>
      <c r="P287">
        <v>13.9246939246939</v>
      </c>
      <c r="Q287">
        <v>18.765432098765402</v>
      </c>
      <c r="R287">
        <v>-1.475670572159E-2</v>
      </c>
    </row>
    <row r="288" spans="1:18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50</v>
      </c>
      <c r="E288">
        <v>22229.98493065</v>
      </c>
      <c r="F288">
        <v>1407.7</v>
      </c>
      <c r="G288">
        <v>-20.030113356351901</v>
      </c>
      <c r="H288">
        <v>2.4947082982752802</v>
      </c>
      <c r="I288">
        <v>-22.991999969699599</v>
      </c>
      <c r="J288">
        <v>-1.87206864106366</v>
      </c>
      <c r="K288">
        <v>1439.1242416298801</v>
      </c>
      <c r="L288">
        <v>1441.32269486059</v>
      </c>
      <c r="M288">
        <v>35.808260859504699</v>
      </c>
      <c r="N288">
        <v>-2.4560003208318002</v>
      </c>
      <c r="O288">
        <v>0.71147571111771801</v>
      </c>
      <c r="P288">
        <v>27.584002273211599</v>
      </c>
      <c r="Q288">
        <v>18.2841778001848</v>
      </c>
      <c r="R288">
        <v>7.0072724643670994E-2</v>
      </c>
    </row>
    <row r="289" spans="1:18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481</v>
      </c>
      <c r="E289">
        <v>22148.814424460001</v>
      </c>
      <c r="F289">
        <v>1380.05</v>
      </c>
      <c r="G289">
        <v>87.758263250355995</v>
      </c>
      <c r="H289">
        <v>23.300638667962598</v>
      </c>
      <c r="I289">
        <v>69.093090332376505</v>
      </c>
      <c r="J289">
        <v>4.47666696388199</v>
      </c>
      <c r="K289">
        <v>1181.0955789106899</v>
      </c>
      <c r="L289">
        <v>915.64286666857299</v>
      </c>
      <c r="M289">
        <v>72.059366161696005</v>
      </c>
      <c r="N289">
        <v>5.9304320339696099</v>
      </c>
      <c r="O289">
        <v>1.09436756713737</v>
      </c>
      <c r="P289">
        <v>11.4887141770225</v>
      </c>
      <c r="Q289">
        <v>130.39232053422299</v>
      </c>
      <c r="R289">
        <v>3.5433661961248003E-2</v>
      </c>
    </row>
    <row r="290" spans="1:18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105</v>
      </c>
      <c r="E290">
        <v>22088.972023499999</v>
      </c>
      <c r="F290">
        <v>277.25</v>
      </c>
      <c r="G290">
        <v>-35.666407415114897</v>
      </c>
      <c r="H290">
        <v>-2.2553951391227098</v>
      </c>
      <c r="I290">
        <v>-25.008517917188001</v>
      </c>
      <c r="J290">
        <v>-3.6570954732955099</v>
      </c>
      <c r="K290">
        <v>278.92923947322203</v>
      </c>
      <c r="L290">
        <v>295.26741474889502</v>
      </c>
      <c r="M290">
        <v>42.660345866163098</v>
      </c>
      <c r="N290">
        <v>-0.19950515031128499</v>
      </c>
      <c r="O290">
        <v>1.5930781380049801</v>
      </c>
      <c r="P290">
        <v>28.872858431018901</v>
      </c>
      <c r="Q290">
        <v>10.085368274766701</v>
      </c>
      <c r="R290">
        <v>-0.119042968894592</v>
      </c>
    </row>
    <row r="291" spans="1:18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281</v>
      </c>
      <c r="E291">
        <v>21992.828079374998</v>
      </c>
      <c r="F291">
        <v>1832.95</v>
      </c>
      <c r="G291">
        <v>26.280415050569601</v>
      </c>
      <c r="H291">
        <v>3.7057509736897201</v>
      </c>
      <c r="I291">
        <v>3.2341762895667299</v>
      </c>
      <c r="J291">
        <v>3.18223024035143</v>
      </c>
      <c r="K291">
        <v>1696.74192190485</v>
      </c>
      <c r="L291">
        <v>1566.3958749743799</v>
      </c>
      <c r="M291">
        <v>37.929858544601302</v>
      </c>
      <c r="N291">
        <v>6.33869246582299</v>
      </c>
      <c r="O291">
        <v>1.1007924875345001</v>
      </c>
      <c r="P291">
        <v>2.8451403475272001</v>
      </c>
      <c r="Q291">
        <v>60.6089813800657</v>
      </c>
      <c r="R291">
        <v>0.11420834986329401</v>
      </c>
    </row>
    <row r="292" spans="1:18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269</v>
      </c>
      <c r="E292">
        <v>21977.386756079999</v>
      </c>
      <c r="F292">
        <v>488.5</v>
      </c>
      <c r="G292">
        <v>-13.610702784640701</v>
      </c>
      <c r="H292">
        <v>9.4020997069236998</v>
      </c>
      <c r="I292">
        <v>11.055543900744601</v>
      </c>
      <c r="J292">
        <v>-3.3876967899375399</v>
      </c>
      <c r="K292">
        <v>442.40518510259398</v>
      </c>
      <c r="L292">
        <v>413.50675358918301</v>
      </c>
      <c r="M292">
        <v>81.988595871109396</v>
      </c>
      <c r="N292">
        <v>3.43724044245059</v>
      </c>
      <c r="O292">
        <v>1.11724792956861</v>
      </c>
      <c r="P292">
        <v>4.5547594677584504</v>
      </c>
      <c r="Q292">
        <v>45.3436477238916</v>
      </c>
      <c r="R292">
        <v>1.0183485550442E-2</v>
      </c>
    </row>
    <row r="293" spans="1:18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284</v>
      </c>
      <c r="E293">
        <v>21854.074831739999</v>
      </c>
      <c r="F293">
        <v>2689.65</v>
      </c>
      <c r="G293">
        <v>-1.9619944226298001</v>
      </c>
      <c r="H293">
        <v>1.6657722981437</v>
      </c>
      <c r="I293">
        <v>-6.8045517869913699</v>
      </c>
      <c r="J293">
        <v>-2.4133533950371402</v>
      </c>
      <c r="K293">
        <v>2565.8922640461301</v>
      </c>
      <c r="L293">
        <v>2434.2212268547501</v>
      </c>
      <c r="M293">
        <v>78.017742047551295</v>
      </c>
      <c r="N293">
        <v>0.46484012423404403</v>
      </c>
      <c r="O293">
        <v>0.85413085181120096</v>
      </c>
      <c r="P293">
        <v>7.41174502258656</v>
      </c>
      <c r="Q293">
        <v>38.377836085815701</v>
      </c>
      <c r="R293">
        <v>-3.6115218332477002E-2</v>
      </c>
    </row>
    <row r="294" spans="1:18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692</v>
      </c>
      <c r="E294">
        <v>21677.34644673</v>
      </c>
      <c r="F294">
        <v>410.7</v>
      </c>
      <c r="G294">
        <v>-77.099807626534101</v>
      </c>
      <c r="H294">
        <v>14.941710096534001</v>
      </c>
      <c r="I294">
        <v>-45.245891024148598</v>
      </c>
      <c r="J294">
        <v>-5.7471799467718601</v>
      </c>
      <c r="K294">
        <v>388.40545379742298</v>
      </c>
      <c r="L294">
        <v>533.03341346950197</v>
      </c>
      <c r="M294">
        <v>41.222571956743799</v>
      </c>
      <c r="N294">
        <v>5.2384916553557703</v>
      </c>
      <c r="O294">
        <v>1.612946265473</v>
      </c>
      <c r="P294">
        <v>143.07280253226199</v>
      </c>
      <c r="Q294">
        <v>32.4838709677419</v>
      </c>
      <c r="R294">
        <v>-0.121242068063474</v>
      </c>
    </row>
    <row r="295" spans="1:18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695</v>
      </c>
      <c r="E295">
        <v>21653.661185000001</v>
      </c>
      <c r="F295">
        <v>681.35</v>
      </c>
      <c r="G295">
        <v>305.81408465604301</v>
      </c>
      <c r="H295">
        <v>27.130272209781801</v>
      </c>
      <c r="I295">
        <v>102.471808343045</v>
      </c>
      <c r="J295">
        <v>8.8813387874447397E-2</v>
      </c>
      <c r="K295">
        <v>545.36355864422205</v>
      </c>
      <c r="L295">
        <v>395.35748246874499</v>
      </c>
      <c r="M295">
        <v>63.654091046596299</v>
      </c>
      <c r="N295">
        <v>8.7112124277169904</v>
      </c>
      <c r="O295">
        <v>1.1485175807615999</v>
      </c>
      <c r="P295">
        <v>6.8246862845820804</v>
      </c>
      <c r="Q295">
        <v>358.97608622431801</v>
      </c>
      <c r="R295">
        <v>0.27007754673095302</v>
      </c>
    </row>
    <row r="296" spans="1:18" x14ac:dyDescent="0.3">
      <c r="A296" t="s">
        <v>696</v>
      </c>
      <c r="B296" t="s">
        <v>697</v>
      </c>
      <c r="C296" t="str">
        <f>IFERROR(VLOOKUP(Table1[[#This Row],[Ticker]],[1]!Table1[[Symbol]:[Industry]],2,FALSE),"-")</f>
        <v>-</v>
      </c>
      <c r="D296" t="s">
        <v>212</v>
      </c>
      <c r="E296">
        <v>21155.603801540001</v>
      </c>
      <c r="F296">
        <v>3887.4</v>
      </c>
      <c r="G296">
        <v>129.469946080071</v>
      </c>
      <c r="H296">
        <v>14.3470783626714</v>
      </c>
      <c r="I296">
        <v>37.382423699122</v>
      </c>
      <c r="J296">
        <v>1.7194474573571199</v>
      </c>
      <c r="K296">
        <v>3204.7671208239199</v>
      </c>
      <c r="L296">
        <v>2624.7864830409599</v>
      </c>
      <c r="M296">
        <v>72.224458357402597</v>
      </c>
      <c r="N296">
        <v>10.496645916100199</v>
      </c>
      <c r="O296">
        <v>1.42476459553321</v>
      </c>
      <c r="P296">
        <v>3.6682615629983899</v>
      </c>
      <c r="Q296">
        <v>166.059817945383</v>
      </c>
    </row>
    <row r="297" spans="1:18" x14ac:dyDescent="0.3">
      <c r="A297" t="s">
        <v>698</v>
      </c>
      <c r="B297" t="s">
        <v>699</v>
      </c>
      <c r="C297" t="str">
        <f>IFERROR(VLOOKUP(Table1[[#This Row],[Ticker]],[1]!Table1[[Symbol]:[Industry]],2,FALSE),"-")</f>
        <v>-</v>
      </c>
      <c r="D297" t="s">
        <v>372</v>
      </c>
      <c r="E297">
        <v>21004.786899319999</v>
      </c>
      <c r="F297">
        <v>1287.75</v>
      </c>
      <c r="G297">
        <v>19.841980015800601</v>
      </c>
      <c r="H297">
        <v>12.881934898094499</v>
      </c>
      <c r="I297">
        <v>17.325148234361698</v>
      </c>
      <c r="J297">
        <v>-1.80783982798016</v>
      </c>
      <c r="K297">
        <v>1161.8227424946399</v>
      </c>
      <c r="L297">
        <v>1064.49029514935</v>
      </c>
      <c r="M297">
        <v>56.9159932152048</v>
      </c>
      <c r="N297">
        <v>5.82966849640707</v>
      </c>
      <c r="O297">
        <v>1.84118779361148</v>
      </c>
      <c r="P297">
        <v>2.1160939623374002</v>
      </c>
      <c r="Q297">
        <v>48.950320976230401</v>
      </c>
      <c r="R297">
        <v>4.3290854889187998E-2</v>
      </c>
    </row>
    <row r="298" spans="1:18" x14ac:dyDescent="0.3">
      <c r="A298" t="s">
        <v>700</v>
      </c>
      <c r="B298" t="s">
        <v>701</v>
      </c>
      <c r="C298" t="str">
        <f>IFERROR(VLOOKUP(Table1[[#This Row],[Ticker]],[1]!Table1[[Symbol]:[Industry]],2,FALSE),"-")</f>
        <v>-</v>
      </c>
      <c r="D298" t="s">
        <v>144</v>
      </c>
      <c r="E298">
        <v>20823.570408150001</v>
      </c>
      <c r="F298">
        <v>886.85</v>
      </c>
      <c r="G298">
        <v>211.87286548206501</v>
      </c>
      <c r="H298">
        <v>1.2766886901072401</v>
      </c>
      <c r="I298">
        <v>108.050899099308</v>
      </c>
      <c r="J298">
        <v>7.3106966132327003</v>
      </c>
      <c r="K298">
        <v>787.09185640861801</v>
      </c>
      <c r="L298">
        <v>585.03133322178599</v>
      </c>
      <c r="M298">
        <v>54.4530838656678</v>
      </c>
      <c r="N298">
        <v>7.3613672723763202</v>
      </c>
      <c r="O298">
        <v>1.4854832414496499</v>
      </c>
      <c r="P298">
        <v>7.6901392569205402</v>
      </c>
      <c r="Q298">
        <v>258.613020622725</v>
      </c>
      <c r="R298">
        <v>0.179783641973917</v>
      </c>
    </row>
    <row r="299" spans="1:18" x14ac:dyDescent="0.3">
      <c r="A299" t="s">
        <v>702</v>
      </c>
      <c r="B299" t="s">
        <v>703</v>
      </c>
      <c r="C299" t="str">
        <f>IFERROR(VLOOKUP(Table1[[#This Row],[Ticker]],[1]!Table1[[Symbol]:[Industry]],2,FALSE),"-")</f>
        <v>-</v>
      </c>
      <c r="D299" t="s">
        <v>517</v>
      </c>
      <c r="E299">
        <v>20685.708900469999</v>
      </c>
      <c r="F299">
        <v>768.4</v>
      </c>
      <c r="G299">
        <v>1.5907187074140201</v>
      </c>
      <c r="H299">
        <v>-4.9277253263426202</v>
      </c>
      <c r="I299">
        <v>-12.502261293282301</v>
      </c>
      <c r="J299">
        <v>-6.7277243320433202</v>
      </c>
      <c r="K299">
        <v>766.46039344551696</v>
      </c>
      <c r="L299">
        <v>722.18622468019305</v>
      </c>
      <c r="M299">
        <v>72.320764688012403</v>
      </c>
      <c r="N299">
        <v>-1.9109438578332301</v>
      </c>
      <c r="O299">
        <v>2.6035628605965102</v>
      </c>
      <c r="P299">
        <v>18.909422175949999</v>
      </c>
      <c r="Q299">
        <v>37.459749552772799</v>
      </c>
      <c r="R299">
        <v>6.4029293574926996E-2</v>
      </c>
    </row>
    <row r="300" spans="1:18" hidden="1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66</v>
      </c>
      <c r="E300">
        <v>20602.948583519999</v>
      </c>
      <c r="F300">
        <v>4607.5</v>
      </c>
      <c r="G300">
        <v>-3.5081841159627101</v>
      </c>
      <c r="H300">
        <v>-1.3094702553375701</v>
      </c>
      <c r="I300">
        <v>-1.3739069638702599</v>
      </c>
      <c r="J300">
        <v>-4.2785393378597396</v>
      </c>
      <c r="K300">
        <v>4569.5267643805701</v>
      </c>
      <c r="L300">
        <v>4315.1413764333402</v>
      </c>
      <c r="M300">
        <v>63.567735640418597</v>
      </c>
      <c r="N300">
        <v>-2.1406097058882301</v>
      </c>
      <c r="O300">
        <v>1.4137253199841799</v>
      </c>
      <c r="P300">
        <v>8.9126424308193002</v>
      </c>
      <c r="Q300">
        <v>22.9584756618274</v>
      </c>
      <c r="R300">
        <v>-0.116048751946213</v>
      </c>
    </row>
    <row r="301" spans="1:18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50</v>
      </c>
      <c r="E301">
        <v>20586.122139499999</v>
      </c>
      <c r="F301">
        <v>799.4</v>
      </c>
      <c r="G301">
        <v>-4.9272142150994496</v>
      </c>
      <c r="H301">
        <v>11.7252610517902</v>
      </c>
      <c r="I301">
        <v>4.5644414277158303</v>
      </c>
      <c r="J301">
        <v>-0.25928007656186502</v>
      </c>
      <c r="K301">
        <v>756.51063656892597</v>
      </c>
      <c r="L301">
        <v>718.87307972475298</v>
      </c>
      <c r="M301">
        <v>33.324409089324298</v>
      </c>
      <c r="N301">
        <v>2.2250033739629398</v>
      </c>
      <c r="O301">
        <v>0.58773687621545001</v>
      </c>
      <c r="P301">
        <v>9.6509882411808903</v>
      </c>
      <c r="Q301">
        <v>33.222231480709901</v>
      </c>
    </row>
    <row r="302" spans="1:18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239</v>
      </c>
      <c r="E302">
        <v>20481.46630968</v>
      </c>
      <c r="F302">
        <v>769.2</v>
      </c>
      <c r="G302">
        <v>13.7891915393934</v>
      </c>
      <c r="H302">
        <v>10.738491662787199</v>
      </c>
      <c r="I302">
        <v>32.976248264620097</v>
      </c>
      <c r="J302">
        <v>5.0282970455933604</v>
      </c>
      <c r="K302">
        <v>643.84740650162496</v>
      </c>
      <c r="L302">
        <v>590.17494664157903</v>
      </c>
      <c r="M302">
        <v>57.928443948082602</v>
      </c>
      <c r="N302">
        <v>15.6011837304445</v>
      </c>
      <c r="O302">
        <v>1.7794685108574799</v>
      </c>
      <c r="P302">
        <v>3.86765470618823</v>
      </c>
      <c r="Q302">
        <v>66.133909287256998</v>
      </c>
      <c r="R302">
        <v>0.102301217063091</v>
      </c>
    </row>
    <row r="303" spans="1:18" hidden="1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574</v>
      </c>
      <c r="E303">
        <v>20472.70931264</v>
      </c>
      <c r="F303">
        <v>830.2</v>
      </c>
      <c r="G303">
        <v>-34.807525823638201</v>
      </c>
      <c r="H303">
        <v>-2.5477864103317298</v>
      </c>
      <c r="I303">
        <v>-17.5426549959544</v>
      </c>
      <c r="J303">
        <v>-0.56025586692438001</v>
      </c>
      <c r="K303">
        <v>826.63360531636897</v>
      </c>
      <c r="L303">
        <v>856.62834604852299</v>
      </c>
      <c r="M303">
        <v>38.536675653706503</v>
      </c>
      <c r="N303">
        <v>0.60709214701448699</v>
      </c>
      <c r="O303">
        <v>0.85304409457451602</v>
      </c>
      <c r="P303">
        <v>17.3211274391712</v>
      </c>
      <c r="Q303">
        <v>9.4889548302011306</v>
      </c>
      <c r="R303">
        <v>-0.14456618818719699</v>
      </c>
    </row>
    <row r="304" spans="1:18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66</v>
      </c>
      <c r="E304">
        <v>20379.221642249999</v>
      </c>
      <c r="F304">
        <v>6799.8</v>
      </c>
      <c r="G304">
        <v>31.067393395674401</v>
      </c>
      <c r="H304">
        <v>19.6710798926559</v>
      </c>
      <c r="I304">
        <v>25.418103813305802</v>
      </c>
      <c r="J304">
        <v>-4.3940605864378197</v>
      </c>
      <c r="K304">
        <v>5817.9049846037396</v>
      </c>
      <c r="L304">
        <v>5197.6979245318198</v>
      </c>
      <c r="M304">
        <v>66.330771938909905</v>
      </c>
      <c r="N304">
        <v>8.3677129318552907</v>
      </c>
      <c r="O304">
        <v>1.74981155616172</v>
      </c>
      <c r="P304">
        <v>10.8797317568163</v>
      </c>
      <c r="Q304">
        <v>60.561015196939898</v>
      </c>
      <c r="R304">
        <v>-1.9954540929545E-2</v>
      </c>
    </row>
    <row r="305" spans="1:18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20290.303711500001</v>
      </c>
      <c r="F305">
        <v>1399.75</v>
      </c>
      <c r="G305">
        <v>-16.138073206525601</v>
      </c>
      <c r="H305">
        <v>4.1143279229592302</v>
      </c>
      <c r="I305">
        <v>-7.7348930607801796</v>
      </c>
      <c r="J305">
        <v>4.3905569886513804</v>
      </c>
      <c r="K305">
        <v>1262.2421054791801</v>
      </c>
      <c r="L305">
        <v>1265.96682270776</v>
      </c>
      <c r="M305">
        <v>62.445709560534297</v>
      </c>
      <c r="N305">
        <v>8.3066031110036604</v>
      </c>
      <c r="O305">
        <v>1.3832297995230101</v>
      </c>
      <c r="P305">
        <v>8.8622968387211891</v>
      </c>
      <c r="Q305">
        <v>26.063853739811702</v>
      </c>
      <c r="R305">
        <v>2.7764313523019999E-3</v>
      </c>
    </row>
    <row r="306" spans="1:18" hidden="1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138</v>
      </c>
      <c r="E306">
        <v>20173.740000000002</v>
      </c>
      <c r="F306">
        <v>138.80000000000001</v>
      </c>
      <c r="G306">
        <v>4.4212255225703396</v>
      </c>
      <c r="H306">
        <v>7.2774969478717004</v>
      </c>
      <c r="I306">
        <v>-6.9307048676642697</v>
      </c>
      <c r="J306">
        <v>1.45650310466064</v>
      </c>
      <c r="K306">
        <v>130.986109318556</v>
      </c>
      <c r="L306">
        <v>126.751509263862</v>
      </c>
      <c r="M306">
        <v>53.328059728626101</v>
      </c>
      <c r="N306">
        <v>4.8302986037706601</v>
      </c>
      <c r="O306">
        <v>0.59106796794590399</v>
      </c>
      <c r="P306">
        <v>1.2608069164265101</v>
      </c>
      <c r="Q306">
        <v>32.253454025726498</v>
      </c>
    </row>
    <row r="307" spans="1:18" hidden="1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138</v>
      </c>
      <c r="E307">
        <v>20155.501969815999</v>
      </c>
      <c r="F307">
        <v>335.55</v>
      </c>
      <c r="G307">
        <v>-14.6732271877808</v>
      </c>
      <c r="H307">
        <v>-5.03731290373611</v>
      </c>
      <c r="I307">
        <v>-5.5842430304669799</v>
      </c>
      <c r="J307">
        <v>-0.31671534183010702</v>
      </c>
      <c r="K307">
        <v>343.52611067235</v>
      </c>
      <c r="L307">
        <v>334.48130727330698</v>
      </c>
      <c r="M307">
        <v>42.778347382377802</v>
      </c>
      <c r="N307">
        <v>-1.76987140383905</v>
      </c>
      <c r="O307">
        <v>2.39973720580462</v>
      </c>
      <c r="P307">
        <v>8.7766353747578503</v>
      </c>
      <c r="Q307">
        <v>13.361486486486401</v>
      </c>
      <c r="R307">
        <v>-0.10379904096142301</v>
      </c>
    </row>
    <row r="308" spans="1:18" hidden="1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723</v>
      </c>
      <c r="E308">
        <v>20126.943996000002</v>
      </c>
      <c r="F308">
        <v>1232.8</v>
      </c>
      <c r="G308">
        <v>157.82095230560299</v>
      </c>
      <c r="H308">
        <v>48.643691929729798</v>
      </c>
      <c r="I308">
        <v>173.673819412527</v>
      </c>
      <c r="J308">
        <v>6.8765287114392004</v>
      </c>
      <c r="K308">
        <v>973.87724397726902</v>
      </c>
      <c r="M308">
        <v>57.195546792406901</v>
      </c>
      <c r="N308">
        <v>9.6653689640108205</v>
      </c>
      <c r="O308">
        <v>1.01067715707192</v>
      </c>
      <c r="P308">
        <v>17.614373783257602</v>
      </c>
      <c r="Q308">
        <v>235</v>
      </c>
    </row>
    <row r="309" spans="1:18" x14ac:dyDescent="0.3">
      <c r="A309" t="s">
        <v>724</v>
      </c>
      <c r="B309" t="s">
        <v>725</v>
      </c>
      <c r="C309" t="str">
        <f>IFERROR(VLOOKUP(Table1[[#This Row],[Ticker]],[1]!Table1[[Symbol]:[Industry]],2,FALSE),"-")</f>
        <v>-</v>
      </c>
      <c r="D309" t="s">
        <v>47</v>
      </c>
      <c r="E309">
        <v>20061.890952950002</v>
      </c>
      <c r="F309">
        <v>876.15</v>
      </c>
      <c r="G309">
        <v>32.317974409608901</v>
      </c>
      <c r="H309">
        <v>8.4613991684054106</v>
      </c>
      <c r="I309">
        <v>37.597825031964703</v>
      </c>
      <c r="J309">
        <v>-7.9048544792862101</v>
      </c>
      <c r="K309">
        <v>783.42366175464304</v>
      </c>
      <c r="L309">
        <v>687.66584650263701</v>
      </c>
      <c r="M309">
        <v>59.4923400950385</v>
      </c>
      <c r="N309">
        <v>5.7479753015709401</v>
      </c>
      <c r="O309">
        <v>1.4113397162341901</v>
      </c>
      <c r="P309">
        <v>8.1778234320607197</v>
      </c>
      <c r="Q309">
        <v>59.866800474409203</v>
      </c>
      <c r="R309">
        <v>5.4388329767184003E-2</v>
      </c>
    </row>
    <row r="310" spans="1:18" x14ac:dyDescent="0.3">
      <c r="A310" t="s">
        <v>726</v>
      </c>
      <c r="B310" t="s">
        <v>727</v>
      </c>
      <c r="C310" t="str">
        <f>IFERROR(VLOOKUP(Table1[[#This Row],[Ticker]],[1]!Table1[[Symbol]:[Industry]],2,FALSE),"-")</f>
        <v>-</v>
      </c>
      <c r="D310" t="s">
        <v>44</v>
      </c>
      <c r="E310">
        <v>20044.696038400001</v>
      </c>
      <c r="F310">
        <v>4324.3500000000004</v>
      </c>
      <c r="G310">
        <v>139.91211853084499</v>
      </c>
      <c r="H310">
        <v>6.9575992494842396</v>
      </c>
      <c r="I310">
        <v>94.592921898753502</v>
      </c>
      <c r="J310">
        <v>3.01110193683984</v>
      </c>
      <c r="K310">
        <v>3685.5851354300398</v>
      </c>
      <c r="L310">
        <v>2871.9313429464</v>
      </c>
      <c r="M310">
        <v>59.946921550511298</v>
      </c>
      <c r="N310">
        <v>8.8225176088090294</v>
      </c>
      <c r="O310">
        <v>1.0719214492381099</v>
      </c>
      <c r="P310">
        <v>2.7668898215916702</v>
      </c>
      <c r="Q310">
        <v>166.93518518518499</v>
      </c>
      <c r="R310">
        <v>0.14446905328512999</v>
      </c>
    </row>
    <row r="311" spans="1:18" x14ac:dyDescent="0.3">
      <c r="A311" t="s">
        <v>728</v>
      </c>
      <c r="B311" t="s">
        <v>729</v>
      </c>
      <c r="C311" t="str">
        <f>IFERROR(VLOOKUP(Table1[[#This Row],[Ticker]],[1]!Table1[[Symbol]:[Industry]],2,FALSE),"-")</f>
        <v>-</v>
      </c>
      <c r="D311" t="s">
        <v>203</v>
      </c>
      <c r="E311">
        <v>19941.88961952</v>
      </c>
      <c r="F311">
        <v>1173.3499999999999</v>
      </c>
      <c r="G311">
        <v>98.117781510971795</v>
      </c>
      <c r="H311">
        <v>-8.4768729464391992</v>
      </c>
      <c r="I311">
        <v>72.913581680541995</v>
      </c>
      <c r="J311">
        <v>-6.5143187925947101</v>
      </c>
      <c r="K311">
        <v>1167.7849213885099</v>
      </c>
      <c r="L311">
        <v>939.89370498933499</v>
      </c>
      <c r="M311">
        <v>60.556136359260897</v>
      </c>
      <c r="N311">
        <v>-1.4657361510723099</v>
      </c>
      <c r="O311">
        <v>2.0747609398846798</v>
      </c>
      <c r="P311">
        <v>14.4245110154685</v>
      </c>
      <c r="Q311">
        <v>127.393410852713</v>
      </c>
      <c r="R311">
        <v>0.13041783591852099</v>
      </c>
    </row>
    <row r="312" spans="1:18" x14ac:dyDescent="0.3">
      <c r="A312" t="s">
        <v>730</v>
      </c>
      <c r="B312" t="s">
        <v>731</v>
      </c>
      <c r="C312" t="str">
        <f>IFERROR(VLOOKUP(Table1[[#This Row],[Ticker]],[1]!Table1[[Symbol]:[Industry]],2,FALSE),"-")</f>
        <v>-</v>
      </c>
      <c r="D312" t="s">
        <v>384</v>
      </c>
      <c r="E312">
        <v>19848.743050500001</v>
      </c>
      <c r="F312">
        <v>332.9</v>
      </c>
      <c r="G312">
        <v>61.287430766984102</v>
      </c>
      <c r="H312">
        <v>6.5492720200252101</v>
      </c>
      <c r="I312">
        <v>47.074502414707297</v>
      </c>
      <c r="J312">
        <v>-0.62241002368530096</v>
      </c>
      <c r="K312">
        <v>302.60616322507201</v>
      </c>
      <c r="L312">
        <v>247.94521951497501</v>
      </c>
      <c r="M312">
        <v>74.370900032075099</v>
      </c>
      <c r="N312">
        <v>2.1786484156891102</v>
      </c>
      <c r="O312">
        <v>0.50410513800790901</v>
      </c>
      <c r="P312">
        <v>6.9089816761790299</v>
      </c>
      <c r="Q312">
        <v>95.7659511908262</v>
      </c>
      <c r="R312">
        <v>6.2321120556526999E-2</v>
      </c>
    </row>
    <row r="313" spans="1:18" hidden="1" x14ac:dyDescent="0.3">
      <c r="A313" t="s">
        <v>732</v>
      </c>
      <c r="B313" t="s">
        <v>733</v>
      </c>
      <c r="C313" t="str">
        <f>IFERROR(VLOOKUP(Table1[[#This Row],[Ticker]],[1]!Table1[[Symbol]:[Industry]],2,FALSE),"-")</f>
        <v>-</v>
      </c>
      <c r="D313" t="s">
        <v>495</v>
      </c>
      <c r="E313">
        <v>19792.923429840001</v>
      </c>
      <c r="F313">
        <v>1752.75</v>
      </c>
      <c r="G313">
        <v>20.1967314174113</v>
      </c>
      <c r="H313">
        <v>-1.8082467876280199</v>
      </c>
      <c r="I313">
        <v>0.67588427551414598</v>
      </c>
      <c r="J313">
        <v>-1.3639472145253</v>
      </c>
      <c r="K313">
        <v>1685.8350002617599</v>
      </c>
      <c r="M313">
        <v>62.648267186488297</v>
      </c>
      <c r="N313">
        <v>1.2208385013219001</v>
      </c>
      <c r="O313">
        <v>0.603366745807559</v>
      </c>
      <c r="P313">
        <v>8.5123377549564996</v>
      </c>
      <c r="Q313">
        <v>54.182793807178001</v>
      </c>
    </row>
    <row r="314" spans="1:18" x14ac:dyDescent="0.3">
      <c r="A314" t="s">
        <v>734</v>
      </c>
      <c r="B314" t="s">
        <v>735</v>
      </c>
      <c r="C314" t="str">
        <f>IFERROR(VLOOKUP(Table1[[#This Row],[Ticker]],[1]!Table1[[Symbol]:[Industry]],2,FALSE),"-")</f>
        <v>-</v>
      </c>
      <c r="D314" t="s">
        <v>622</v>
      </c>
      <c r="E314">
        <v>19765.0239467299</v>
      </c>
      <c r="F314">
        <v>624.75</v>
      </c>
      <c r="G314">
        <v>106.49143023970601</v>
      </c>
      <c r="H314">
        <v>6.4006297838119899</v>
      </c>
      <c r="I314">
        <v>13.867767313045301</v>
      </c>
      <c r="J314">
        <v>1.6874440968378299</v>
      </c>
      <c r="K314">
        <v>613.110107508076</v>
      </c>
      <c r="L314">
        <v>534.16916898144598</v>
      </c>
      <c r="M314">
        <v>75.741776923149899</v>
      </c>
      <c r="N314">
        <v>0.94183369214027002</v>
      </c>
      <c r="O314">
        <v>1.28910508810597</v>
      </c>
      <c r="P314">
        <v>25.210084033613398</v>
      </c>
      <c r="Q314">
        <v>191.59859976662699</v>
      </c>
      <c r="R314">
        <v>0.13463720226412901</v>
      </c>
    </row>
    <row r="315" spans="1:18" x14ac:dyDescent="0.3">
      <c r="A315" t="s">
        <v>736</v>
      </c>
      <c r="B315" t="s">
        <v>737</v>
      </c>
      <c r="C315" t="str">
        <f>IFERROR(VLOOKUP(Table1[[#This Row],[Ticker]],[1]!Table1[[Symbol]:[Industry]],2,FALSE),"-")</f>
        <v>-</v>
      </c>
      <c r="D315" t="s">
        <v>601</v>
      </c>
      <c r="E315">
        <v>19731.285126719999</v>
      </c>
      <c r="F315">
        <v>1419.45</v>
      </c>
      <c r="G315">
        <v>70.673370220386104</v>
      </c>
      <c r="H315">
        <v>16.762018455965499</v>
      </c>
      <c r="I315">
        <v>55.679572806803499</v>
      </c>
      <c r="J315">
        <v>3.06403833112544</v>
      </c>
      <c r="K315">
        <v>1157.2252985581499</v>
      </c>
      <c r="L315">
        <v>921.65430528893899</v>
      </c>
      <c r="M315">
        <v>53.284580197969497</v>
      </c>
      <c r="N315">
        <v>9.6961746212993205</v>
      </c>
      <c r="O315">
        <v>1.2131533541217401</v>
      </c>
      <c r="P315">
        <v>4.2657367290147503</v>
      </c>
      <c r="Q315">
        <v>117.957773512476</v>
      </c>
      <c r="R315">
        <v>0.16188451931133399</v>
      </c>
    </row>
    <row r="316" spans="1:18" x14ac:dyDescent="0.3">
      <c r="A316" t="s">
        <v>738</v>
      </c>
      <c r="B316" t="s">
        <v>739</v>
      </c>
      <c r="C316" t="str">
        <f>IFERROR(VLOOKUP(Table1[[#This Row],[Ticker]],[1]!Table1[[Symbol]:[Industry]],2,FALSE),"-")</f>
        <v>-</v>
      </c>
      <c r="D316" t="s">
        <v>495</v>
      </c>
      <c r="E316">
        <v>19616.000389699999</v>
      </c>
      <c r="F316">
        <v>1611.75</v>
      </c>
      <c r="G316">
        <v>75.491240247543601</v>
      </c>
      <c r="H316">
        <v>26.732242212458701</v>
      </c>
      <c r="I316">
        <v>41.229623795664402</v>
      </c>
      <c r="J316">
        <v>-3.4900944994573102</v>
      </c>
      <c r="K316">
        <v>1302.87005147424</v>
      </c>
      <c r="L316">
        <v>1075.8385023748799</v>
      </c>
      <c r="M316">
        <v>87.898054447536595</v>
      </c>
      <c r="N316">
        <v>9.5493730939417496</v>
      </c>
      <c r="O316">
        <v>0.47901098911418299</v>
      </c>
      <c r="P316">
        <v>1.4425314099581099</v>
      </c>
      <c r="Q316">
        <v>106.502242152466</v>
      </c>
      <c r="R316">
        <v>0.113893507202269</v>
      </c>
    </row>
    <row r="317" spans="1:18" hidden="1" x14ac:dyDescent="0.3">
      <c r="A317" t="s">
        <v>740</v>
      </c>
      <c r="B317" t="s">
        <v>741</v>
      </c>
      <c r="C317" t="str">
        <f>IFERROR(VLOOKUP(Table1[[#This Row],[Ticker]],[1]!Table1[[Symbol]:[Industry]],2,FALSE),"-")</f>
        <v>-</v>
      </c>
      <c r="E317">
        <v>19582.144805299999</v>
      </c>
      <c r="F317">
        <v>1963.95</v>
      </c>
      <c r="G317">
        <v>753.64474653209902</v>
      </c>
      <c r="H317">
        <v>4.2700900561128501</v>
      </c>
      <c r="I317">
        <v>429.54816777296998</v>
      </c>
      <c r="J317">
        <v>-5.5170176087034504</v>
      </c>
      <c r="K317">
        <v>2095.7287862696799</v>
      </c>
      <c r="L317">
        <v>1306.8201242291</v>
      </c>
      <c r="M317">
        <v>28.993968561767399</v>
      </c>
      <c r="N317">
        <v>-8.2351280565144993</v>
      </c>
      <c r="O317">
        <v>0.62364063164362904</v>
      </c>
      <c r="P317">
        <v>54.6755263626874</v>
      </c>
      <c r="Q317">
        <v>821.99896718463901</v>
      </c>
      <c r="R317">
        <v>0.34211110248840398</v>
      </c>
    </row>
    <row r="318" spans="1:18" hidden="1" x14ac:dyDescent="0.3">
      <c r="A318" t="s">
        <v>742</v>
      </c>
      <c r="B318" t="s">
        <v>743</v>
      </c>
      <c r="C318" t="str">
        <f>IFERROR(VLOOKUP(Table1[[#This Row],[Ticker]],[1]!Table1[[Symbol]:[Industry]],2,FALSE),"-")</f>
        <v>-</v>
      </c>
      <c r="D318" t="s">
        <v>41</v>
      </c>
      <c r="E318">
        <v>19512.52126596</v>
      </c>
      <c r="F318">
        <v>889.6</v>
      </c>
      <c r="G318">
        <v>-13.7377113447385</v>
      </c>
      <c r="H318">
        <v>-3.88649694010667</v>
      </c>
      <c r="I318">
        <v>5.9609870257514004</v>
      </c>
      <c r="J318">
        <v>2.7364927534883301</v>
      </c>
      <c r="K318">
        <v>873.33469897826205</v>
      </c>
      <c r="M318">
        <v>52.329152300623797</v>
      </c>
      <c r="N318">
        <v>1.01626366163944</v>
      </c>
      <c r="O318">
        <v>1.5798320379284501</v>
      </c>
      <c r="P318">
        <v>8.3408273381294809</v>
      </c>
      <c r="Q318">
        <v>25.084364454443101</v>
      </c>
    </row>
    <row r="319" spans="1:18" x14ac:dyDescent="0.3">
      <c r="A319" t="s">
        <v>744</v>
      </c>
      <c r="B319" t="s">
        <v>745</v>
      </c>
      <c r="C319" t="str">
        <f>IFERROR(VLOOKUP(Table1[[#This Row],[Ticker]],[1]!Table1[[Symbol]:[Industry]],2,FALSE),"-")</f>
        <v>-</v>
      </c>
      <c r="D319" t="s">
        <v>66</v>
      </c>
      <c r="E319">
        <v>19460.511023859999</v>
      </c>
      <c r="F319">
        <v>156.99</v>
      </c>
      <c r="G319">
        <v>52.8147266121615</v>
      </c>
      <c r="H319">
        <v>1.31643537125935</v>
      </c>
      <c r="I319">
        <v>3.0177589061679702</v>
      </c>
      <c r="J319">
        <v>-1.63114893583837</v>
      </c>
      <c r="K319">
        <v>147.90639282014899</v>
      </c>
      <c r="L319">
        <v>131.81496184320301</v>
      </c>
      <c r="M319">
        <v>47.580957159704703</v>
      </c>
      <c r="N319">
        <v>2.8878760610690302</v>
      </c>
      <c r="O319">
        <v>0.74661409503365594</v>
      </c>
      <c r="P319">
        <v>6.1851073316771599</v>
      </c>
      <c r="Q319">
        <v>80.020193083496295</v>
      </c>
    </row>
    <row r="320" spans="1:18" x14ac:dyDescent="0.3">
      <c r="A320" t="s">
        <v>746</v>
      </c>
      <c r="B320" t="s">
        <v>747</v>
      </c>
      <c r="C320" t="str">
        <f>IFERROR(VLOOKUP(Table1[[#This Row],[Ticker]],[1]!Table1[[Symbol]:[Industry]],2,FALSE),"-")</f>
        <v>-</v>
      </c>
      <c r="D320" t="s">
        <v>401</v>
      </c>
      <c r="E320">
        <v>19389.18741975</v>
      </c>
      <c r="F320">
        <v>1820.55</v>
      </c>
      <c r="G320">
        <v>-0.92387295590096397</v>
      </c>
      <c r="H320">
        <v>18.5465441017122</v>
      </c>
      <c r="I320">
        <v>23.328493369444701</v>
      </c>
      <c r="J320">
        <v>3.2782513673929299</v>
      </c>
      <c r="K320">
        <v>1544.25934666846</v>
      </c>
      <c r="L320">
        <v>1461.7964244554901</v>
      </c>
      <c r="M320">
        <v>56.890249045363397</v>
      </c>
      <c r="N320">
        <v>10.316949396716799</v>
      </c>
      <c r="O320">
        <v>1.72502399267599</v>
      </c>
      <c r="P320">
        <v>1.3430007415341501</v>
      </c>
      <c r="Q320">
        <v>53.490430823707896</v>
      </c>
      <c r="R320">
        <v>-0.126684933605094</v>
      </c>
    </row>
    <row r="321" spans="1:18" x14ac:dyDescent="0.3">
      <c r="A321" t="s">
        <v>748</v>
      </c>
      <c r="B321" t="s">
        <v>749</v>
      </c>
      <c r="C321" t="str">
        <f>IFERROR(VLOOKUP(Table1[[#This Row],[Ticker]],[1]!Table1[[Symbol]:[Industry]],2,FALSE),"-")</f>
        <v>-</v>
      </c>
      <c r="D321" t="s">
        <v>355</v>
      </c>
      <c r="E321">
        <v>19240.508832300002</v>
      </c>
      <c r="F321">
        <v>1872.65</v>
      </c>
      <c r="G321">
        <v>2.18655313213362</v>
      </c>
      <c r="H321">
        <v>3.4822942177619201</v>
      </c>
      <c r="I321">
        <v>-30.437742460725801</v>
      </c>
      <c r="J321">
        <v>-1.5822702259131101</v>
      </c>
      <c r="K321">
        <v>1860.94912805168</v>
      </c>
      <c r="L321">
        <v>1833.52506308489</v>
      </c>
      <c r="M321">
        <v>40.248075069197803</v>
      </c>
      <c r="N321">
        <v>1.3212505899893701</v>
      </c>
      <c r="O321">
        <v>0.73949978440700104</v>
      </c>
      <c r="P321">
        <v>31.3085734120097</v>
      </c>
      <c r="Q321">
        <v>34.519790244953597</v>
      </c>
      <c r="R321">
        <v>7.5310605553568999E-2</v>
      </c>
    </row>
    <row r="322" spans="1:18" x14ac:dyDescent="0.3">
      <c r="A322" t="s">
        <v>750</v>
      </c>
      <c r="B322" t="s">
        <v>751</v>
      </c>
      <c r="C322" t="str">
        <f>IFERROR(VLOOKUP(Table1[[#This Row],[Ticker]],[1]!Table1[[Symbol]:[Industry]],2,FALSE),"-")</f>
        <v>-</v>
      </c>
      <c r="D322" t="s">
        <v>61</v>
      </c>
      <c r="E322">
        <v>19220.771235</v>
      </c>
      <c r="F322">
        <v>152.07</v>
      </c>
      <c r="G322">
        <v>84.811888815173006</v>
      </c>
      <c r="H322">
        <v>4.0662518326346904</v>
      </c>
      <c r="I322">
        <v>12.9827479959544</v>
      </c>
      <c r="J322">
        <v>-0.78314504282147701</v>
      </c>
      <c r="K322">
        <v>143.54165299427001</v>
      </c>
      <c r="L322">
        <v>123.556747573976</v>
      </c>
      <c r="M322">
        <v>50.145570605027402</v>
      </c>
      <c r="N322">
        <v>3.1388407989059801</v>
      </c>
      <c r="O322">
        <v>0.59592806566376</v>
      </c>
      <c r="P322">
        <v>3.6693627934504001</v>
      </c>
      <c r="Q322">
        <v>114.78813559322001</v>
      </c>
      <c r="R322">
        <v>8.3271345221841001E-2</v>
      </c>
    </row>
    <row r="323" spans="1:18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166</v>
      </c>
      <c r="E323">
        <v>19174.239950800002</v>
      </c>
      <c r="F323">
        <v>5277.35</v>
      </c>
      <c r="G323">
        <v>79.0891526544508</v>
      </c>
      <c r="H323">
        <v>17.905497394957798</v>
      </c>
      <c r="I323">
        <v>60.816963030028901</v>
      </c>
      <c r="J323">
        <v>3.5262683160968198</v>
      </c>
      <c r="K323">
        <v>4339.3731309672903</v>
      </c>
      <c r="L323">
        <v>3508.50573137626</v>
      </c>
      <c r="M323">
        <v>55.8777834010221</v>
      </c>
      <c r="N323">
        <v>11.771215344655699</v>
      </c>
      <c r="O323">
        <v>1.42087795011637</v>
      </c>
      <c r="P323">
        <v>1.92615612002235</v>
      </c>
      <c r="Q323">
        <v>117.174897119341</v>
      </c>
      <c r="R323">
        <v>5.7017430012523997E-2</v>
      </c>
    </row>
    <row r="324" spans="1:18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509</v>
      </c>
      <c r="E324">
        <v>19120.116497160001</v>
      </c>
      <c r="F324">
        <v>3828.4</v>
      </c>
      <c r="G324">
        <v>108.278763642269</v>
      </c>
      <c r="H324">
        <v>-0.95903086572635199</v>
      </c>
      <c r="I324">
        <v>11.5119991887294</v>
      </c>
      <c r="J324">
        <v>-3.36099261071816</v>
      </c>
      <c r="K324">
        <v>3748.1347484416201</v>
      </c>
      <c r="L324">
        <v>3197.0416030302799</v>
      </c>
      <c r="M324">
        <v>35.733929506201498</v>
      </c>
      <c r="N324">
        <v>1.37831805357906</v>
      </c>
      <c r="O324">
        <v>0.45402039724151999</v>
      </c>
      <c r="P324">
        <v>11.534844843798901</v>
      </c>
      <c r="Q324">
        <v>171.24840583817399</v>
      </c>
      <c r="R324">
        <v>9.0337403175073994E-2</v>
      </c>
    </row>
    <row r="325" spans="1:18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269</v>
      </c>
      <c r="E325">
        <v>19095.00762312</v>
      </c>
      <c r="F325">
        <v>212.26</v>
      </c>
      <c r="G325">
        <v>49.463077484526302</v>
      </c>
      <c r="H325">
        <v>6.3562985837770096</v>
      </c>
      <c r="I325">
        <v>6.0243537903306201</v>
      </c>
      <c r="J325">
        <v>2.1933190269431502</v>
      </c>
      <c r="K325">
        <v>198.69920279397201</v>
      </c>
      <c r="L325">
        <v>179.33736140449099</v>
      </c>
      <c r="M325">
        <v>44.6573490934543</v>
      </c>
      <c r="N325">
        <v>5.7056274439443797</v>
      </c>
      <c r="O325">
        <v>1.1710654400356899</v>
      </c>
      <c r="P325">
        <v>8.5461226797324006</v>
      </c>
      <c r="Q325">
        <v>77.921207041072904</v>
      </c>
      <c r="R325">
        <v>1.0459894454243999E-2</v>
      </c>
    </row>
    <row r="326" spans="1:18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622</v>
      </c>
      <c r="E326">
        <v>19046.73063405</v>
      </c>
      <c r="F326">
        <v>38.54</v>
      </c>
      <c r="G326">
        <v>-12.416190834936</v>
      </c>
      <c r="H326">
        <v>-0.52179245111641104</v>
      </c>
      <c r="I326">
        <v>-3.3435658532150399</v>
      </c>
      <c r="J326">
        <v>-2.8078975180689998</v>
      </c>
      <c r="K326">
        <v>38.633628221815002</v>
      </c>
      <c r="L326">
        <v>38.632450403893401</v>
      </c>
      <c r="M326">
        <v>39.081998877958299</v>
      </c>
      <c r="N326">
        <v>0.51366003015307304</v>
      </c>
      <c r="O326">
        <v>1.84353401016296</v>
      </c>
      <c r="P326">
        <v>37.259989621172799</v>
      </c>
      <c r="Q326">
        <v>21.962025316455598</v>
      </c>
      <c r="R326">
        <v>7.6860595353924005E-2</v>
      </c>
    </row>
    <row r="327" spans="1:18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130</v>
      </c>
      <c r="E327">
        <v>19034.28499575</v>
      </c>
      <c r="F327">
        <v>57.87</v>
      </c>
      <c r="G327">
        <v>9.5823083022407598</v>
      </c>
      <c r="H327">
        <v>-12.8281117419181</v>
      </c>
      <c r="I327">
        <v>5.7213045255452402</v>
      </c>
      <c r="J327">
        <v>-2.6078975180690001</v>
      </c>
      <c r="K327">
        <v>60.707878158290903</v>
      </c>
      <c r="L327">
        <v>55.538396712974098</v>
      </c>
      <c r="M327">
        <v>56.478812247801699</v>
      </c>
      <c r="N327">
        <v>-3.3399249506139399</v>
      </c>
      <c r="O327">
        <v>0.46560618695730499</v>
      </c>
      <c r="P327">
        <v>27.354415068256401</v>
      </c>
      <c r="Q327">
        <v>47.816091954022902</v>
      </c>
    </row>
    <row r="328" spans="1:18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695</v>
      </c>
      <c r="E328">
        <v>19018.002037499999</v>
      </c>
      <c r="F328">
        <v>4500</v>
      </c>
      <c r="G328">
        <v>160.01043045861701</v>
      </c>
      <c r="H328">
        <v>-5.0675913469856804</v>
      </c>
      <c r="I328">
        <v>46.007499082480301</v>
      </c>
      <c r="J328">
        <v>-8.0902492174567904</v>
      </c>
      <c r="K328">
        <v>3964.4914602801</v>
      </c>
      <c r="L328">
        <v>3137.6415752087401</v>
      </c>
      <c r="M328">
        <v>84.733206811960301</v>
      </c>
      <c r="N328">
        <v>5.9590793579663304</v>
      </c>
      <c r="O328">
        <v>1.6197557980528901</v>
      </c>
      <c r="P328">
        <v>7.7711111111111002</v>
      </c>
      <c r="Q328">
        <v>196.24753127057201</v>
      </c>
      <c r="R328">
        <v>0.150192941755247</v>
      </c>
    </row>
    <row r="329" spans="1:18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256</v>
      </c>
      <c r="E329">
        <v>18977.602909425001</v>
      </c>
      <c r="F329">
        <v>569.85</v>
      </c>
      <c r="G329">
        <v>-16.189339239913298</v>
      </c>
      <c r="H329">
        <v>3.7308568212138198</v>
      </c>
      <c r="I329">
        <v>9.9201746403002797</v>
      </c>
      <c r="J329">
        <v>-2.18289751806899</v>
      </c>
      <c r="K329">
        <v>526.27944944724902</v>
      </c>
      <c r="L329">
        <v>485.217968200884</v>
      </c>
      <c r="M329">
        <v>64.450038624281504</v>
      </c>
      <c r="N329">
        <v>2.9798987805650299</v>
      </c>
      <c r="O329">
        <v>0.86938776518024996</v>
      </c>
      <c r="P329">
        <v>3.3605334737211598</v>
      </c>
      <c r="Q329">
        <v>40.081120943952797</v>
      </c>
      <c r="R329">
        <v>9.6176049645011003E-2</v>
      </c>
    </row>
    <row r="330" spans="1:18" hidden="1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524</v>
      </c>
      <c r="E330">
        <v>18770.735986240001</v>
      </c>
      <c r="F330">
        <v>1932.3</v>
      </c>
      <c r="G330">
        <v>-20.052629709460501</v>
      </c>
      <c r="H330">
        <v>7.6164133302631098</v>
      </c>
      <c r="I330">
        <v>1.1692827943215101</v>
      </c>
      <c r="J330">
        <v>2.0649387003064898</v>
      </c>
      <c r="K330">
        <v>1711.96788915359</v>
      </c>
      <c r="L330">
        <v>1717.2824190383601</v>
      </c>
      <c r="M330">
        <v>87.2565259778452</v>
      </c>
      <c r="N330">
        <v>8.3475614739158193</v>
      </c>
      <c r="O330">
        <v>0.906979896820575</v>
      </c>
      <c r="P330">
        <v>2.72731977436215</v>
      </c>
      <c r="Q330">
        <v>32.150184653262201</v>
      </c>
      <c r="R330">
        <v>-4.9162485438678002E-2</v>
      </c>
    </row>
    <row r="331" spans="1:18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144</v>
      </c>
      <c r="E331">
        <v>18705.466945485001</v>
      </c>
      <c r="F331">
        <v>586.54999999999995</v>
      </c>
      <c r="G331">
        <v>18.992350055273601</v>
      </c>
      <c r="H331">
        <v>-0.25117264796154898</v>
      </c>
      <c r="I331">
        <v>33.3883957791924</v>
      </c>
      <c r="J331">
        <v>2.47940951452104</v>
      </c>
      <c r="K331">
        <v>559.25012325410796</v>
      </c>
      <c r="L331">
        <v>477.11892233784903</v>
      </c>
      <c r="M331">
        <v>52.495393512047897</v>
      </c>
      <c r="N331">
        <v>2.1408681046934701</v>
      </c>
      <c r="O331">
        <v>0.82009464871278603</v>
      </c>
      <c r="P331">
        <v>15.2672406444463</v>
      </c>
      <c r="Q331">
        <v>87.996794871794805</v>
      </c>
      <c r="R331">
        <v>0.17619589295128499</v>
      </c>
    </row>
    <row r="332" spans="1:18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66</v>
      </c>
      <c r="E332">
        <v>18672.513964379999</v>
      </c>
      <c r="F332">
        <v>902.55</v>
      </c>
      <c r="G332">
        <v>16.164778524540498</v>
      </c>
      <c r="H332">
        <v>-12.265931996547801</v>
      </c>
      <c r="I332">
        <v>5.8702998465184804</v>
      </c>
      <c r="J332">
        <v>-4.7969085070799897</v>
      </c>
      <c r="K332">
        <v>929.58891325227</v>
      </c>
      <c r="L332">
        <v>876.54105468792898</v>
      </c>
      <c r="M332">
        <v>36.832626781692902</v>
      </c>
      <c r="N332">
        <v>0.164131081203233</v>
      </c>
      <c r="O332">
        <v>1.9102333998379499</v>
      </c>
      <c r="P332">
        <v>21.2121212121212</v>
      </c>
      <c r="Q332">
        <v>49.181818181818102</v>
      </c>
      <c r="R332">
        <v>-4.8259145628142999E-2</v>
      </c>
    </row>
    <row r="333" spans="1:18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239</v>
      </c>
      <c r="E333">
        <v>18634.353069925</v>
      </c>
      <c r="F333">
        <v>1402.55</v>
      </c>
      <c r="G333">
        <v>232.375726757682</v>
      </c>
      <c r="H333">
        <v>3.5446521464004501</v>
      </c>
      <c r="I333">
        <v>99.241518964879404</v>
      </c>
      <c r="J333">
        <v>-6.4163660889774404E-2</v>
      </c>
      <c r="K333">
        <v>1170.3638533133601</v>
      </c>
      <c r="L333">
        <v>852.48298647138199</v>
      </c>
      <c r="M333">
        <v>71.028192224536994</v>
      </c>
      <c r="N333">
        <v>9.3992699686680208</v>
      </c>
      <c r="O333">
        <v>0.89441011601732301</v>
      </c>
      <c r="P333">
        <v>1.9321949306620101</v>
      </c>
      <c r="Q333">
        <v>267.06359591729898</v>
      </c>
      <c r="R333">
        <v>0.17432912550747501</v>
      </c>
    </row>
    <row r="334" spans="1:18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138</v>
      </c>
      <c r="E334">
        <v>18463.167974245</v>
      </c>
      <c r="F334">
        <v>1993.5</v>
      </c>
      <c r="G334">
        <v>265.131107265026</v>
      </c>
      <c r="H334">
        <v>9.9864984174413909</v>
      </c>
      <c r="I334">
        <v>91.653264708987507</v>
      </c>
      <c r="J334">
        <v>-4.1576758100728899</v>
      </c>
      <c r="K334">
        <v>1815.3714423569099</v>
      </c>
      <c r="L334">
        <v>1350.0655910954399</v>
      </c>
      <c r="M334">
        <v>67.105477941143704</v>
      </c>
      <c r="N334">
        <v>1.8279323199840101</v>
      </c>
      <c r="O334">
        <v>0.76244775469108195</v>
      </c>
      <c r="P334">
        <v>8.3924461235012302</v>
      </c>
      <c r="Q334">
        <v>292.772692089065</v>
      </c>
      <c r="R334">
        <v>0.13337630557958299</v>
      </c>
    </row>
    <row r="335" spans="1:18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102</v>
      </c>
      <c r="E335">
        <v>18385.910087799999</v>
      </c>
      <c r="F335">
        <v>855.2</v>
      </c>
      <c r="G335">
        <v>-34.564839088902701</v>
      </c>
      <c r="H335">
        <v>4.9650371032632998</v>
      </c>
      <c r="I335">
        <v>-23.674409356156101</v>
      </c>
      <c r="J335">
        <v>-3.3468883437570698</v>
      </c>
      <c r="K335">
        <v>815.91493298667694</v>
      </c>
      <c r="L335">
        <v>858.61587306542106</v>
      </c>
      <c r="M335">
        <v>51.623735751610802</v>
      </c>
      <c r="N335">
        <v>3.2829765660725401</v>
      </c>
      <c r="O335">
        <v>1.6028307589734401</v>
      </c>
      <c r="P335">
        <v>23.737137511693099</v>
      </c>
      <c r="Q335">
        <v>22.1714285714285</v>
      </c>
      <c r="R335">
        <v>-9.3066799888414001E-2</v>
      </c>
    </row>
    <row r="336" spans="1:18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372</v>
      </c>
      <c r="E336">
        <v>18335.821636559998</v>
      </c>
      <c r="F336">
        <v>122.79</v>
      </c>
      <c r="G336">
        <v>-3.3135064691543001</v>
      </c>
      <c r="H336">
        <v>3.6992232097707398</v>
      </c>
      <c r="I336">
        <v>-11.5051628845463</v>
      </c>
      <c r="J336">
        <v>6.3819072541652604</v>
      </c>
      <c r="K336">
        <v>116.882324777056</v>
      </c>
      <c r="L336">
        <v>115.073004879013</v>
      </c>
      <c r="M336">
        <v>43.769843638761401</v>
      </c>
      <c r="N336">
        <v>4.4254280198526104</v>
      </c>
      <c r="O336">
        <v>1.00481781912376</v>
      </c>
      <c r="P336">
        <v>11.572603632217501</v>
      </c>
      <c r="Q336">
        <v>27.243523316062099</v>
      </c>
      <c r="R336">
        <v>9.1871282726659995E-2</v>
      </c>
    </row>
    <row r="337" spans="1:18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372</v>
      </c>
      <c r="E337">
        <v>18317.064301269998</v>
      </c>
      <c r="F337">
        <v>869.4</v>
      </c>
      <c r="G337">
        <v>-27.749527171682701</v>
      </c>
      <c r="H337">
        <v>5.8932644101910903</v>
      </c>
      <c r="I337">
        <v>-13.9609062799399</v>
      </c>
      <c r="J337">
        <v>-0.45426094972854703</v>
      </c>
      <c r="K337">
        <v>855.17148274960402</v>
      </c>
      <c r="L337">
        <v>900.19042816819501</v>
      </c>
      <c r="M337">
        <v>33.920715055947603</v>
      </c>
      <c r="N337">
        <v>1.4693409166557101</v>
      </c>
      <c r="O337">
        <v>1.04875202802303</v>
      </c>
      <c r="P337">
        <v>31.119162640901699</v>
      </c>
      <c r="Q337">
        <v>18.028780885147899</v>
      </c>
      <c r="R337">
        <v>-5.3292196831283001E-2</v>
      </c>
    </row>
    <row r="338" spans="1:18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50</v>
      </c>
      <c r="E338">
        <v>18309.542678539899</v>
      </c>
      <c r="F338">
        <v>216.56</v>
      </c>
      <c r="G338">
        <v>-10.055546123518299</v>
      </c>
      <c r="H338">
        <v>-3.58542377588279</v>
      </c>
      <c r="I338">
        <v>2.71017435622832</v>
      </c>
      <c r="J338">
        <v>-4.6385377752143402</v>
      </c>
      <c r="K338">
        <v>220.07551565269301</v>
      </c>
      <c r="L338">
        <v>212.15803593148601</v>
      </c>
      <c r="M338">
        <v>45.194370054597201</v>
      </c>
      <c r="N338">
        <v>-0.87944182535137905</v>
      </c>
      <c r="O338">
        <v>0.331067279974398</v>
      </c>
      <c r="P338">
        <v>33.565755448836299</v>
      </c>
      <c r="Q338">
        <v>18.598028477546499</v>
      </c>
      <c r="R338">
        <v>6.3061236463071005E-2</v>
      </c>
    </row>
    <row r="339" spans="1:18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583</v>
      </c>
      <c r="E339">
        <v>18308.54301804</v>
      </c>
      <c r="F339">
        <v>170.07</v>
      </c>
      <c r="G339">
        <v>-38.573913056905198</v>
      </c>
      <c r="H339">
        <v>10.0786915119649</v>
      </c>
      <c r="I339">
        <v>-20.5512722736227</v>
      </c>
      <c r="J339">
        <v>-4.0213806641364203</v>
      </c>
      <c r="K339">
        <v>163.887046685299</v>
      </c>
      <c r="L339">
        <v>170.36944811476999</v>
      </c>
      <c r="M339">
        <v>27.867989145268801</v>
      </c>
      <c r="N339">
        <v>1.3965409422129</v>
      </c>
      <c r="O339">
        <v>1.0688123305905699</v>
      </c>
      <c r="P339">
        <v>33.768448285999803</v>
      </c>
      <c r="Q339">
        <v>19.5571177504393</v>
      </c>
      <c r="R339">
        <v>1.4267571077258999E-2</v>
      </c>
    </row>
    <row r="340" spans="1:18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66</v>
      </c>
      <c r="E340">
        <v>18272.788937400001</v>
      </c>
      <c r="F340">
        <v>1196.1500000000001</v>
      </c>
      <c r="G340">
        <v>45.893042527897897</v>
      </c>
      <c r="H340">
        <v>15.5399048902348</v>
      </c>
      <c r="I340">
        <v>38.459499259016603</v>
      </c>
      <c r="J340">
        <v>-3.6410966646411902</v>
      </c>
      <c r="K340">
        <v>1057.4292822063801</v>
      </c>
      <c r="L340">
        <v>922.93950930761002</v>
      </c>
      <c r="M340">
        <v>64.730665416695004</v>
      </c>
      <c r="N340">
        <v>7.0222296195937499</v>
      </c>
      <c r="O340">
        <v>1.56114763938741</v>
      </c>
      <c r="P340">
        <v>5.2919784307987996</v>
      </c>
      <c r="Q340">
        <v>79.117999401018295</v>
      </c>
      <c r="R340">
        <v>-5.0712997348162002E-2</v>
      </c>
    </row>
    <row r="341" spans="1:18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284</v>
      </c>
      <c r="E341">
        <v>18213.513813869999</v>
      </c>
      <c r="F341">
        <v>364.25</v>
      </c>
      <c r="G341">
        <v>3.9625531630542099</v>
      </c>
      <c r="H341">
        <v>-0.92640126687788804</v>
      </c>
      <c r="I341">
        <v>-19.1653680444008</v>
      </c>
      <c r="J341">
        <v>2.2165097343717202</v>
      </c>
      <c r="K341">
        <v>374.50869620950101</v>
      </c>
      <c r="L341">
        <v>376.30957778513999</v>
      </c>
      <c r="M341">
        <v>67.944809528621903</v>
      </c>
      <c r="N341">
        <v>1.17942419461964</v>
      </c>
      <c r="O341">
        <v>1.25558500590783</v>
      </c>
      <c r="P341">
        <v>53.191489361702097</v>
      </c>
      <c r="Q341">
        <v>31.025179856115098</v>
      </c>
      <c r="R341">
        <v>0.126349032583883</v>
      </c>
    </row>
    <row r="342" spans="1:18" hidden="1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138</v>
      </c>
      <c r="E342">
        <v>18007.147605104899</v>
      </c>
      <c r="F342">
        <v>1409.65</v>
      </c>
      <c r="G342">
        <v>181.31117022913301</v>
      </c>
      <c r="H342">
        <v>5.4573170616259503</v>
      </c>
      <c r="I342">
        <v>61.553138821803799</v>
      </c>
      <c r="J342">
        <v>1.2414493614665401</v>
      </c>
      <c r="K342">
        <v>1292.7357836993001</v>
      </c>
      <c r="M342">
        <v>51.7141196279455</v>
      </c>
      <c r="N342">
        <v>6.5195552614476897</v>
      </c>
      <c r="O342">
        <v>1.25010319647776</v>
      </c>
      <c r="P342">
        <v>2.0820771113396899</v>
      </c>
      <c r="Q342">
        <v>217.48873873873799</v>
      </c>
    </row>
    <row r="343" spans="1:18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130</v>
      </c>
      <c r="E343">
        <v>17823.662337534999</v>
      </c>
      <c r="F343">
        <v>653.79999999999995</v>
      </c>
      <c r="G343">
        <v>60.990498395633203</v>
      </c>
      <c r="H343">
        <v>-8.8987810300610898E-2</v>
      </c>
      <c r="I343">
        <v>-4.6457290084910099</v>
      </c>
      <c r="J343">
        <v>0.44898321587595702</v>
      </c>
      <c r="K343">
        <v>627.52517468310702</v>
      </c>
      <c r="L343">
        <v>566.798727000599</v>
      </c>
      <c r="M343">
        <v>60.991380160072701</v>
      </c>
      <c r="N343">
        <v>2.1948888002773099</v>
      </c>
      <c r="O343">
        <v>1.0223451712242599</v>
      </c>
      <c r="P343">
        <v>12.847965738758001</v>
      </c>
      <c r="Q343">
        <v>93.174767321613203</v>
      </c>
      <c r="R343">
        <v>4.2520534654374997E-2</v>
      </c>
    </row>
    <row r="344" spans="1:18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47</v>
      </c>
      <c r="E344">
        <v>17698.99531572</v>
      </c>
      <c r="F344">
        <v>322.05</v>
      </c>
      <c r="G344">
        <v>144.98235211670399</v>
      </c>
      <c r="H344">
        <v>9.9637654521255001</v>
      </c>
      <c r="I344">
        <v>82.018017354187606</v>
      </c>
      <c r="J344">
        <v>-1.7090549959855399</v>
      </c>
      <c r="K344">
        <v>285.12716797539599</v>
      </c>
      <c r="L344">
        <v>222.20519904152201</v>
      </c>
      <c r="M344">
        <v>67.044054302930405</v>
      </c>
      <c r="N344">
        <v>4.2962448911935702</v>
      </c>
      <c r="O344">
        <v>0.80596663410265601</v>
      </c>
      <c r="P344">
        <v>4.5489830771619104</v>
      </c>
      <c r="Q344">
        <v>174.31856899488901</v>
      </c>
      <c r="R344">
        <v>0.13276717321102499</v>
      </c>
    </row>
    <row r="345" spans="1:18" hidden="1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239</v>
      </c>
      <c r="E345">
        <v>17688.377250000001</v>
      </c>
      <c r="F345">
        <v>16302.4</v>
      </c>
      <c r="G345">
        <v>1.59970169951443</v>
      </c>
      <c r="H345">
        <v>-7.2417940271113697</v>
      </c>
      <c r="I345">
        <v>13.256133570282699</v>
      </c>
      <c r="J345">
        <v>6.1560610009814498E-2</v>
      </c>
      <c r="K345">
        <v>16125.3810134793</v>
      </c>
      <c r="L345">
        <v>14808.4498740365</v>
      </c>
      <c r="M345">
        <v>39.882571855974597</v>
      </c>
      <c r="N345">
        <v>0.52358190928665205</v>
      </c>
      <c r="O345">
        <v>0.40225556920944</v>
      </c>
      <c r="P345">
        <v>9.1504931789184507</v>
      </c>
      <c r="Q345">
        <v>29.951375049820602</v>
      </c>
      <c r="R345">
        <v>0.108223968969321</v>
      </c>
    </row>
    <row r="346" spans="1:18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367</v>
      </c>
      <c r="E346">
        <v>17665.053559579999</v>
      </c>
      <c r="F346">
        <v>743.6</v>
      </c>
      <c r="G346">
        <v>126.09252541146201</v>
      </c>
      <c r="H346">
        <v>-6.8358161138989004</v>
      </c>
      <c r="I346">
        <v>59.057193060356198</v>
      </c>
      <c r="J346">
        <v>-1.8289352477062</v>
      </c>
      <c r="K346">
        <v>699.55506921664505</v>
      </c>
      <c r="L346">
        <v>543.47789039730196</v>
      </c>
      <c r="M346">
        <v>53.413988813140499</v>
      </c>
      <c r="N346">
        <v>0.56571183335756203</v>
      </c>
      <c r="O346">
        <v>0.50559359048241603</v>
      </c>
      <c r="P346">
        <v>11.3501882732651</v>
      </c>
      <c r="Q346">
        <v>193.91304347825999</v>
      </c>
      <c r="R346">
        <v>0.113675885392756</v>
      </c>
    </row>
    <row r="347" spans="1:18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692</v>
      </c>
      <c r="E347">
        <v>17651.375109584998</v>
      </c>
      <c r="F347">
        <v>706.35</v>
      </c>
      <c r="G347">
        <v>58.298007693487598</v>
      </c>
      <c r="H347">
        <v>-7.24809460071784</v>
      </c>
      <c r="I347">
        <v>28.767270498033401</v>
      </c>
      <c r="J347">
        <v>-1.3411284591469199</v>
      </c>
      <c r="K347">
        <v>685.33417052059997</v>
      </c>
      <c r="L347">
        <v>607.93319008848505</v>
      </c>
      <c r="M347">
        <v>65.266178188545098</v>
      </c>
      <c r="N347">
        <v>2.41069230736472</v>
      </c>
      <c r="O347">
        <v>1.21942335320816</v>
      </c>
      <c r="P347">
        <v>16.932115806611399</v>
      </c>
      <c r="Q347">
        <v>93.626644736842096</v>
      </c>
      <c r="R347">
        <v>0.11578071125000799</v>
      </c>
    </row>
    <row r="348" spans="1:18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350</v>
      </c>
      <c r="E348">
        <v>17522.841979659999</v>
      </c>
      <c r="F348">
        <v>7700.65</v>
      </c>
      <c r="G348">
        <v>-18.4578126323985</v>
      </c>
      <c r="H348">
        <v>5.4059802981587799</v>
      </c>
      <c r="I348">
        <v>-3.90496222531144</v>
      </c>
      <c r="J348">
        <v>-4.3953429112381803</v>
      </c>
      <c r="K348">
        <v>7164.3787455380198</v>
      </c>
      <c r="L348">
        <v>6774.1021868697499</v>
      </c>
      <c r="M348">
        <v>73.051475088078504</v>
      </c>
      <c r="N348">
        <v>1.91206648635295</v>
      </c>
      <c r="O348">
        <v>0.705768068182687</v>
      </c>
      <c r="P348">
        <v>6.2222020219072398</v>
      </c>
      <c r="Q348">
        <v>40.353771005722997</v>
      </c>
      <c r="R348">
        <v>-1.8271031296311E-2</v>
      </c>
    </row>
    <row r="349" spans="1:18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166</v>
      </c>
      <c r="E349">
        <v>17312.340775100001</v>
      </c>
      <c r="F349">
        <v>6462.15</v>
      </c>
      <c r="G349">
        <v>-34.194105245999701</v>
      </c>
      <c r="H349">
        <v>6.5304698236932701</v>
      </c>
      <c r="I349">
        <v>-18.3484271899496</v>
      </c>
      <c r="J349">
        <v>3.2340019232717698</v>
      </c>
      <c r="K349">
        <v>6049.3494012995498</v>
      </c>
      <c r="L349">
        <v>6381.2031787267997</v>
      </c>
      <c r="M349">
        <v>38.499881306271703</v>
      </c>
      <c r="N349">
        <v>5.45855976563218</v>
      </c>
      <c r="O349">
        <v>0.81875764126543804</v>
      </c>
      <c r="P349">
        <v>17.451622138142799</v>
      </c>
      <c r="Q349">
        <v>24.876083364735099</v>
      </c>
      <c r="R349">
        <v>-0.13959763869097</v>
      </c>
    </row>
    <row r="350" spans="1:18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574</v>
      </c>
      <c r="E350">
        <v>17304.9479856</v>
      </c>
      <c r="F350">
        <v>1454.85</v>
      </c>
      <c r="G350">
        <v>-37.571284720234402</v>
      </c>
      <c r="H350">
        <v>5.5312192562103801</v>
      </c>
      <c r="I350">
        <v>-20.417357485107701</v>
      </c>
      <c r="J350">
        <v>0.27721984959121498</v>
      </c>
      <c r="K350">
        <v>1403.9921111957201</v>
      </c>
      <c r="L350">
        <v>1474.3057512073999</v>
      </c>
      <c r="M350">
        <v>49.578145391929702</v>
      </c>
      <c r="N350">
        <v>1.8012552941712701</v>
      </c>
      <c r="O350">
        <v>0.80094031652711195</v>
      </c>
      <c r="P350">
        <v>21.761693645392999</v>
      </c>
      <c r="Q350">
        <v>14.6453900709219</v>
      </c>
      <c r="R350">
        <v>-0.105826824176027</v>
      </c>
    </row>
    <row r="351" spans="1:18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810</v>
      </c>
      <c r="E351">
        <v>17276.595323850001</v>
      </c>
      <c r="F351">
        <v>1478.75</v>
      </c>
      <c r="G351">
        <v>188.59110940656299</v>
      </c>
      <c r="H351">
        <v>-2.9608682075148001</v>
      </c>
      <c r="I351">
        <v>64.325831920456594</v>
      </c>
      <c r="J351">
        <v>-0.33138902756629401</v>
      </c>
      <c r="K351">
        <v>1429.0568947018801</v>
      </c>
      <c r="L351">
        <v>1133.97779456121</v>
      </c>
      <c r="M351">
        <v>48.040388546922998</v>
      </c>
      <c r="N351">
        <v>1.39531223645572</v>
      </c>
      <c r="O351">
        <v>1.2932149323770701</v>
      </c>
      <c r="P351">
        <v>14.623837700760699</v>
      </c>
      <c r="Q351">
        <v>226.39885222381599</v>
      </c>
      <c r="R351">
        <v>0.21934217179635801</v>
      </c>
    </row>
    <row r="352" spans="1:18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269</v>
      </c>
      <c r="E352">
        <v>17269.790014400001</v>
      </c>
      <c r="F352">
        <v>392.1</v>
      </c>
      <c r="G352">
        <v>170.60477956943799</v>
      </c>
      <c r="H352">
        <v>8.5970420884858001</v>
      </c>
      <c r="I352">
        <v>17.323787187305999</v>
      </c>
      <c r="J352">
        <v>8.2949930531629299</v>
      </c>
      <c r="K352">
        <v>353.78627951159302</v>
      </c>
      <c r="L352">
        <v>305.89978260705197</v>
      </c>
      <c r="M352">
        <v>44.771964376651802</v>
      </c>
      <c r="N352">
        <v>7.8063423037492097</v>
      </c>
      <c r="O352">
        <v>1.9599689962078499</v>
      </c>
      <c r="P352">
        <v>6.7329762815608198</v>
      </c>
      <c r="Q352">
        <v>212.43027888446201</v>
      </c>
      <c r="R352">
        <v>0.180246465536398</v>
      </c>
    </row>
    <row r="353" spans="1:18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384</v>
      </c>
      <c r="E353">
        <v>17261.963089000001</v>
      </c>
      <c r="F353">
        <v>565.85</v>
      </c>
      <c r="G353">
        <v>104.667292878317</v>
      </c>
      <c r="H353">
        <v>2.4179591458141498</v>
      </c>
      <c r="I353">
        <v>23.789393801337098</v>
      </c>
      <c r="J353">
        <v>1.0035778917670499</v>
      </c>
      <c r="K353">
        <v>536.46727420102798</v>
      </c>
      <c r="L353">
        <v>457.83340795957002</v>
      </c>
      <c r="M353">
        <v>48.8606850873309</v>
      </c>
      <c r="N353">
        <v>2.4460172378245599</v>
      </c>
      <c r="O353">
        <v>0.74309673686855504</v>
      </c>
      <c r="P353">
        <v>5.6817177697269399</v>
      </c>
      <c r="Q353">
        <v>144.85071397663299</v>
      </c>
      <c r="R353">
        <v>0.15987728035896601</v>
      </c>
    </row>
    <row r="354" spans="1:18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817</v>
      </c>
      <c r="E354">
        <v>17233.107493604999</v>
      </c>
      <c r="F354">
        <v>2041.9</v>
      </c>
      <c r="G354">
        <v>53.672862609908897</v>
      </c>
      <c r="H354">
        <v>12.4950353772499</v>
      </c>
      <c r="I354">
        <v>31.297313914952401</v>
      </c>
      <c r="J354">
        <v>3.34382307643211</v>
      </c>
      <c r="K354">
        <v>1767.84317800645</v>
      </c>
      <c r="L354">
        <v>1540.71169492425</v>
      </c>
      <c r="M354">
        <v>74.958174044298701</v>
      </c>
      <c r="N354">
        <v>8.5612223097209093</v>
      </c>
      <c r="O354">
        <v>2.8299916482510299</v>
      </c>
      <c r="P354">
        <v>2.7376463098095001</v>
      </c>
      <c r="Q354">
        <v>89.944186046511604</v>
      </c>
      <c r="R354">
        <v>4.2450727582401003E-2</v>
      </c>
    </row>
    <row r="355" spans="1:18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820</v>
      </c>
      <c r="E355">
        <v>17202.020933160002</v>
      </c>
      <c r="F355">
        <v>1316.8</v>
      </c>
      <c r="G355">
        <v>-5.9246253885665698</v>
      </c>
      <c r="H355">
        <v>3.0235156885686698</v>
      </c>
      <c r="I355">
        <v>-2.7655361053533101</v>
      </c>
      <c r="J355">
        <v>-6.5834026005514704E-2</v>
      </c>
      <c r="K355">
        <v>1172.2727621857</v>
      </c>
      <c r="L355">
        <v>1131.10441040153</v>
      </c>
      <c r="M355">
        <v>72.951559327309198</v>
      </c>
      <c r="N355">
        <v>8.2806078934937393</v>
      </c>
      <c r="O355">
        <v>1.4139187454103099</v>
      </c>
      <c r="P355">
        <v>1.5264277035237099</v>
      </c>
      <c r="Q355">
        <v>33.259120578859402</v>
      </c>
      <c r="R355">
        <v>-1.0950596682548001E-2</v>
      </c>
    </row>
    <row r="356" spans="1:18" x14ac:dyDescent="0.3">
      <c r="A356" t="s">
        <v>821</v>
      </c>
      <c r="B356" t="s">
        <v>822</v>
      </c>
      <c r="C356" t="str">
        <f>IFERROR(VLOOKUP(Table1[[#This Row],[Ticker]],[1]!Table1[[Symbol]:[Industry]],2,FALSE),"-")</f>
        <v>-</v>
      </c>
      <c r="D356" t="s">
        <v>22</v>
      </c>
      <c r="E356">
        <v>17064.651912220001</v>
      </c>
      <c r="F356">
        <v>685.25</v>
      </c>
      <c r="G356">
        <v>75.351733865991903</v>
      </c>
      <c r="H356">
        <v>7.9445417602088897</v>
      </c>
      <c r="I356">
        <v>-16.981277718021701</v>
      </c>
      <c r="J356">
        <v>0.22327179214863199</v>
      </c>
      <c r="K356">
        <v>664.50574565644104</v>
      </c>
      <c r="L356">
        <v>638.68804140046302</v>
      </c>
      <c r="M356">
        <v>51.601116378645997</v>
      </c>
      <c r="N356">
        <v>3.5506911666124998</v>
      </c>
      <c r="O356">
        <v>1.37305021806108</v>
      </c>
      <c r="P356">
        <v>25.771616198467701</v>
      </c>
      <c r="Q356">
        <v>104.521713177137</v>
      </c>
      <c r="R356">
        <v>6.1550957119025002E-2</v>
      </c>
    </row>
    <row r="357" spans="1:18" x14ac:dyDescent="0.3">
      <c r="A357" t="s">
        <v>823</v>
      </c>
      <c r="B357" t="s">
        <v>824</v>
      </c>
      <c r="C357" t="str">
        <f>IFERROR(VLOOKUP(Table1[[#This Row],[Ticker]],[1]!Table1[[Symbol]:[Industry]],2,FALSE),"-")</f>
        <v>-</v>
      </c>
      <c r="D357" t="s">
        <v>274</v>
      </c>
      <c r="E357">
        <v>17022.02546415</v>
      </c>
      <c r="F357">
        <v>3889.45</v>
      </c>
      <c r="G357">
        <v>321.860789528542</v>
      </c>
      <c r="H357">
        <v>-5.8061312513072503</v>
      </c>
      <c r="I357">
        <v>40.045938878394097</v>
      </c>
      <c r="J357">
        <v>-2.7041983139433499</v>
      </c>
      <c r="K357">
        <v>3923.9308813939001</v>
      </c>
      <c r="L357">
        <v>3098.7742858546699</v>
      </c>
      <c r="M357">
        <v>72.337042250291603</v>
      </c>
      <c r="N357">
        <v>-2.0974585456185899</v>
      </c>
      <c r="O357">
        <v>0.43129102736057301</v>
      </c>
      <c r="P357">
        <v>10.5541914666598</v>
      </c>
      <c r="Q357">
        <v>356.99095288450201</v>
      </c>
      <c r="R357">
        <v>0.32409090308539201</v>
      </c>
    </row>
    <row r="358" spans="1:18" x14ac:dyDescent="0.3">
      <c r="A358" t="s">
        <v>825</v>
      </c>
      <c r="B358" t="s">
        <v>826</v>
      </c>
      <c r="C358" t="str">
        <f>IFERROR(VLOOKUP(Table1[[#This Row],[Ticker]],[1]!Table1[[Symbol]:[Industry]],2,FALSE),"-")</f>
        <v>-</v>
      </c>
      <c r="D358" t="s">
        <v>74</v>
      </c>
      <c r="E358">
        <v>17017.726976775</v>
      </c>
      <c r="F358">
        <v>2992.6</v>
      </c>
      <c r="G358">
        <v>39.540088028949903</v>
      </c>
      <c r="H358">
        <v>-7.3983965384003598</v>
      </c>
      <c r="I358">
        <v>45.172768152895998</v>
      </c>
      <c r="J358">
        <v>-1.2974808514023299</v>
      </c>
      <c r="K358">
        <v>2807.7414946156</v>
      </c>
      <c r="L358">
        <v>2371.6156137541102</v>
      </c>
      <c r="M358">
        <v>51.56314820483</v>
      </c>
      <c r="N358">
        <v>4.17766209464562</v>
      </c>
      <c r="O358">
        <v>1.24287585423336</v>
      </c>
      <c r="P358">
        <v>15.080531978881201</v>
      </c>
      <c r="Q358">
        <v>72.484149855907702</v>
      </c>
      <c r="R358">
        <v>0.177144395378345</v>
      </c>
    </row>
    <row r="359" spans="1:18" hidden="1" x14ac:dyDescent="0.3">
      <c r="A359" t="s">
        <v>827</v>
      </c>
      <c r="B359" t="s">
        <v>828</v>
      </c>
      <c r="C359" t="str">
        <f>IFERROR(VLOOKUP(Table1[[#This Row],[Ticker]],[1]!Table1[[Symbol]:[Industry]],2,FALSE),"-")</f>
        <v>-</v>
      </c>
      <c r="D359" t="s">
        <v>372</v>
      </c>
      <c r="E359">
        <v>16841.47710905</v>
      </c>
      <c r="F359">
        <v>4977.55</v>
      </c>
      <c r="G359">
        <v>64.424723195917394</v>
      </c>
      <c r="H359">
        <v>2.77387508148718</v>
      </c>
      <c r="I359">
        <v>26.270205399152001</v>
      </c>
      <c r="J359">
        <v>-1.26360847377995</v>
      </c>
      <c r="K359">
        <v>4919.6348042026402</v>
      </c>
      <c r="M359">
        <v>40.175427794358299</v>
      </c>
      <c r="N359">
        <v>-1.02871479550755</v>
      </c>
      <c r="O359">
        <v>0.73618014120960695</v>
      </c>
      <c r="P359">
        <v>10.4961276129822</v>
      </c>
      <c r="Q359">
        <v>137.02619047619001</v>
      </c>
    </row>
    <row r="360" spans="1:18" x14ac:dyDescent="0.3">
      <c r="A360" t="s">
        <v>829</v>
      </c>
      <c r="B360" t="s">
        <v>830</v>
      </c>
      <c r="C360" t="str">
        <f>IFERROR(VLOOKUP(Table1[[#This Row],[Ticker]],[1]!Table1[[Symbol]:[Industry]],2,FALSE),"-")</f>
        <v>-</v>
      </c>
      <c r="D360" t="s">
        <v>297</v>
      </c>
      <c r="E360">
        <v>16813.34989139</v>
      </c>
      <c r="F360">
        <v>842.15</v>
      </c>
      <c r="G360">
        <v>76.848656442039797</v>
      </c>
      <c r="H360">
        <v>5.65521968478952</v>
      </c>
      <c r="I360">
        <v>19.3408048171957</v>
      </c>
      <c r="J360">
        <v>-0.28993774795406302</v>
      </c>
      <c r="K360">
        <v>812.88699482007496</v>
      </c>
      <c r="L360">
        <v>720.05555730676895</v>
      </c>
      <c r="M360">
        <v>32.4325646113424</v>
      </c>
      <c r="N360">
        <v>3.4278942617544899</v>
      </c>
      <c r="O360">
        <v>0.64579191561402904</v>
      </c>
      <c r="P360">
        <v>13.7564566882384</v>
      </c>
      <c r="Q360">
        <v>106.71330387825201</v>
      </c>
      <c r="R360">
        <v>0.17394686303856299</v>
      </c>
    </row>
    <row r="361" spans="1:18" x14ac:dyDescent="0.3">
      <c r="A361" t="s">
        <v>831</v>
      </c>
      <c r="B361" t="s">
        <v>832</v>
      </c>
      <c r="C361" t="str">
        <f>IFERROR(VLOOKUP(Table1[[#This Row],[Ticker]],[1]!Table1[[Symbol]:[Industry]],2,FALSE),"-")</f>
        <v>-</v>
      </c>
      <c r="D361" t="s">
        <v>372</v>
      </c>
      <c r="E361">
        <v>16805.7366056299</v>
      </c>
      <c r="F361">
        <v>3656.35</v>
      </c>
      <c r="G361">
        <v>43.979061271280599</v>
      </c>
      <c r="H361">
        <v>-2.16630835880119</v>
      </c>
      <c r="I361">
        <v>27.343204128465299</v>
      </c>
      <c r="J361">
        <v>-1.903693821811</v>
      </c>
      <c r="K361">
        <v>3365.2393678697099</v>
      </c>
      <c r="L361">
        <v>2960.2200180381201</v>
      </c>
      <c r="M361">
        <v>58.943197103937997</v>
      </c>
      <c r="N361">
        <v>4.4168520871614403</v>
      </c>
      <c r="O361">
        <v>0.64671794175188502</v>
      </c>
      <c r="P361">
        <v>0.80955050802029505</v>
      </c>
      <c r="Q361">
        <v>71.498592870544002</v>
      </c>
      <c r="R361">
        <v>8.2625577223129996E-3</v>
      </c>
    </row>
    <row r="362" spans="1:18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364</v>
      </c>
      <c r="E362">
        <v>16721.155439999999</v>
      </c>
      <c r="F362">
        <v>1753.1</v>
      </c>
      <c r="G362">
        <v>170.90623516574601</v>
      </c>
      <c r="H362">
        <v>15.957706761107501</v>
      </c>
      <c r="I362">
        <v>90.746838280512094</v>
      </c>
      <c r="J362">
        <v>-0.429385748896641</v>
      </c>
      <c r="K362">
        <v>1269.03360193922</v>
      </c>
      <c r="L362">
        <v>944.78697133719504</v>
      </c>
      <c r="M362">
        <v>90.516236954107796</v>
      </c>
      <c r="N362">
        <v>18.0890567915615</v>
      </c>
      <c r="O362">
        <v>1.89344412441576</v>
      </c>
      <c r="P362">
        <v>8.5790884718498699</v>
      </c>
      <c r="Q362">
        <v>213.61359570661801</v>
      </c>
      <c r="R362">
        <v>0.190095525044993</v>
      </c>
    </row>
    <row r="363" spans="1:18" x14ac:dyDescent="0.3">
      <c r="A363" t="s">
        <v>835</v>
      </c>
      <c r="B363" t="s">
        <v>836</v>
      </c>
      <c r="C363" t="str">
        <f>IFERROR(VLOOKUP(Table1[[#This Row],[Ticker]],[1]!Table1[[Symbol]:[Industry]],2,FALSE),"-")</f>
        <v>-</v>
      </c>
      <c r="D363" t="s">
        <v>186</v>
      </c>
      <c r="E363">
        <v>16680.9093314399</v>
      </c>
      <c r="F363">
        <v>301.7</v>
      </c>
      <c r="G363">
        <v>-24.7939027082409</v>
      </c>
      <c r="H363">
        <v>-0.19515347657402399</v>
      </c>
      <c r="I363">
        <v>-8.7706528166534508</v>
      </c>
      <c r="J363">
        <v>-1.0733698307725901</v>
      </c>
      <c r="K363">
        <v>306.74136319192002</v>
      </c>
      <c r="L363">
        <v>312.34577265006402</v>
      </c>
      <c r="M363">
        <v>42.938300514037103</v>
      </c>
      <c r="N363">
        <v>1.05515511540428</v>
      </c>
      <c r="O363">
        <v>0.64529542311739596</v>
      </c>
      <c r="P363">
        <v>34.819356977129601</v>
      </c>
      <c r="Q363">
        <v>18.546168958742602</v>
      </c>
      <c r="R363">
        <v>-2.9687392219325998E-2</v>
      </c>
    </row>
    <row r="364" spans="1:18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598</v>
      </c>
      <c r="E364">
        <v>16680.281481919999</v>
      </c>
      <c r="F364">
        <v>470.65</v>
      </c>
      <c r="G364">
        <v>-26.2736462368863</v>
      </c>
      <c r="H364">
        <v>16.940197364824101</v>
      </c>
      <c r="I364">
        <v>-28.671241424281401</v>
      </c>
      <c r="J364">
        <v>1.2619444298165201</v>
      </c>
      <c r="K364">
        <v>434.21614778887698</v>
      </c>
      <c r="L364">
        <v>481.69376248529898</v>
      </c>
      <c r="M364">
        <v>44.4141180933755</v>
      </c>
      <c r="N364">
        <v>4.9281206777724096</v>
      </c>
      <c r="O364">
        <v>1.2654144546743</v>
      </c>
      <c r="P364">
        <v>45.548193093672701</v>
      </c>
      <c r="Q364">
        <v>54.676613645326597</v>
      </c>
      <c r="R364">
        <v>3.8949822866857997E-2</v>
      </c>
    </row>
    <row r="365" spans="1:18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524</v>
      </c>
      <c r="E365">
        <v>16637.957786999999</v>
      </c>
      <c r="F365">
        <v>3657.75</v>
      </c>
      <c r="G365">
        <v>-44.041495834913803</v>
      </c>
      <c r="H365">
        <v>8.2733436686059694</v>
      </c>
      <c r="I365">
        <v>-13.939568624839399</v>
      </c>
      <c r="J365">
        <v>4.0772487006085099</v>
      </c>
      <c r="K365">
        <v>3387.8358626948002</v>
      </c>
      <c r="L365">
        <v>3541.97690396607</v>
      </c>
      <c r="M365">
        <v>51.3620784639619</v>
      </c>
      <c r="N365">
        <v>4.79479325113667</v>
      </c>
      <c r="O365">
        <v>1.20421536233453</v>
      </c>
      <c r="P365">
        <v>29.157268812794701</v>
      </c>
      <c r="Q365">
        <v>27.184060919000601</v>
      </c>
      <c r="R365">
        <v>-4.0099472080674999E-2</v>
      </c>
    </row>
    <row r="366" spans="1:18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695</v>
      </c>
      <c r="E366">
        <v>16525.818071279999</v>
      </c>
      <c r="F366">
        <v>1609.8</v>
      </c>
      <c r="G366">
        <v>204.11187814623</v>
      </c>
      <c r="H366">
        <v>24.778840083664001</v>
      </c>
      <c r="I366">
        <v>44.701714088534899</v>
      </c>
      <c r="J366">
        <v>4.8653755656270503</v>
      </c>
      <c r="K366">
        <v>1248.23540952639</v>
      </c>
      <c r="L366">
        <v>979.72601823687205</v>
      </c>
      <c r="M366">
        <v>65.319622742757304</v>
      </c>
      <c r="N366">
        <v>15.9945194310418</v>
      </c>
      <c r="O366">
        <v>1.8720290732913201</v>
      </c>
      <c r="P366">
        <v>4.9819853397937699</v>
      </c>
      <c r="Q366">
        <v>243.900875881221</v>
      </c>
      <c r="R366">
        <v>0.29136131135109999</v>
      </c>
    </row>
    <row r="367" spans="1:18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446</v>
      </c>
      <c r="E367">
        <v>16264.479996714999</v>
      </c>
      <c r="F367">
        <v>521.79999999999995</v>
      </c>
      <c r="G367">
        <v>65.312487661439903</v>
      </c>
      <c r="H367">
        <v>28.813944212430901</v>
      </c>
      <c r="I367">
        <v>30.3394185658311</v>
      </c>
      <c r="J367">
        <v>20.863748644789801</v>
      </c>
      <c r="K367">
        <v>415.37001543956802</v>
      </c>
      <c r="L367">
        <v>363.55908925010101</v>
      </c>
      <c r="M367">
        <v>58.546493875000301</v>
      </c>
      <c r="N367">
        <v>17.317703305099201</v>
      </c>
      <c r="O367">
        <v>3.4074323400840698</v>
      </c>
      <c r="P367">
        <v>10.0709083940207</v>
      </c>
      <c r="Q367">
        <v>108.67826434713</v>
      </c>
      <c r="R367">
        <v>2.0572008019802E-2</v>
      </c>
    </row>
    <row r="368" spans="1:18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847</v>
      </c>
      <c r="E368">
        <v>16131.915383685</v>
      </c>
      <c r="F368">
        <v>216.77</v>
      </c>
      <c r="G368">
        <v>-11.136654175333</v>
      </c>
      <c r="H368">
        <v>1.66662416225662</v>
      </c>
      <c r="I368">
        <v>13.1244317817651</v>
      </c>
      <c r="J368">
        <v>-0.97768373698816002</v>
      </c>
      <c r="K368">
        <v>211.02460589768299</v>
      </c>
      <c r="L368">
        <v>193.817140793845</v>
      </c>
      <c r="M368">
        <v>33.178503299381099</v>
      </c>
      <c r="N368">
        <v>1.70052067951458</v>
      </c>
      <c r="O368">
        <v>1.00145160423431</v>
      </c>
      <c r="P368">
        <v>9.5861973520320998</v>
      </c>
      <c r="Q368">
        <v>59.155653450807598</v>
      </c>
      <c r="R368">
        <v>5.9225756570767001E-2</v>
      </c>
    </row>
    <row r="369" spans="1:18" x14ac:dyDescent="0.3">
      <c r="A369" t="s">
        <v>848</v>
      </c>
      <c r="B369" t="s">
        <v>849</v>
      </c>
      <c r="C369" t="str">
        <f>IFERROR(VLOOKUP(Table1[[#This Row],[Ticker]],[1]!Table1[[Symbol]:[Industry]],2,FALSE),"-")</f>
        <v>-</v>
      </c>
      <c r="D369" t="s">
        <v>130</v>
      </c>
      <c r="E369">
        <v>16093.92294095</v>
      </c>
      <c r="F369">
        <v>890.5</v>
      </c>
      <c r="G369">
        <v>1058.0720254457301</v>
      </c>
      <c r="H369">
        <v>-6.0163494909372597</v>
      </c>
      <c r="I369">
        <v>8.8320030555284603</v>
      </c>
      <c r="J369">
        <v>-3.0612786269649601</v>
      </c>
      <c r="K369">
        <v>934.58855218532904</v>
      </c>
      <c r="L369">
        <v>792.770466900923</v>
      </c>
      <c r="M369">
        <v>39.379594844330903</v>
      </c>
      <c r="N369">
        <v>-1.5972529961875099</v>
      </c>
      <c r="O369">
        <v>0.59850497102184996</v>
      </c>
      <c r="P369">
        <v>47.557551937113899</v>
      </c>
      <c r="Q369">
        <v>1118.19425444596</v>
      </c>
      <c r="R369">
        <v>0.23573984709225801</v>
      </c>
    </row>
    <row r="370" spans="1:18" x14ac:dyDescent="0.3">
      <c r="A370" t="s">
        <v>850</v>
      </c>
      <c r="B370" t="s">
        <v>851</v>
      </c>
      <c r="C370" t="str">
        <f>IFERROR(VLOOKUP(Table1[[#This Row],[Ticker]],[1]!Table1[[Symbol]:[Industry]],2,FALSE),"-")</f>
        <v>-</v>
      </c>
      <c r="D370" t="s">
        <v>66</v>
      </c>
      <c r="E370">
        <v>16092.32369354</v>
      </c>
      <c r="F370">
        <v>699.3</v>
      </c>
      <c r="G370">
        <v>17.0636549598558</v>
      </c>
      <c r="H370">
        <v>10.5185792289851</v>
      </c>
      <c r="I370">
        <v>-11.7160472810692</v>
      </c>
      <c r="J370">
        <v>-3.1720379357845001</v>
      </c>
      <c r="K370">
        <v>663.54913103872195</v>
      </c>
      <c r="L370">
        <v>628.14257894151399</v>
      </c>
      <c r="M370">
        <v>40.1921045869463</v>
      </c>
      <c r="N370">
        <v>2.7787460224765401</v>
      </c>
      <c r="O370">
        <v>2.0634096342333299</v>
      </c>
      <c r="P370">
        <v>9.8241098241098399</v>
      </c>
      <c r="Q370">
        <v>46.404270909661797</v>
      </c>
      <c r="R370">
        <v>-1.0368928446655001E-2</v>
      </c>
    </row>
    <row r="371" spans="1:18" x14ac:dyDescent="0.3">
      <c r="A371" t="s">
        <v>852</v>
      </c>
      <c r="B371" t="s">
        <v>853</v>
      </c>
      <c r="C371" t="str">
        <f>IFERROR(VLOOKUP(Table1[[#This Row],[Ticker]],[1]!Table1[[Symbol]:[Industry]],2,FALSE),"-")</f>
        <v>-</v>
      </c>
      <c r="D371" t="s">
        <v>212</v>
      </c>
      <c r="E371">
        <v>16000.6075733</v>
      </c>
      <c r="F371">
        <v>412.15</v>
      </c>
      <c r="G371">
        <v>23.932896879953699</v>
      </c>
      <c r="H371">
        <v>9.7176061386608197</v>
      </c>
      <c r="I371">
        <v>31.5522163060993</v>
      </c>
      <c r="J371">
        <v>4.84061733341614</v>
      </c>
      <c r="K371">
        <v>369.38050379228201</v>
      </c>
      <c r="L371">
        <v>325.95848691327899</v>
      </c>
      <c r="M371">
        <v>55.034238637970397</v>
      </c>
      <c r="N371">
        <v>5.7806005604332302</v>
      </c>
      <c r="O371">
        <v>1.4016265639461201</v>
      </c>
      <c r="P371">
        <v>1.2859395851025199</v>
      </c>
      <c r="Q371">
        <v>58.336534767575799</v>
      </c>
      <c r="R371">
        <v>-5.3956553577889999E-3</v>
      </c>
    </row>
    <row r="372" spans="1:18" x14ac:dyDescent="0.3">
      <c r="A372" t="s">
        <v>854</v>
      </c>
      <c r="B372" t="s">
        <v>855</v>
      </c>
      <c r="C372" t="str">
        <f>IFERROR(VLOOKUP(Table1[[#This Row],[Ticker]],[1]!Table1[[Symbol]:[Industry]],2,FALSE),"-")</f>
        <v>-</v>
      </c>
      <c r="D372" t="s">
        <v>239</v>
      </c>
      <c r="E372">
        <v>15887.866354579999</v>
      </c>
      <c r="F372">
        <v>4773.6499999999996</v>
      </c>
      <c r="G372">
        <v>93.173020862035301</v>
      </c>
      <c r="H372">
        <v>1.89698372480408</v>
      </c>
      <c r="I372">
        <v>28.477927914723999</v>
      </c>
      <c r="J372">
        <v>-0.49789052382097698</v>
      </c>
      <c r="K372">
        <v>4512.3718441867104</v>
      </c>
      <c r="L372">
        <v>3765.6866974565601</v>
      </c>
      <c r="M372">
        <v>42.658148369791803</v>
      </c>
      <c r="N372">
        <v>2.6520819423677602</v>
      </c>
      <c r="O372">
        <v>0.93829988382806495</v>
      </c>
      <c r="P372">
        <v>8.7218375875902101</v>
      </c>
      <c r="Q372">
        <v>137.09985844488</v>
      </c>
      <c r="R372">
        <v>0.17735599181735501</v>
      </c>
    </row>
    <row r="373" spans="1:18" x14ac:dyDescent="0.3">
      <c r="A373" t="s">
        <v>856</v>
      </c>
      <c r="B373" t="s">
        <v>857</v>
      </c>
      <c r="C373" t="str">
        <f>IFERROR(VLOOKUP(Table1[[#This Row],[Ticker]],[1]!Table1[[Symbol]:[Industry]],2,FALSE),"-")</f>
        <v>-</v>
      </c>
      <c r="D373" t="s">
        <v>130</v>
      </c>
      <c r="E373">
        <v>15822.98496722</v>
      </c>
      <c r="F373">
        <v>526.75</v>
      </c>
      <c r="G373">
        <v>75.253527169989397</v>
      </c>
      <c r="H373">
        <v>-16.872347956966099</v>
      </c>
      <c r="I373">
        <v>-13.616994159515199</v>
      </c>
      <c r="J373">
        <v>-4.78771980611047</v>
      </c>
      <c r="K373">
        <v>557.12246345470101</v>
      </c>
      <c r="L373">
        <v>501.22336522251902</v>
      </c>
      <c r="M373">
        <v>55.690937435309003</v>
      </c>
      <c r="N373">
        <v>-3.7388307298169798</v>
      </c>
      <c r="O373">
        <v>1.73003502468169</v>
      </c>
      <c r="P373">
        <v>19.9620313241575</v>
      </c>
      <c r="Q373">
        <v>103.732353509959</v>
      </c>
      <c r="R373">
        <v>0.13176480173484501</v>
      </c>
    </row>
    <row r="374" spans="1:18" x14ac:dyDescent="0.3">
      <c r="A374" t="s">
        <v>858</v>
      </c>
      <c r="B374" t="s">
        <v>859</v>
      </c>
      <c r="C374" t="str">
        <f>IFERROR(VLOOKUP(Table1[[#This Row],[Ticker]],[1]!Table1[[Symbol]:[Industry]],2,FALSE),"-")</f>
        <v>-</v>
      </c>
      <c r="D374" t="s">
        <v>25</v>
      </c>
      <c r="E374">
        <v>15819.15319551</v>
      </c>
      <c r="F374">
        <v>209.77</v>
      </c>
      <c r="G374">
        <v>49.142942987821399</v>
      </c>
      <c r="H374">
        <v>3.3573782992990702</v>
      </c>
      <c r="I374">
        <v>18.009831441805101</v>
      </c>
      <c r="J374">
        <v>0.94035540978294296</v>
      </c>
      <c r="K374">
        <v>198.222358400758</v>
      </c>
      <c r="L374">
        <v>172.46525195159401</v>
      </c>
      <c r="M374">
        <v>54.045503993235997</v>
      </c>
      <c r="N374">
        <v>2.4459860521996699</v>
      </c>
      <c r="O374">
        <v>1.5801096993074699</v>
      </c>
      <c r="P374">
        <v>4.8290985364923298</v>
      </c>
      <c r="Q374">
        <v>81.461937716262995</v>
      </c>
      <c r="R374">
        <v>0.134468293402005</v>
      </c>
    </row>
    <row r="375" spans="1:18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120</v>
      </c>
      <c r="E375">
        <v>15668.478350744999</v>
      </c>
      <c r="F375">
        <v>60.97</v>
      </c>
      <c r="G375">
        <v>397.24413301582399</v>
      </c>
      <c r="H375">
        <v>-2.8068170894014002</v>
      </c>
      <c r="I375">
        <v>106.33905868395</v>
      </c>
      <c r="J375">
        <v>-6.2282419744737396</v>
      </c>
      <c r="K375">
        <v>55.850374153900098</v>
      </c>
      <c r="L375">
        <v>41.075469775073501</v>
      </c>
      <c r="M375">
        <v>62.971760681727602</v>
      </c>
      <c r="N375">
        <v>1.0339732779270401</v>
      </c>
      <c r="O375">
        <v>1.55201928183972</v>
      </c>
      <c r="P375">
        <v>17.762834180744601</v>
      </c>
      <c r="Q375">
        <v>432.48908296943199</v>
      </c>
      <c r="R375">
        <v>0.13725695377031599</v>
      </c>
    </row>
    <row r="376" spans="1:18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47</v>
      </c>
      <c r="E376">
        <v>15601.255208549999</v>
      </c>
      <c r="F376">
        <v>1750.55</v>
      </c>
      <c r="G376">
        <v>12.028743195486999</v>
      </c>
      <c r="H376">
        <v>7.4330463174957702</v>
      </c>
      <c r="I376">
        <v>37.475099034394098</v>
      </c>
      <c r="J376">
        <v>2.20960539908386</v>
      </c>
      <c r="K376">
        <v>1529.4237396839801</v>
      </c>
      <c r="L376">
        <v>1333.96759465938</v>
      </c>
      <c r="M376">
        <v>76.718562919560398</v>
      </c>
      <c r="N376">
        <v>6.7264049302865097</v>
      </c>
      <c r="O376">
        <v>0.94945214074337803</v>
      </c>
      <c r="P376">
        <v>2.3107023506897701</v>
      </c>
      <c r="Q376">
        <v>70.793697253524499</v>
      </c>
      <c r="R376">
        <v>-4.0494673658549002E-2</v>
      </c>
    </row>
    <row r="377" spans="1:18" hidden="1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669</v>
      </c>
      <c r="E377">
        <v>15502.9956089399</v>
      </c>
      <c r="F377">
        <v>837.27</v>
      </c>
      <c r="G377">
        <v>-14.446663858533601</v>
      </c>
      <c r="H377">
        <v>0.446545358878426</v>
      </c>
      <c r="I377">
        <v>-1.0077861336249401</v>
      </c>
      <c r="J377">
        <v>-0.77247635948084303</v>
      </c>
      <c r="K377">
        <v>807.83218257512601</v>
      </c>
      <c r="L377">
        <v>765.16025536069105</v>
      </c>
      <c r="M377">
        <v>63.673105172010501</v>
      </c>
      <c r="N377">
        <v>2.1046439206277001</v>
      </c>
      <c r="O377">
        <v>0.56763078223724395</v>
      </c>
      <c r="P377">
        <v>6.05897739080583</v>
      </c>
      <c r="Q377">
        <v>24.6104388980667</v>
      </c>
      <c r="R377">
        <v>-2.790653939747E-3</v>
      </c>
    </row>
    <row r="378" spans="1:18" x14ac:dyDescent="0.3">
      <c r="A378" t="s">
        <v>866</v>
      </c>
      <c r="B378" t="s">
        <v>867</v>
      </c>
      <c r="C378" t="str">
        <f>IFERROR(VLOOKUP(Table1[[#This Row],[Ticker]],[1]!Table1[[Symbol]:[Industry]],2,FALSE),"-")</f>
        <v>-</v>
      </c>
      <c r="D378" t="s">
        <v>517</v>
      </c>
      <c r="E378">
        <v>15453.224810969999</v>
      </c>
      <c r="F378">
        <v>340</v>
      </c>
      <c r="G378">
        <v>12.5588100071915</v>
      </c>
      <c r="H378">
        <v>8.1050982790322195</v>
      </c>
      <c r="I378">
        <v>-7.4695027237780698</v>
      </c>
      <c r="J378">
        <v>-3.47272638818212</v>
      </c>
      <c r="K378">
        <v>324.66856937113698</v>
      </c>
      <c r="L378">
        <v>316.68370210811202</v>
      </c>
      <c r="M378">
        <v>43.934046611129702</v>
      </c>
      <c r="N378">
        <v>3.3991063244307802</v>
      </c>
      <c r="O378">
        <v>0.89389044351431701</v>
      </c>
      <c r="P378">
        <v>15.294117647058799</v>
      </c>
      <c r="Q378">
        <v>40.786749482401603</v>
      </c>
      <c r="R378">
        <v>-4.7158739639622999E-2</v>
      </c>
    </row>
    <row r="379" spans="1:18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25</v>
      </c>
      <c r="E379">
        <v>15427.68462052</v>
      </c>
      <c r="F379">
        <v>256.62</v>
      </c>
      <c r="G379">
        <v>28.533432367844799</v>
      </c>
      <c r="H379">
        <v>1.0537785781507101</v>
      </c>
      <c r="I379">
        <v>-11.758987088194599</v>
      </c>
      <c r="J379">
        <v>1.8149815398065701</v>
      </c>
      <c r="K379">
        <v>253.812058760257</v>
      </c>
      <c r="L379">
        <v>243.342718704476</v>
      </c>
      <c r="M379">
        <v>59.017992070642102</v>
      </c>
      <c r="N379">
        <v>0.34470559014674301</v>
      </c>
      <c r="O379">
        <v>0.83701359808759601</v>
      </c>
      <c r="P379">
        <v>17.177149092042701</v>
      </c>
      <c r="Q379">
        <v>55.527272727272702</v>
      </c>
      <c r="R379">
        <v>1.2518541019089001E-2</v>
      </c>
    </row>
    <row r="380" spans="1:18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160</v>
      </c>
      <c r="E380">
        <v>15347.829410189999</v>
      </c>
      <c r="F380">
        <v>2664.15</v>
      </c>
      <c r="G380">
        <v>-33.379366137816397</v>
      </c>
      <c r="H380">
        <v>0.24967222692101901</v>
      </c>
      <c r="I380">
        <v>-13.4006320916181</v>
      </c>
      <c r="J380">
        <v>2.7047700409525102</v>
      </c>
      <c r="K380">
        <v>2591.1506161662601</v>
      </c>
      <c r="L380">
        <v>2650.6120068230198</v>
      </c>
      <c r="M380">
        <v>28.975697284073799</v>
      </c>
      <c r="N380">
        <v>3.25305009250147</v>
      </c>
      <c r="O380">
        <v>0.83739594970488196</v>
      </c>
      <c r="P380">
        <v>25.2012837115027</v>
      </c>
      <c r="Q380">
        <v>19.4686098654708</v>
      </c>
      <c r="R380">
        <v>-9.3205375185906006E-2</v>
      </c>
    </row>
    <row r="381" spans="1:18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41</v>
      </c>
      <c r="E381">
        <v>15312.6004548</v>
      </c>
      <c r="F381">
        <v>429.05</v>
      </c>
      <c r="G381">
        <v>72.622755689252301</v>
      </c>
      <c r="H381">
        <v>3.4226624774864698</v>
      </c>
      <c r="I381">
        <v>-20.5006132143378</v>
      </c>
      <c r="J381">
        <v>-2.5056997158712</v>
      </c>
      <c r="K381">
        <v>436.63861414772498</v>
      </c>
      <c r="L381">
        <v>412.03673358463402</v>
      </c>
      <c r="M381">
        <v>30.927463119846699</v>
      </c>
      <c r="N381">
        <v>-1.8008686709327799</v>
      </c>
      <c r="O381">
        <v>0.52928700049718302</v>
      </c>
      <c r="P381">
        <v>29.1224798974478</v>
      </c>
      <c r="Q381">
        <v>103.582443653618</v>
      </c>
      <c r="R381">
        <v>0.101985106426806</v>
      </c>
    </row>
    <row r="382" spans="1:18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50</v>
      </c>
      <c r="E382">
        <v>15269.682511159999</v>
      </c>
      <c r="F382">
        <v>193.66</v>
      </c>
      <c r="G382">
        <v>27.8392598265531</v>
      </c>
      <c r="H382">
        <v>4.3666400685228899</v>
      </c>
      <c r="I382">
        <v>2.4406611905773699</v>
      </c>
      <c r="J382">
        <v>2.0579823102571702</v>
      </c>
      <c r="K382">
        <v>182.04282477729001</v>
      </c>
      <c r="L382">
        <v>168.62583657024999</v>
      </c>
      <c r="M382">
        <v>47.152643014478599</v>
      </c>
      <c r="N382">
        <v>5.3560780325992097</v>
      </c>
      <c r="O382">
        <v>1.09263611283356</v>
      </c>
      <c r="P382">
        <v>7.0432717133120004</v>
      </c>
      <c r="Q382">
        <v>59.3253805018511</v>
      </c>
      <c r="R382">
        <v>-5.3288133439500004E-3</v>
      </c>
    </row>
    <row r="383" spans="1:18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166</v>
      </c>
      <c r="E383">
        <v>15224.09662341</v>
      </c>
      <c r="F383">
        <v>1002.55</v>
      </c>
      <c r="G383">
        <v>-15.9634350602007</v>
      </c>
      <c r="H383">
        <v>0.392572844181307</v>
      </c>
      <c r="I383">
        <v>-14.987431456491001</v>
      </c>
      <c r="J383">
        <v>-2.6255558673972099</v>
      </c>
      <c r="K383">
        <v>982.02687697177601</v>
      </c>
      <c r="L383">
        <v>962.90615877978701</v>
      </c>
      <c r="M383">
        <v>49.3682882293513</v>
      </c>
      <c r="N383">
        <v>0.21381908600608401</v>
      </c>
      <c r="O383">
        <v>1.59099845177111</v>
      </c>
      <c r="P383">
        <v>17.2011371003939</v>
      </c>
      <c r="Q383">
        <v>21.330025414498301</v>
      </c>
      <c r="R383">
        <v>1.8941863785279001E-2</v>
      </c>
    </row>
    <row r="384" spans="1:18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66</v>
      </c>
      <c r="E384">
        <v>15186.611253659999</v>
      </c>
      <c r="F384">
        <v>1522</v>
      </c>
      <c r="G384">
        <v>35.330519835470199</v>
      </c>
      <c r="H384">
        <v>5.3112495458488302</v>
      </c>
      <c r="I384">
        <v>-9.1949325698526305</v>
      </c>
      <c r="J384">
        <v>1.2781117309377099</v>
      </c>
      <c r="K384">
        <v>1498.02376483274</v>
      </c>
      <c r="L384">
        <v>1358.2618356824801</v>
      </c>
      <c r="M384">
        <v>34.968662945848799</v>
      </c>
      <c r="N384">
        <v>1.26222734272765</v>
      </c>
      <c r="O384">
        <v>0.417825305535585</v>
      </c>
      <c r="P384">
        <v>13.337713534822599</v>
      </c>
      <c r="Q384">
        <v>69.101716571301594</v>
      </c>
    </row>
    <row r="385" spans="1:18" hidden="1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274</v>
      </c>
      <c r="E385">
        <v>15162.471112220001</v>
      </c>
      <c r="F385">
        <v>655.4</v>
      </c>
      <c r="G385">
        <v>53.877270683118098</v>
      </c>
      <c r="H385">
        <v>21.016247753998499</v>
      </c>
      <c r="I385">
        <v>28.678878390816799</v>
      </c>
      <c r="J385">
        <v>-2.9254662847060899</v>
      </c>
      <c r="K385">
        <v>567.94141730459603</v>
      </c>
      <c r="L385">
        <v>497.14280952325697</v>
      </c>
      <c r="M385">
        <v>46.149016574234402</v>
      </c>
      <c r="N385">
        <v>7.33121588517227</v>
      </c>
      <c r="O385">
        <v>1.59783973082346</v>
      </c>
      <c r="P385">
        <v>7.09490387549587</v>
      </c>
      <c r="Q385">
        <v>80.775065508205699</v>
      </c>
      <c r="R385">
        <v>-9.2179217915876993E-2</v>
      </c>
    </row>
    <row r="386" spans="1:18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47</v>
      </c>
      <c r="E386">
        <v>15124.560257429999</v>
      </c>
      <c r="F386">
        <v>247.59</v>
      </c>
      <c r="G386">
        <v>88.631966210811001</v>
      </c>
      <c r="H386">
        <v>-10.9937241769614</v>
      </c>
      <c r="I386">
        <v>42.8662437546528</v>
      </c>
      <c r="J386">
        <v>-3.91082489656401</v>
      </c>
      <c r="K386">
        <v>242.38011062205501</v>
      </c>
      <c r="L386">
        <v>200.151858028877</v>
      </c>
      <c r="M386">
        <v>63.013705181561598</v>
      </c>
      <c r="N386">
        <v>-1.5447372433261399</v>
      </c>
      <c r="O386">
        <v>0.99751238134633702</v>
      </c>
      <c r="P386">
        <v>17.088735409346</v>
      </c>
      <c r="Q386">
        <v>120.96385542168601</v>
      </c>
      <c r="R386">
        <v>0.121951764887558</v>
      </c>
    </row>
    <row r="387" spans="1:18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66</v>
      </c>
      <c r="E387">
        <v>15061.875</v>
      </c>
      <c r="F387">
        <v>6317.55</v>
      </c>
      <c r="G387">
        <v>43.924214491121198</v>
      </c>
      <c r="H387">
        <v>9.2022134711122696</v>
      </c>
      <c r="I387">
        <v>1.67137459801488</v>
      </c>
      <c r="J387">
        <v>-3.1750811385281401</v>
      </c>
      <c r="K387">
        <v>5915.7993343299304</v>
      </c>
      <c r="L387">
        <v>5270.6623558885203</v>
      </c>
      <c r="M387">
        <v>77.587743786263701</v>
      </c>
      <c r="N387">
        <v>1.9342990856292499</v>
      </c>
      <c r="O387">
        <v>0.41815623386912798</v>
      </c>
      <c r="P387">
        <v>14.2998472509121</v>
      </c>
      <c r="Q387">
        <v>73.083561643835594</v>
      </c>
      <c r="R387">
        <v>2.8225032340084999E-2</v>
      </c>
    </row>
    <row r="388" spans="1:18" hidden="1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888</v>
      </c>
      <c r="E388">
        <v>15061.668995835</v>
      </c>
      <c r="F388">
        <v>1699.85</v>
      </c>
      <c r="G388">
        <v>-5.2295819864692499</v>
      </c>
      <c r="H388">
        <v>10.401837080661</v>
      </c>
      <c r="I388">
        <v>10.6232851204547</v>
      </c>
      <c r="J388">
        <v>-1.79052779102186</v>
      </c>
      <c r="N388">
        <v>11.5253571253243</v>
      </c>
      <c r="P388">
        <v>3.79151101567785</v>
      </c>
      <c r="Q388">
        <v>38.014046198189398</v>
      </c>
    </row>
    <row r="389" spans="1:18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28</v>
      </c>
      <c r="E389">
        <v>15023.619581995001</v>
      </c>
      <c r="F389">
        <v>77.38</v>
      </c>
      <c r="G389">
        <v>-19.812297677945502</v>
      </c>
      <c r="H389">
        <v>-1.4085844542759101</v>
      </c>
      <c r="I389">
        <v>-24.511027173864601</v>
      </c>
      <c r="J389">
        <v>-0.99135530822215601</v>
      </c>
      <c r="K389">
        <v>78.104961185053597</v>
      </c>
      <c r="L389">
        <v>83.086022216076202</v>
      </c>
      <c r="M389">
        <v>42.294641641521402</v>
      </c>
      <c r="N389">
        <v>0.39398770010727802</v>
      </c>
      <c r="O389">
        <v>1.6582461614430499</v>
      </c>
      <c r="P389">
        <v>40.992504523132503</v>
      </c>
      <c r="Q389">
        <v>18.954650269023801</v>
      </c>
      <c r="R389">
        <v>0.12629640983052201</v>
      </c>
    </row>
    <row r="390" spans="1:18" x14ac:dyDescent="0.3">
      <c r="A390" t="s">
        <v>891</v>
      </c>
      <c r="B390" t="s">
        <v>892</v>
      </c>
      <c r="C390" t="str">
        <f>IFERROR(VLOOKUP(Table1[[#This Row],[Ticker]],[1]!Table1[[Symbol]:[Industry]],2,FALSE),"-")</f>
        <v>-</v>
      </c>
      <c r="D390" t="s">
        <v>284</v>
      </c>
      <c r="E390">
        <v>15009.611590785</v>
      </c>
      <c r="F390">
        <v>2054.8000000000002</v>
      </c>
      <c r="G390">
        <v>-8.8739309328695004</v>
      </c>
      <c r="H390">
        <v>6.7830027022334702</v>
      </c>
      <c r="I390">
        <v>-7.4695269172523</v>
      </c>
      <c r="J390">
        <v>-0.81645829108137802</v>
      </c>
      <c r="K390">
        <v>1971.5667253485899</v>
      </c>
      <c r="L390">
        <v>1949.6246676686001</v>
      </c>
      <c r="M390">
        <v>30.352787354022901</v>
      </c>
      <c r="N390">
        <v>4.0408334393020597</v>
      </c>
      <c r="O390">
        <v>1.09856217625583</v>
      </c>
      <c r="P390">
        <v>14.6778275257932</v>
      </c>
      <c r="Q390">
        <v>19.465116279069701</v>
      </c>
      <c r="R390">
        <v>5.6252447345014001E-2</v>
      </c>
    </row>
    <row r="391" spans="1:18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601</v>
      </c>
      <c r="E391">
        <v>14871.69263378</v>
      </c>
      <c r="F391">
        <v>116.75</v>
      </c>
      <c r="G391">
        <v>53.373818665357597</v>
      </c>
      <c r="H391">
        <v>18.950281525105499</v>
      </c>
      <c r="I391">
        <v>25.821621710030701</v>
      </c>
      <c r="J391">
        <v>-3.3333625136784799</v>
      </c>
      <c r="K391">
        <v>103.990010639318</v>
      </c>
      <c r="L391">
        <v>91.143359247259397</v>
      </c>
      <c r="M391">
        <v>65.726485212255795</v>
      </c>
      <c r="N391">
        <v>6.0023518945978296</v>
      </c>
      <c r="O391">
        <v>2.4732181832703999</v>
      </c>
      <c r="P391">
        <v>11.777301927194801</v>
      </c>
      <c r="Q391">
        <v>89.837398373983703</v>
      </c>
      <c r="R391">
        <v>7.7168075398203001E-2</v>
      </c>
    </row>
    <row r="392" spans="1:18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239</v>
      </c>
      <c r="E392">
        <v>14819.439759999999</v>
      </c>
      <c r="F392">
        <v>4719.8999999999996</v>
      </c>
      <c r="G392">
        <v>33.825337241137902</v>
      </c>
      <c r="H392">
        <v>-2.7481931058283999</v>
      </c>
      <c r="I392">
        <v>42.114787157017503</v>
      </c>
      <c r="J392">
        <v>3.1861082872896298</v>
      </c>
      <c r="K392">
        <v>4344.1260780984303</v>
      </c>
      <c r="L392">
        <v>3615.2626852109402</v>
      </c>
      <c r="M392">
        <v>57.430598467774601</v>
      </c>
      <c r="N392">
        <v>3.3735496843949302</v>
      </c>
      <c r="O392">
        <v>0.78448954686115202</v>
      </c>
      <c r="P392">
        <v>5.9344477637238198</v>
      </c>
      <c r="Q392">
        <v>73.650227184930301</v>
      </c>
      <c r="R392">
        <v>0.203582100962724</v>
      </c>
    </row>
    <row r="393" spans="1:18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486</v>
      </c>
      <c r="E393">
        <v>14817.343354995</v>
      </c>
      <c r="F393">
        <v>2610.8000000000002</v>
      </c>
      <c r="G393">
        <v>26.485622695077101</v>
      </c>
      <c r="H393">
        <v>10.1921222456977</v>
      </c>
      <c r="I393">
        <v>41.822985987257098</v>
      </c>
      <c r="J393">
        <v>0.78181915559584403</v>
      </c>
      <c r="K393">
        <v>2236.85518248884</v>
      </c>
      <c r="L393">
        <v>1929.01674277443</v>
      </c>
      <c r="M393">
        <v>57.6484974439906</v>
      </c>
      <c r="N393">
        <v>9.0432018418073508</v>
      </c>
      <c r="O393">
        <v>1.3994186483479001</v>
      </c>
      <c r="P393">
        <v>3.2250651141412399</v>
      </c>
      <c r="Q393">
        <v>75.504167787039506</v>
      </c>
      <c r="R393">
        <v>0.18760517514667599</v>
      </c>
    </row>
    <row r="394" spans="1:18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256</v>
      </c>
      <c r="E394">
        <v>14686.278181365</v>
      </c>
      <c r="F394">
        <v>708.85</v>
      </c>
      <c r="G394">
        <v>20.747539729312599</v>
      </c>
      <c r="H394">
        <v>11.4317844249962</v>
      </c>
      <c r="I394">
        <v>17.412575405892099</v>
      </c>
      <c r="J394">
        <v>8.00879178447952</v>
      </c>
      <c r="K394">
        <v>608.04720806573903</v>
      </c>
      <c r="L394">
        <v>570.92005190840996</v>
      </c>
      <c r="M394">
        <v>51.580999810682101</v>
      </c>
      <c r="N394">
        <v>12.0775685591649</v>
      </c>
      <c r="O394">
        <v>1.77199212638815</v>
      </c>
      <c r="P394">
        <v>1.29082316428017</v>
      </c>
      <c r="Q394">
        <v>48.000835160246297</v>
      </c>
      <c r="R394">
        <v>5.7714420221721997E-2</v>
      </c>
    </row>
    <row r="395" spans="1:18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212</v>
      </c>
      <c r="E395">
        <v>14646.076306595</v>
      </c>
      <c r="F395">
        <v>1737.95</v>
      </c>
      <c r="G395">
        <v>60.092122414496799</v>
      </c>
      <c r="H395">
        <v>-4.0313034812901103</v>
      </c>
      <c r="I395">
        <v>28.336338828431899</v>
      </c>
      <c r="J395">
        <v>0.154395797112928</v>
      </c>
      <c r="K395">
        <v>1751.8613692377901</v>
      </c>
      <c r="L395">
        <v>1552.95456223465</v>
      </c>
      <c r="M395">
        <v>65.201905878370596</v>
      </c>
      <c r="N395">
        <v>-0.78707386937539803</v>
      </c>
      <c r="O395">
        <v>0.67765128827320198</v>
      </c>
      <c r="P395">
        <v>27.8489024425328</v>
      </c>
      <c r="Q395">
        <v>91.562413888123402</v>
      </c>
      <c r="R395">
        <v>0.201051794666956</v>
      </c>
    </row>
    <row r="396" spans="1:18" hidden="1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50</v>
      </c>
      <c r="E396">
        <v>14582.66768595</v>
      </c>
      <c r="F396">
        <v>388.2</v>
      </c>
      <c r="G396">
        <v>-8.2707549135313005</v>
      </c>
      <c r="H396">
        <v>16.8076309226958</v>
      </c>
      <c r="I396">
        <v>7.5821121933926996</v>
      </c>
      <c r="J396">
        <v>-7.1610772524054402</v>
      </c>
      <c r="N396">
        <v>3.6960503413452499</v>
      </c>
      <c r="P396">
        <v>11.398763523956699</v>
      </c>
      <c r="Q396">
        <v>32.945205479452</v>
      </c>
    </row>
    <row r="397" spans="1:18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524</v>
      </c>
      <c r="E397">
        <v>14577.24368878</v>
      </c>
      <c r="F397">
        <v>1465.3</v>
      </c>
      <c r="G397">
        <v>-19.602070992903201</v>
      </c>
      <c r="H397">
        <v>0.85450272719797105</v>
      </c>
      <c r="I397">
        <v>-15.323197019654501</v>
      </c>
      <c r="J397">
        <v>6.8159962872407203</v>
      </c>
      <c r="K397">
        <v>1354.3041474941199</v>
      </c>
      <c r="L397">
        <v>1386.0640983717001</v>
      </c>
      <c r="M397">
        <v>60.154638968894702</v>
      </c>
      <c r="N397">
        <v>6.7935052205997799</v>
      </c>
      <c r="O397">
        <v>1.7331314719600099</v>
      </c>
      <c r="P397">
        <v>10.6940558247457</v>
      </c>
      <c r="Q397">
        <v>17.884151246983102</v>
      </c>
      <c r="R397">
        <v>-6.4601611851517998E-2</v>
      </c>
    </row>
    <row r="398" spans="1:18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631</v>
      </c>
      <c r="E398">
        <v>14566.2770043</v>
      </c>
      <c r="F398">
        <v>155.59</v>
      </c>
      <c r="G398">
        <v>-38.619671776997997</v>
      </c>
      <c r="H398">
        <v>1.4406219362952799</v>
      </c>
      <c r="I398">
        <v>-51.404194581594901</v>
      </c>
      <c r="J398">
        <v>-6.5449795849382904</v>
      </c>
      <c r="K398">
        <v>152.471233122022</v>
      </c>
      <c r="L398">
        <v>187.61157343309799</v>
      </c>
      <c r="M398">
        <v>73.011182956864204</v>
      </c>
      <c r="N398">
        <v>1.09698341232769</v>
      </c>
      <c r="O398">
        <v>1.0984817790840899</v>
      </c>
      <c r="P398">
        <v>92.621633781091305</v>
      </c>
      <c r="Q398">
        <v>23.976095617529801</v>
      </c>
      <c r="R398">
        <v>-3.735347099045E-2</v>
      </c>
    </row>
    <row r="399" spans="1:18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19</v>
      </c>
      <c r="E399">
        <v>14506.948587999999</v>
      </c>
      <c r="F399">
        <v>968.15</v>
      </c>
      <c r="G399">
        <v>127.837477137403</v>
      </c>
      <c r="H399">
        <v>1.3071605776750499</v>
      </c>
      <c r="I399">
        <v>31.738067831433899</v>
      </c>
      <c r="J399">
        <v>-3.0435666275961499</v>
      </c>
      <c r="K399">
        <v>939.27895932188801</v>
      </c>
      <c r="L399">
        <v>783.25740224603305</v>
      </c>
      <c r="M399">
        <v>68.2537843884121</v>
      </c>
      <c r="N399">
        <v>1.21048209739382</v>
      </c>
      <c r="O399">
        <v>0.49165515235762403</v>
      </c>
      <c r="P399">
        <v>15.942777462170101</v>
      </c>
      <c r="Q399">
        <v>178.28398965219799</v>
      </c>
      <c r="R399">
        <v>0.17493948060550499</v>
      </c>
    </row>
    <row r="400" spans="1:18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913</v>
      </c>
      <c r="E400">
        <v>14504.56365215</v>
      </c>
      <c r="F400">
        <v>701.45</v>
      </c>
      <c r="G400">
        <v>-14.585223480283</v>
      </c>
      <c r="H400">
        <v>2.0854382033779801</v>
      </c>
      <c r="I400">
        <v>-22.536496558678898</v>
      </c>
      <c r="J400">
        <v>-0.52693235167317898</v>
      </c>
      <c r="K400">
        <v>676.23151722338696</v>
      </c>
      <c r="L400">
        <v>671.66299456857405</v>
      </c>
      <c r="M400">
        <v>38.484144054839199</v>
      </c>
      <c r="N400">
        <v>2.0071701339605799</v>
      </c>
      <c r="O400">
        <v>0.79325287749060902</v>
      </c>
      <c r="P400">
        <v>21.106279848884402</v>
      </c>
      <c r="Q400">
        <v>18.089225589225499</v>
      </c>
      <c r="R400">
        <v>3.4124483790443999E-2</v>
      </c>
    </row>
    <row r="401" spans="1:18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455</v>
      </c>
      <c r="E401">
        <v>14458.030394470001</v>
      </c>
      <c r="F401">
        <v>1198.55</v>
      </c>
      <c r="G401">
        <v>38.736267977276697</v>
      </c>
      <c r="H401">
        <v>11.027955129462599</v>
      </c>
      <c r="I401">
        <v>10.013257888421901</v>
      </c>
      <c r="J401">
        <v>-5.3347398801968797</v>
      </c>
      <c r="K401">
        <v>1080.3421580261399</v>
      </c>
      <c r="L401">
        <v>952.14090901264399</v>
      </c>
      <c r="M401">
        <v>43.764012522243398</v>
      </c>
      <c r="N401">
        <v>5.6419248975288596</v>
      </c>
      <c r="O401">
        <v>0.97729182594014996</v>
      </c>
      <c r="P401">
        <v>4.5680196904593</v>
      </c>
      <c r="Q401">
        <v>69.862528344671105</v>
      </c>
      <c r="R401">
        <v>9.4142198299259003E-2</v>
      </c>
    </row>
    <row r="402" spans="1:18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22</v>
      </c>
      <c r="E402">
        <v>14378.606019179901</v>
      </c>
      <c r="F402">
        <v>588.35</v>
      </c>
      <c r="G402">
        <v>-7.7053578551783497</v>
      </c>
      <c r="H402">
        <v>13.1128997764194</v>
      </c>
      <c r="I402">
        <v>-31.229754263848701</v>
      </c>
      <c r="J402">
        <v>5.9245463021557097</v>
      </c>
      <c r="K402">
        <v>596.78808603419702</v>
      </c>
      <c r="L402">
        <v>628.28169113274896</v>
      </c>
      <c r="M402">
        <v>25.116032945717901</v>
      </c>
      <c r="N402">
        <v>3.4923581335674898</v>
      </c>
      <c r="O402">
        <v>0.87832569461260501</v>
      </c>
      <c r="P402">
        <v>47.871165122801003</v>
      </c>
      <c r="Q402">
        <v>25.287478705281</v>
      </c>
      <c r="R402">
        <v>7.4233875350738998E-2</v>
      </c>
    </row>
    <row r="403" spans="1:18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47</v>
      </c>
      <c r="E403">
        <v>14348.23549845</v>
      </c>
      <c r="F403">
        <v>475.65</v>
      </c>
      <c r="G403">
        <v>19.466501181955</v>
      </c>
      <c r="H403">
        <v>-12.8446039710776</v>
      </c>
      <c r="I403">
        <v>25.069417536773901</v>
      </c>
      <c r="J403">
        <v>-1.7755566018304001</v>
      </c>
      <c r="K403">
        <v>471.18116251409799</v>
      </c>
      <c r="L403">
        <v>412.57644928486701</v>
      </c>
      <c r="M403">
        <v>93.222219203876705</v>
      </c>
      <c r="N403">
        <v>-1.6194372171420199</v>
      </c>
      <c r="O403">
        <v>1.30032904432389</v>
      </c>
      <c r="P403">
        <v>20.845159255755199</v>
      </c>
      <c r="Q403">
        <v>53.386004514672599</v>
      </c>
      <c r="R403">
        <v>8.0565955591617999E-2</v>
      </c>
    </row>
    <row r="404" spans="1:18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25</v>
      </c>
      <c r="E404">
        <v>14331.889755945</v>
      </c>
      <c r="F404">
        <v>118.16</v>
      </c>
      <c r="G404">
        <v>87.567379606795001</v>
      </c>
      <c r="H404">
        <v>-10.140744508585099</v>
      </c>
      <c r="I404">
        <v>-16.286424650500599</v>
      </c>
      <c r="J404">
        <v>-2.2103365424592498</v>
      </c>
      <c r="K404">
        <v>126.874075299822</v>
      </c>
      <c r="L404">
        <v>118.350330667631</v>
      </c>
      <c r="M404">
        <v>49.339296741584199</v>
      </c>
      <c r="N404">
        <v>-4.0190323943437196</v>
      </c>
      <c r="O404">
        <v>0.63896932080636604</v>
      </c>
      <c r="P404">
        <v>29.062288422477899</v>
      </c>
      <c r="Q404">
        <v>114.836363636363</v>
      </c>
      <c r="R404">
        <v>0.159215839997394</v>
      </c>
    </row>
    <row r="405" spans="1:18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481</v>
      </c>
      <c r="E405">
        <v>14256.1360727799</v>
      </c>
      <c r="F405">
        <v>498.35</v>
      </c>
      <c r="G405">
        <v>201.65052181101601</v>
      </c>
      <c r="H405">
        <v>-8.2572439614560995</v>
      </c>
      <c r="I405">
        <v>1.5371578562533199</v>
      </c>
      <c r="J405">
        <v>-4.3637360391027702</v>
      </c>
      <c r="K405">
        <v>495.62867854770002</v>
      </c>
      <c r="L405">
        <v>420.38698161767701</v>
      </c>
      <c r="M405">
        <v>44.3498612406568</v>
      </c>
      <c r="N405">
        <v>0.41608717028287501</v>
      </c>
      <c r="O405">
        <v>1.14600180236122</v>
      </c>
      <c r="P405">
        <v>22.8052573492525</v>
      </c>
      <c r="Q405">
        <v>245.95626518569901</v>
      </c>
      <c r="R405">
        <v>0.22649577967856699</v>
      </c>
    </row>
    <row r="406" spans="1:18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22</v>
      </c>
      <c r="E406">
        <v>14136.536466359999</v>
      </c>
      <c r="F406">
        <v>720.9</v>
      </c>
      <c r="G406">
        <v>62.539696461631998</v>
      </c>
      <c r="H406">
        <v>18.553842948386698</v>
      </c>
      <c r="I406">
        <v>6.1831811982154603</v>
      </c>
      <c r="J406">
        <v>6.34316963076457</v>
      </c>
      <c r="K406">
        <v>631.63453003679399</v>
      </c>
      <c r="L406">
        <v>556.13001426691005</v>
      </c>
      <c r="M406">
        <v>55.313191015413601</v>
      </c>
      <c r="N406">
        <v>8.8110775872327398</v>
      </c>
      <c r="O406">
        <v>1.0715183191459701</v>
      </c>
      <c r="P406">
        <v>1.52587043972811</v>
      </c>
      <c r="Q406">
        <v>91.728723404255305</v>
      </c>
      <c r="R406">
        <v>7.5700696623609995E-2</v>
      </c>
    </row>
    <row r="407" spans="1:18" x14ac:dyDescent="0.3">
      <c r="A407" t="s">
        <v>926</v>
      </c>
      <c r="B407" t="s">
        <v>927</v>
      </c>
      <c r="C407" t="str">
        <f>IFERROR(VLOOKUP(Table1[[#This Row],[Ticker]],[1]!Table1[[Symbol]:[Industry]],2,FALSE),"-")</f>
        <v>-</v>
      </c>
      <c r="D407" t="s">
        <v>928</v>
      </c>
      <c r="E407">
        <v>14027.562629374999</v>
      </c>
      <c r="F407">
        <v>182.69</v>
      </c>
      <c r="G407">
        <v>15.0243421210349</v>
      </c>
      <c r="H407">
        <v>14.282620856725</v>
      </c>
      <c r="I407">
        <v>6.5588235533707104</v>
      </c>
      <c r="J407">
        <v>-0.54391486259944199</v>
      </c>
      <c r="K407">
        <v>160.55525184367801</v>
      </c>
      <c r="L407">
        <v>149.33287646116099</v>
      </c>
      <c r="M407">
        <v>63.235761867968897</v>
      </c>
      <c r="N407">
        <v>7.5453979711405701</v>
      </c>
      <c r="O407">
        <v>1.75224894327686</v>
      </c>
      <c r="P407">
        <v>2.5781378291094201</v>
      </c>
      <c r="Q407">
        <v>53.5210084033613</v>
      </c>
      <c r="R407">
        <v>1.2613616265749E-2</v>
      </c>
    </row>
    <row r="408" spans="1:18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90</v>
      </c>
      <c r="E408">
        <v>14015.323301214999</v>
      </c>
      <c r="F408">
        <v>20.14</v>
      </c>
      <c r="G408">
        <v>206.789055514316</v>
      </c>
      <c r="H408">
        <v>-5.6105265557025499</v>
      </c>
      <c r="I408">
        <v>34.122120494400498</v>
      </c>
      <c r="J408">
        <v>-3.5353307001163898</v>
      </c>
      <c r="K408">
        <v>18.771189604618598</v>
      </c>
      <c r="L408">
        <v>15.711293098608399</v>
      </c>
      <c r="M408">
        <v>71.201120498824906</v>
      </c>
      <c r="N408">
        <v>5.2512370247097504</v>
      </c>
      <c r="O408">
        <v>1.3067971710518</v>
      </c>
      <c r="P408">
        <v>19.165839126117099</v>
      </c>
      <c r="Q408">
        <v>241.35593220338899</v>
      </c>
      <c r="R408">
        <v>0.13811978060753599</v>
      </c>
    </row>
    <row r="409" spans="1:18" hidden="1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189</v>
      </c>
      <c r="E409">
        <v>13961.95340042</v>
      </c>
      <c r="F409">
        <v>455.4</v>
      </c>
      <c r="G409">
        <v>8.98993761272048</v>
      </c>
      <c r="H409">
        <v>-0.23322006652704499</v>
      </c>
      <c r="I409">
        <v>-5.9207424550138104</v>
      </c>
      <c r="J409">
        <v>4.3200094586751696</v>
      </c>
      <c r="K409">
        <v>427.11488145071098</v>
      </c>
      <c r="M409">
        <v>61.0375762297802</v>
      </c>
      <c r="N409">
        <v>4.6915163152044803</v>
      </c>
      <c r="O409">
        <v>2.2830469161121298</v>
      </c>
      <c r="P409">
        <v>12.209046991655701</v>
      </c>
      <c r="Q409">
        <v>77.682403433476395</v>
      </c>
    </row>
    <row r="410" spans="1:18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102</v>
      </c>
      <c r="E410">
        <v>13933.68371935</v>
      </c>
      <c r="F410">
        <v>650.20000000000005</v>
      </c>
      <c r="G410">
        <v>-28.395188789388701</v>
      </c>
      <c r="H410">
        <v>-1.35837142578799</v>
      </c>
      <c r="I410">
        <v>-29.1429240251131</v>
      </c>
      <c r="J410">
        <v>-3.7546907821320499</v>
      </c>
      <c r="K410">
        <v>657.38594693844198</v>
      </c>
      <c r="L410">
        <v>665.940570390223</v>
      </c>
      <c r="M410">
        <v>75.0161645182162</v>
      </c>
      <c r="N410">
        <v>-2.9225031130325498</v>
      </c>
      <c r="O410">
        <v>0.58045049646602598</v>
      </c>
      <c r="P410">
        <v>26.730236850199901</v>
      </c>
      <c r="Q410">
        <v>28.943976202280599</v>
      </c>
      <c r="R410">
        <v>7.3526357660347999E-2</v>
      </c>
    </row>
    <row r="411" spans="1:18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125</v>
      </c>
      <c r="E411">
        <v>13928.7606734</v>
      </c>
      <c r="F411">
        <v>726.25</v>
      </c>
      <c r="G411">
        <v>47.019258727508301</v>
      </c>
      <c r="H411">
        <v>26.467715380516498</v>
      </c>
      <c r="I411">
        <v>21.007267740607201</v>
      </c>
      <c r="J411">
        <v>-1.7945849082568599</v>
      </c>
      <c r="K411">
        <v>605.78392685578797</v>
      </c>
      <c r="L411">
        <v>534.737901081264</v>
      </c>
      <c r="M411">
        <v>70.206214565564395</v>
      </c>
      <c r="N411">
        <v>9.4238008672320408</v>
      </c>
      <c r="O411">
        <v>1.4715475169274601</v>
      </c>
      <c r="P411">
        <v>2.8571428571428399</v>
      </c>
      <c r="Q411">
        <v>80.076865856682304</v>
      </c>
    </row>
    <row r="412" spans="1:18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622</v>
      </c>
      <c r="E412">
        <v>13805.2728233</v>
      </c>
      <c r="F412">
        <v>146.27000000000001</v>
      </c>
      <c r="G412">
        <v>30.838553616682599</v>
      </c>
      <c r="H412">
        <v>-1.90994131612009</v>
      </c>
      <c r="I412">
        <v>-8.8502927417796897</v>
      </c>
      <c r="J412">
        <v>-1.8479315896192501</v>
      </c>
      <c r="K412">
        <v>143.41720666022201</v>
      </c>
      <c r="L412">
        <v>138.43442835116099</v>
      </c>
      <c r="M412">
        <v>46.498922951777601</v>
      </c>
      <c r="N412">
        <v>3.5666539098046601</v>
      </c>
      <c r="O412">
        <v>1.2197341993888999</v>
      </c>
      <c r="P412">
        <v>17.0780064264715</v>
      </c>
      <c r="Q412">
        <v>59.683406113537103</v>
      </c>
      <c r="R412">
        <v>3.6027066052901E-2</v>
      </c>
    </row>
    <row r="413" spans="1:18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941</v>
      </c>
      <c r="E413">
        <v>13750.606047915</v>
      </c>
      <c r="F413">
        <v>494.95</v>
      </c>
      <c r="G413">
        <v>260.12357117423198</v>
      </c>
      <c r="H413">
        <v>7.6554667102906997</v>
      </c>
      <c r="I413">
        <v>55.979419411908999</v>
      </c>
      <c r="J413">
        <v>10.0049645908533</v>
      </c>
      <c r="K413">
        <v>407.08046669809499</v>
      </c>
      <c r="L413">
        <v>338.25887017538099</v>
      </c>
      <c r="M413">
        <v>68.2231476574498</v>
      </c>
      <c r="N413">
        <v>16.843942508812599</v>
      </c>
      <c r="O413">
        <v>2.5545619727897901</v>
      </c>
      <c r="P413">
        <v>3.6468330134357099</v>
      </c>
      <c r="Q413">
        <v>291.26482213438697</v>
      </c>
      <c r="R413">
        <v>0.10947716101172</v>
      </c>
    </row>
    <row r="414" spans="1:18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524</v>
      </c>
      <c r="E414">
        <v>13494.988436400001</v>
      </c>
      <c r="F414">
        <v>4757.2</v>
      </c>
      <c r="G414">
        <v>-28.356503787748402</v>
      </c>
      <c r="H414">
        <v>5.2042660775816598</v>
      </c>
      <c r="I414">
        <v>-11.9187184874705</v>
      </c>
      <c r="J414">
        <v>0.99078991050853205</v>
      </c>
      <c r="K414">
        <v>4485.8913369130496</v>
      </c>
      <c r="L414">
        <v>4504.1775531587</v>
      </c>
      <c r="M414">
        <v>54.198054111199902</v>
      </c>
      <c r="N414">
        <v>3.4242697574775298</v>
      </c>
      <c r="O414">
        <v>1.39879984604303</v>
      </c>
      <c r="P414">
        <v>8.57016732531741</v>
      </c>
      <c r="Q414">
        <v>18.308878388460499</v>
      </c>
      <c r="R414">
        <v>1.5671303156516998E-2</v>
      </c>
    </row>
    <row r="415" spans="1:18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946</v>
      </c>
      <c r="E415">
        <v>13441.959207874999</v>
      </c>
      <c r="F415">
        <v>213.96</v>
      </c>
      <c r="G415">
        <v>40.467143589234098</v>
      </c>
      <c r="H415">
        <v>2.45243348838956</v>
      </c>
      <c r="I415">
        <v>4.6580609600038603</v>
      </c>
      <c r="J415">
        <v>1.10589558537927</v>
      </c>
      <c r="K415">
        <v>197.68263074613799</v>
      </c>
      <c r="L415">
        <v>183.87258340620801</v>
      </c>
      <c r="M415">
        <v>46.1666269334265</v>
      </c>
      <c r="N415">
        <v>7.4571510394581804</v>
      </c>
      <c r="O415">
        <v>1.3729327260225099</v>
      </c>
      <c r="P415">
        <v>6.98261357263039</v>
      </c>
      <c r="Q415">
        <v>75.161686451084705</v>
      </c>
      <c r="R415">
        <v>1.5260761047617999E-2</v>
      </c>
    </row>
    <row r="416" spans="1:18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583</v>
      </c>
      <c r="E416">
        <v>13427.432208</v>
      </c>
      <c r="F416">
        <v>819.95</v>
      </c>
      <c r="G416">
        <v>-29.7408316542524</v>
      </c>
      <c r="H416">
        <v>-7.3518620366654899</v>
      </c>
      <c r="I416">
        <v>-10.5121647241084</v>
      </c>
      <c r="J416">
        <v>1.45410769349571</v>
      </c>
      <c r="K416">
        <v>824.27298856216805</v>
      </c>
      <c r="L416">
        <v>822.89274784737302</v>
      </c>
      <c r="M416">
        <v>63.438199319984101</v>
      </c>
      <c r="N416">
        <v>-0.41663168924198601</v>
      </c>
      <c r="O416">
        <v>0.783932481339219</v>
      </c>
      <c r="P416">
        <v>25.0015244832001</v>
      </c>
      <c r="Q416">
        <v>15.656957472318201</v>
      </c>
      <c r="R416">
        <v>4.9450627865372E-2</v>
      </c>
    </row>
    <row r="417" spans="1:18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946</v>
      </c>
      <c r="E417">
        <v>13171.002414799999</v>
      </c>
      <c r="F417">
        <v>353.2</v>
      </c>
      <c r="G417">
        <v>56.240324196823998</v>
      </c>
      <c r="H417">
        <v>7.6014991021576996</v>
      </c>
      <c r="I417">
        <v>3.8873473884563898</v>
      </c>
      <c r="J417">
        <v>2.2059499467797301</v>
      </c>
      <c r="K417">
        <v>334.19917974155402</v>
      </c>
      <c r="L417">
        <v>311.23854747477202</v>
      </c>
      <c r="M417">
        <v>44.582096793065503</v>
      </c>
      <c r="N417">
        <v>4.1855110996980596</v>
      </c>
      <c r="O417">
        <v>1.4468335730033299</v>
      </c>
      <c r="P417">
        <v>21.729898074745101</v>
      </c>
      <c r="Q417">
        <v>84.438642297650105</v>
      </c>
      <c r="R417">
        <v>0.217021486225975</v>
      </c>
    </row>
    <row r="418" spans="1:18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953</v>
      </c>
      <c r="E418">
        <v>13140.69299163</v>
      </c>
      <c r="F418">
        <v>1421.1</v>
      </c>
      <c r="G418">
        <v>-22.747020778765499</v>
      </c>
      <c r="H418">
        <v>4.7779738327978203</v>
      </c>
      <c r="I418">
        <v>-24.500149092204602</v>
      </c>
      <c r="J418">
        <v>2.1778371466956101</v>
      </c>
      <c r="K418">
        <v>1364.65493468303</v>
      </c>
      <c r="L418">
        <v>1462.76081206753</v>
      </c>
      <c r="M418">
        <v>53.079408904917301</v>
      </c>
      <c r="N418">
        <v>3.5960071389024</v>
      </c>
      <c r="O418">
        <v>1.13371759047376</v>
      </c>
      <c r="P418">
        <v>31.971712054042602</v>
      </c>
      <c r="Q418">
        <v>18.011958146487199</v>
      </c>
      <c r="R418">
        <v>-3.623857912641E-2</v>
      </c>
    </row>
    <row r="419" spans="1:18" x14ac:dyDescent="0.3">
      <c r="A419" t="s">
        <v>954</v>
      </c>
      <c r="B419" t="s">
        <v>955</v>
      </c>
      <c r="C419" t="str">
        <f>IFERROR(VLOOKUP(Table1[[#This Row],[Ticker]],[1]!Table1[[Symbol]:[Industry]],2,FALSE),"-")</f>
        <v>-</v>
      </c>
      <c r="D419" t="s">
        <v>622</v>
      </c>
      <c r="E419">
        <v>13083.408456634999</v>
      </c>
      <c r="F419">
        <v>28.32</v>
      </c>
      <c r="G419">
        <v>30.7940004560534</v>
      </c>
      <c r="H419">
        <v>3.20061860375721</v>
      </c>
      <c r="I419">
        <v>19.360344619463</v>
      </c>
      <c r="J419">
        <v>2.19754910502468</v>
      </c>
      <c r="K419">
        <v>27.070096771116699</v>
      </c>
      <c r="L419">
        <v>24.9583877554156</v>
      </c>
      <c r="M419">
        <v>41.994557905167902</v>
      </c>
      <c r="N419">
        <v>4.0296472020828498</v>
      </c>
      <c r="O419">
        <v>2.7210817422078599</v>
      </c>
      <c r="P419">
        <v>37.888418079095999</v>
      </c>
      <c r="Q419">
        <v>94.639175257731907</v>
      </c>
      <c r="R419">
        <v>2.0702119928878999E-2</v>
      </c>
    </row>
    <row r="420" spans="1:18" x14ac:dyDescent="0.3">
      <c r="A420" t="s">
        <v>956</v>
      </c>
      <c r="B420" t="s">
        <v>957</v>
      </c>
      <c r="C420" t="str">
        <f>IFERROR(VLOOKUP(Table1[[#This Row],[Ticker]],[1]!Table1[[Symbol]:[Industry]],2,FALSE),"-")</f>
        <v>-</v>
      </c>
      <c r="D420" t="s">
        <v>79</v>
      </c>
      <c r="E420">
        <v>13022.1</v>
      </c>
      <c r="F420">
        <v>396.85</v>
      </c>
      <c r="G420">
        <v>114.19319350057</v>
      </c>
      <c r="H420">
        <v>-7.7078657433030298</v>
      </c>
      <c r="I420">
        <v>-13.7873433000037</v>
      </c>
      <c r="J420">
        <v>-1.36131181971728</v>
      </c>
      <c r="K420">
        <v>397.01600451730701</v>
      </c>
      <c r="L420">
        <v>365.977853933559</v>
      </c>
      <c r="M420">
        <v>44.550051284673501</v>
      </c>
      <c r="N420">
        <v>0.52309466953268602</v>
      </c>
      <c r="O420">
        <v>0.61580154951069599</v>
      </c>
      <c r="P420">
        <v>27.504094746125698</v>
      </c>
      <c r="Q420">
        <v>142.57334963325101</v>
      </c>
      <c r="R420">
        <v>0.146855558400831</v>
      </c>
    </row>
    <row r="421" spans="1:18" x14ac:dyDescent="0.3">
      <c r="A421" t="s">
        <v>958</v>
      </c>
      <c r="B421" t="s">
        <v>959</v>
      </c>
      <c r="C421" t="str">
        <f>IFERROR(VLOOKUP(Table1[[#This Row],[Ticker]],[1]!Table1[[Symbol]:[Industry]],2,FALSE),"-")</f>
        <v>-</v>
      </c>
      <c r="D421" t="s">
        <v>138</v>
      </c>
      <c r="E421">
        <v>13007.233697885</v>
      </c>
      <c r="F421">
        <v>449.2</v>
      </c>
      <c r="G421">
        <v>143.36260030948901</v>
      </c>
      <c r="H421">
        <v>12.0866664405801</v>
      </c>
      <c r="I421">
        <v>39.958355789082098</v>
      </c>
      <c r="J421">
        <v>1.9426825283347</v>
      </c>
      <c r="K421">
        <v>384.21788132933</v>
      </c>
      <c r="L421">
        <v>312.417180862961</v>
      </c>
      <c r="M421">
        <v>56.632061443542497</v>
      </c>
      <c r="N421">
        <v>9.5255925668068002</v>
      </c>
      <c r="O421">
        <v>0.91727039208192496</v>
      </c>
      <c r="P421">
        <v>0.84594835262690105</v>
      </c>
      <c r="Q421">
        <v>174.404398289554</v>
      </c>
      <c r="R421">
        <v>0.19182012234187401</v>
      </c>
    </row>
    <row r="422" spans="1:18" x14ac:dyDescent="0.3">
      <c r="A422" t="s">
        <v>960</v>
      </c>
      <c r="B422" t="s">
        <v>961</v>
      </c>
      <c r="C422" t="str">
        <f>IFERROR(VLOOKUP(Table1[[#This Row],[Ticker]],[1]!Table1[[Symbol]:[Industry]],2,FALSE),"-")</f>
        <v>-</v>
      </c>
      <c r="D422" t="s">
        <v>239</v>
      </c>
      <c r="E422">
        <v>13003.60867713</v>
      </c>
      <c r="F422">
        <v>2165.5</v>
      </c>
      <c r="G422">
        <v>229.567019933079</v>
      </c>
      <c r="H422">
        <v>24.6033873271533</v>
      </c>
      <c r="I422">
        <v>131.017256576714</v>
      </c>
      <c r="J422">
        <v>-3.70871644436563</v>
      </c>
      <c r="K422">
        <v>1655.9272871195101</v>
      </c>
      <c r="L422">
        <v>1172.0681400378101</v>
      </c>
      <c r="M422">
        <v>52.286133175877502</v>
      </c>
      <c r="N422">
        <v>13.8724478340669</v>
      </c>
      <c r="O422">
        <v>0.78767369576499402</v>
      </c>
      <c r="P422">
        <v>3.7635649965366</v>
      </c>
      <c r="Q422">
        <v>274.848537303098</v>
      </c>
      <c r="R422">
        <v>0.13775059792886299</v>
      </c>
    </row>
    <row r="423" spans="1:18" x14ac:dyDescent="0.3">
      <c r="A423" t="s">
        <v>962</v>
      </c>
      <c r="B423" t="s">
        <v>963</v>
      </c>
      <c r="C423" t="str">
        <f>IFERROR(VLOOKUP(Table1[[#This Row],[Ticker]],[1]!Table1[[Symbol]:[Industry]],2,FALSE),"-")</f>
        <v>-</v>
      </c>
      <c r="D423" t="s">
        <v>524</v>
      </c>
      <c r="E423">
        <v>12985.194871809999</v>
      </c>
      <c r="F423">
        <v>792.2</v>
      </c>
      <c r="G423">
        <v>46.132606151782703</v>
      </c>
      <c r="H423">
        <v>15.807200151320099</v>
      </c>
      <c r="I423">
        <v>32.758657505717999</v>
      </c>
      <c r="J423">
        <v>7.9654837768950104</v>
      </c>
      <c r="K423">
        <v>697.60598847649601</v>
      </c>
      <c r="L423">
        <v>611.93835359557704</v>
      </c>
      <c r="M423">
        <v>50.657418240252603</v>
      </c>
      <c r="N423">
        <v>8.9061825062887596</v>
      </c>
      <c r="O423">
        <v>1.90813711836911</v>
      </c>
      <c r="P423">
        <v>3.6101994445846901</v>
      </c>
      <c r="Q423">
        <v>93.691931540342296</v>
      </c>
      <c r="R423">
        <v>7.3029225868986997E-2</v>
      </c>
    </row>
    <row r="424" spans="1:18" hidden="1" x14ac:dyDescent="0.3">
      <c r="A424" t="s">
        <v>964</v>
      </c>
      <c r="B424" t="s">
        <v>965</v>
      </c>
      <c r="C424" t="str">
        <f>IFERROR(VLOOKUP(Table1[[#This Row],[Ticker]],[1]!Table1[[Symbol]:[Industry]],2,FALSE),"-")</f>
        <v>-</v>
      </c>
      <c r="D424" t="s">
        <v>966</v>
      </c>
      <c r="E424">
        <v>12906.893384999599</v>
      </c>
      <c r="F424">
        <v>100</v>
      </c>
      <c r="G424">
        <v>-26.103506469154301</v>
      </c>
      <c r="I424">
        <v>-10.2506393622303</v>
      </c>
      <c r="M424">
        <v>50</v>
      </c>
      <c r="O424">
        <v>1.8823529411764699</v>
      </c>
      <c r="P424">
        <v>0</v>
      </c>
      <c r="Q424">
        <v>0</v>
      </c>
    </row>
    <row r="425" spans="1:18" x14ac:dyDescent="0.3">
      <c r="A425" t="s">
        <v>967</v>
      </c>
      <c r="B425" t="s">
        <v>968</v>
      </c>
      <c r="C425" t="str">
        <f>IFERROR(VLOOKUP(Table1[[#This Row],[Ticker]],[1]!Table1[[Symbol]:[Industry]],2,FALSE),"-")</f>
        <v>-</v>
      </c>
      <c r="D425" t="s">
        <v>144</v>
      </c>
      <c r="E425">
        <v>12856.99398935</v>
      </c>
      <c r="F425">
        <v>1314.5</v>
      </c>
      <c r="G425">
        <v>113.179282281186</v>
      </c>
      <c r="H425">
        <v>13.5256325695903</v>
      </c>
      <c r="I425">
        <v>29.552604455903101</v>
      </c>
      <c r="J425">
        <v>-2.1386984934957498</v>
      </c>
      <c r="K425">
        <v>1141.57369045467</v>
      </c>
      <c r="L425">
        <v>967.43620909284402</v>
      </c>
      <c r="M425">
        <v>65.758786502833999</v>
      </c>
      <c r="N425">
        <v>8.1404703516021204</v>
      </c>
      <c r="O425">
        <v>2.4820211052246202</v>
      </c>
      <c r="P425">
        <v>4.9828832255610402</v>
      </c>
      <c r="Q425">
        <v>141.63602941176401</v>
      </c>
      <c r="R425">
        <v>0.229690903390179</v>
      </c>
    </row>
    <row r="426" spans="1:18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517</v>
      </c>
      <c r="E426">
        <v>12814.696732124999</v>
      </c>
      <c r="F426">
        <v>1879.4</v>
      </c>
      <c r="G426">
        <v>2.3409987249408202</v>
      </c>
      <c r="H426">
        <v>16.3366833130369</v>
      </c>
      <c r="I426">
        <v>18.2773141340938</v>
      </c>
      <c r="J426">
        <v>2.0277518672864199</v>
      </c>
      <c r="K426">
        <v>1664.97986645022</v>
      </c>
      <c r="L426">
        <v>1581.8008662429199</v>
      </c>
      <c r="M426">
        <v>61.510616065176599</v>
      </c>
      <c r="N426">
        <v>6.2387679409686001</v>
      </c>
      <c r="O426">
        <v>1.2160416161680001</v>
      </c>
      <c r="P426">
        <v>5.29690326700009</v>
      </c>
      <c r="Q426">
        <v>43.794950267788799</v>
      </c>
      <c r="R426">
        <v>-8.6034420474917994E-2</v>
      </c>
    </row>
    <row r="427" spans="1:18" hidden="1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120</v>
      </c>
      <c r="E427">
        <v>12807.169765500001</v>
      </c>
      <c r="F427">
        <v>1145</v>
      </c>
      <c r="G427">
        <v>217.84362480149699</v>
      </c>
      <c r="H427">
        <v>31.146343689024398</v>
      </c>
      <c r="I427">
        <v>22.119302834301401</v>
      </c>
      <c r="J427">
        <v>0.22985635953643199</v>
      </c>
      <c r="K427">
        <v>920.18625285472694</v>
      </c>
      <c r="L427">
        <v>765.44882601612505</v>
      </c>
      <c r="M427">
        <v>42.733290448262601</v>
      </c>
      <c r="N427">
        <v>13.966387563754701</v>
      </c>
      <c r="O427">
        <v>1.7131186542789401</v>
      </c>
      <c r="P427">
        <v>2.16593886462881</v>
      </c>
      <c r="Q427">
        <v>275.10237510237499</v>
      </c>
      <c r="R427">
        <v>0.21837596722927899</v>
      </c>
    </row>
    <row r="428" spans="1:18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622</v>
      </c>
      <c r="E428">
        <v>12761.283923999999</v>
      </c>
      <c r="F428">
        <v>478.1</v>
      </c>
      <c r="G428">
        <v>4.2755499802593802</v>
      </c>
      <c r="H428">
        <v>6.4477234122004603</v>
      </c>
      <c r="I428">
        <v>12.0255754715292</v>
      </c>
      <c r="J428">
        <v>0.20963522379834901</v>
      </c>
      <c r="K428">
        <v>455.76660559714099</v>
      </c>
      <c r="L428">
        <v>419.07153822655403</v>
      </c>
      <c r="M428">
        <v>43.117986683812099</v>
      </c>
      <c r="N428">
        <v>2.5273706730192198</v>
      </c>
      <c r="O428">
        <v>1.3246205677187399</v>
      </c>
      <c r="P428">
        <v>5.5636896046851998</v>
      </c>
      <c r="Q428">
        <v>42.972488038277497</v>
      </c>
      <c r="R428">
        <v>4.7115879195907998E-2</v>
      </c>
    </row>
    <row r="429" spans="1:18" x14ac:dyDescent="0.3">
      <c r="A429" t="s">
        <v>975</v>
      </c>
      <c r="B429" t="s">
        <v>976</v>
      </c>
      <c r="C429" t="str">
        <f>IFERROR(VLOOKUP(Table1[[#This Row],[Ticker]],[1]!Table1[[Symbol]:[Industry]],2,FALSE),"-")</f>
        <v>-</v>
      </c>
      <c r="D429" t="s">
        <v>692</v>
      </c>
      <c r="E429">
        <v>12761.13389915</v>
      </c>
      <c r="F429">
        <v>690.65</v>
      </c>
      <c r="G429">
        <v>71.4508413569326</v>
      </c>
      <c r="H429">
        <v>-9.0415946424952196</v>
      </c>
      <c r="I429">
        <v>27.164800351259501</v>
      </c>
      <c r="J429">
        <v>-3.3524588244625799</v>
      </c>
      <c r="K429">
        <v>702.08705740000198</v>
      </c>
      <c r="L429">
        <v>591.23946150179904</v>
      </c>
      <c r="M429">
        <v>49.044469309979803</v>
      </c>
      <c r="N429">
        <v>-2.7471713657196601</v>
      </c>
      <c r="O429">
        <v>0.450102203364526</v>
      </c>
      <c r="P429">
        <v>19.0183160790559</v>
      </c>
      <c r="Q429">
        <v>103.13235294117599</v>
      </c>
    </row>
    <row r="430" spans="1:18" x14ac:dyDescent="0.3">
      <c r="A430" t="s">
        <v>977</v>
      </c>
      <c r="B430" t="s">
        <v>978</v>
      </c>
      <c r="C430" t="str">
        <f>IFERROR(VLOOKUP(Table1[[#This Row],[Ticker]],[1]!Table1[[Symbol]:[Industry]],2,FALSE),"-")</f>
        <v>-</v>
      </c>
      <c r="D430" t="s">
        <v>186</v>
      </c>
      <c r="E430">
        <v>12752.705028689999</v>
      </c>
      <c r="F430">
        <v>1487.2</v>
      </c>
      <c r="G430">
        <v>18.383037784221699</v>
      </c>
      <c r="H430">
        <v>12.4911599661819</v>
      </c>
      <c r="I430">
        <v>14.718899732765699</v>
      </c>
      <c r="J430">
        <v>1.1656502528488999</v>
      </c>
      <c r="K430">
        <v>1386.3333986965299</v>
      </c>
      <c r="L430">
        <v>1279.89481652739</v>
      </c>
      <c r="M430">
        <v>35.1723555261255</v>
      </c>
      <c r="N430">
        <v>5.1942260825061402</v>
      </c>
      <c r="O430">
        <v>1.4509165985215799</v>
      </c>
      <c r="P430">
        <v>6.2399139322216302</v>
      </c>
      <c r="Q430">
        <v>53.232703106485999</v>
      </c>
      <c r="R430">
        <v>-3.5779653189205E-2</v>
      </c>
    </row>
    <row r="431" spans="1:18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47</v>
      </c>
      <c r="E431">
        <v>12670.525201965</v>
      </c>
      <c r="F431">
        <v>1506.8</v>
      </c>
      <c r="G431">
        <v>279.71389186103602</v>
      </c>
      <c r="H431">
        <v>21.023132975467501</v>
      </c>
      <c r="I431">
        <v>92.972774219265304</v>
      </c>
      <c r="J431">
        <v>-2.15949724577492</v>
      </c>
      <c r="K431">
        <v>1176.3198162855099</v>
      </c>
      <c r="L431">
        <v>847.87527694154198</v>
      </c>
      <c r="M431">
        <v>83.315081566976104</v>
      </c>
      <c r="N431">
        <v>12.559549571611299</v>
      </c>
      <c r="O431">
        <v>0.31446341793665999</v>
      </c>
      <c r="P431">
        <v>1.87151579506239</v>
      </c>
      <c r="Q431">
        <v>329.28774928774902</v>
      </c>
      <c r="R431">
        <v>0.141962699117193</v>
      </c>
    </row>
    <row r="432" spans="1:18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695</v>
      </c>
      <c r="E432">
        <v>12664.41838526</v>
      </c>
      <c r="F432">
        <v>896.8</v>
      </c>
      <c r="G432">
        <v>73.008394063705296</v>
      </c>
      <c r="H432">
        <v>24.291637050883001</v>
      </c>
      <c r="I432">
        <v>13.505656780735199</v>
      </c>
      <c r="J432">
        <v>21.266032574554899</v>
      </c>
      <c r="K432">
        <v>739.81074892682</v>
      </c>
      <c r="L432">
        <v>679.51229921824495</v>
      </c>
      <c r="M432">
        <v>39.012575882409102</v>
      </c>
      <c r="N432">
        <v>16.366201620111099</v>
      </c>
      <c r="O432">
        <v>2.6183460325141801</v>
      </c>
      <c r="P432">
        <v>8.0396966993755594</v>
      </c>
      <c r="Q432">
        <v>108.63091776201</v>
      </c>
      <c r="R432">
        <v>0.193109605196888</v>
      </c>
    </row>
    <row r="433" spans="1:18" hidden="1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692</v>
      </c>
      <c r="E433">
        <v>12657.3252861</v>
      </c>
      <c r="F433">
        <v>568.15</v>
      </c>
      <c r="G433">
        <v>-26.585202037555</v>
      </c>
      <c r="H433">
        <v>3.14964212689208</v>
      </c>
      <c r="I433">
        <v>-10.732334930631</v>
      </c>
      <c r="J433">
        <v>-5.0540624473002902</v>
      </c>
      <c r="N433">
        <v>1.7768933385418699</v>
      </c>
      <c r="P433">
        <v>16.1665053242981</v>
      </c>
      <c r="Q433">
        <v>20.857264411827199</v>
      </c>
    </row>
    <row r="434" spans="1:18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284</v>
      </c>
      <c r="E434">
        <v>12637.467539935</v>
      </c>
      <c r="F434">
        <v>1270.55</v>
      </c>
      <c r="G434">
        <v>7.89248593751093</v>
      </c>
      <c r="H434">
        <v>2.9026405472808898</v>
      </c>
      <c r="I434">
        <v>2.8580582252351898</v>
      </c>
      <c r="J434">
        <v>-1.79653388170537</v>
      </c>
      <c r="K434">
        <v>1304.0342917391099</v>
      </c>
      <c r="L434">
        <v>1199.32181963839</v>
      </c>
      <c r="M434">
        <v>31.4927298258341</v>
      </c>
      <c r="N434">
        <v>-2.3046814098700601</v>
      </c>
      <c r="O434">
        <v>0.75074195313886705</v>
      </c>
      <c r="P434">
        <v>29.786313014049</v>
      </c>
      <c r="Q434">
        <v>37.356756756756702</v>
      </c>
      <c r="R434">
        <v>0.144375196476033</v>
      </c>
    </row>
    <row r="435" spans="1:18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130</v>
      </c>
      <c r="E435">
        <v>12595.303138200001</v>
      </c>
      <c r="F435">
        <v>1133.6500000000001</v>
      </c>
      <c r="G435">
        <v>108.097505822964</v>
      </c>
      <c r="H435">
        <v>16.4954387578099</v>
      </c>
      <c r="I435">
        <v>43.819760202868899</v>
      </c>
      <c r="J435">
        <v>-1.7530218508381801</v>
      </c>
      <c r="K435">
        <v>947.64004390348202</v>
      </c>
      <c r="L435">
        <v>767.73829538141194</v>
      </c>
      <c r="M435">
        <v>54.891258441145297</v>
      </c>
      <c r="N435">
        <v>10.2668129908136</v>
      </c>
      <c r="O435">
        <v>1.22119841044113</v>
      </c>
      <c r="P435">
        <v>3.6034049309751501</v>
      </c>
      <c r="Q435">
        <v>143.03783899667701</v>
      </c>
      <c r="R435">
        <v>0.123280657748552</v>
      </c>
    </row>
    <row r="436" spans="1:18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401</v>
      </c>
      <c r="E436">
        <v>12555.800388494999</v>
      </c>
      <c r="F436">
        <v>4108.8999999999996</v>
      </c>
      <c r="G436">
        <v>58.296807678719503</v>
      </c>
      <c r="H436">
        <v>0.96443185573900303</v>
      </c>
      <c r="I436">
        <v>24.8594341297052</v>
      </c>
      <c r="J436">
        <v>-2.7795977184106899</v>
      </c>
      <c r="K436">
        <v>3817.0508921901801</v>
      </c>
      <c r="L436">
        <v>3457.0791932489501</v>
      </c>
      <c r="M436">
        <v>35.705607287940701</v>
      </c>
      <c r="N436">
        <v>5.5784953435814497</v>
      </c>
      <c r="O436">
        <v>1.58013883924976</v>
      </c>
      <c r="P436">
        <v>12.297695246903</v>
      </c>
      <c r="Q436">
        <v>89.263012436665093</v>
      </c>
      <c r="R436">
        <v>1.0615825571215E-2</v>
      </c>
    </row>
    <row r="437" spans="1:18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355</v>
      </c>
      <c r="E437">
        <v>12393.533319135</v>
      </c>
      <c r="F437">
        <v>1000.3</v>
      </c>
      <c r="G437">
        <v>192.742616727913</v>
      </c>
      <c r="H437">
        <v>6.9842309584097899</v>
      </c>
      <c r="I437">
        <v>22.278922427706998</v>
      </c>
      <c r="J437">
        <v>9.2000848281414207</v>
      </c>
      <c r="K437">
        <v>901.36740152370601</v>
      </c>
      <c r="L437">
        <v>739.53660804247295</v>
      </c>
      <c r="M437">
        <v>32.438669688921102</v>
      </c>
      <c r="N437">
        <v>7.11282078869937</v>
      </c>
      <c r="O437">
        <v>0.97980040153746295</v>
      </c>
      <c r="P437">
        <v>5.7782665200439798</v>
      </c>
      <c r="Q437">
        <v>230.650359474423</v>
      </c>
      <c r="R437">
        <v>0.144149525978267</v>
      </c>
    </row>
    <row r="438" spans="1:18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355</v>
      </c>
      <c r="E438">
        <v>12269.054420805</v>
      </c>
      <c r="F438">
        <v>1066</v>
      </c>
      <c r="G438">
        <v>48.736578818692102</v>
      </c>
      <c r="H438">
        <v>13.1125849581066</v>
      </c>
      <c r="I438">
        <v>19.141847134097901</v>
      </c>
      <c r="J438">
        <v>-3.1638443062917099</v>
      </c>
      <c r="K438">
        <v>985.90184454636403</v>
      </c>
      <c r="L438">
        <v>884.27484773210404</v>
      </c>
      <c r="M438">
        <v>32.251896871115598</v>
      </c>
      <c r="N438">
        <v>6.5877825272883896</v>
      </c>
      <c r="O438">
        <v>1.23746476334697</v>
      </c>
      <c r="P438">
        <v>12.4765478424015</v>
      </c>
      <c r="Q438">
        <v>86.363636363636303</v>
      </c>
      <c r="R438">
        <v>-6.1369557310700005E-4</v>
      </c>
    </row>
    <row r="439" spans="1:18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350</v>
      </c>
      <c r="E439">
        <v>12227.224012500001</v>
      </c>
      <c r="F439">
        <v>260.94</v>
      </c>
      <c r="G439">
        <v>129.72002294261</v>
      </c>
      <c r="H439">
        <v>1.36918434642213</v>
      </c>
      <c r="I439">
        <v>46.705751615213302</v>
      </c>
      <c r="J439">
        <v>-3.2722159078219799</v>
      </c>
      <c r="K439">
        <v>240.658160047591</v>
      </c>
      <c r="L439">
        <v>196.55113655589301</v>
      </c>
      <c r="M439">
        <v>83.412809887005395</v>
      </c>
      <c r="N439">
        <v>2.4491017429081099</v>
      </c>
      <c r="O439">
        <v>1.60463980859554</v>
      </c>
      <c r="P439">
        <v>11.424082164482201</v>
      </c>
      <c r="Q439">
        <v>169.56611570247901</v>
      </c>
      <c r="R439">
        <v>0.10354231031368299</v>
      </c>
    </row>
    <row r="440" spans="1:18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144</v>
      </c>
      <c r="E440">
        <v>12105.943449599999</v>
      </c>
      <c r="F440">
        <v>11365.25</v>
      </c>
      <c r="G440">
        <v>166.34046337362599</v>
      </c>
      <c r="H440">
        <v>-8.5488640694964797</v>
      </c>
      <c r="I440">
        <v>71.503210728124799</v>
      </c>
      <c r="J440">
        <v>1.3651144878822801</v>
      </c>
      <c r="K440">
        <v>10511.7899455846</v>
      </c>
      <c r="L440">
        <v>7997.6613838079002</v>
      </c>
      <c r="M440">
        <v>71.028047705726905</v>
      </c>
      <c r="N440">
        <v>3.2996642950859401</v>
      </c>
      <c r="O440">
        <v>0.81392957536702604</v>
      </c>
      <c r="P440">
        <v>9.9843822177250807</v>
      </c>
      <c r="Q440">
        <v>192.918814432989</v>
      </c>
      <c r="R440">
        <v>0.235931897541304</v>
      </c>
    </row>
    <row r="441" spans="1:18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22</v>
      </c>
      <c r="E441">
        <v>12085.76015192</v>
      </c>
      <c r="F441">
        <v>917.35</v>
      </c>
      <c r="G441">
        <v>-29.707772743519801</v>
      </c>
      <c r="H441">
        <v>8.4500733193492401</v>
      </c>
      <c r="I441">
        <v>-9.3098383058922707</v>
      </c>
      <c r="J441">
        <v>2.2325573874418998</v>
      </c>
      <c r="K441">
        <v>838.68602096795405</v>
      </c>
      <c r="L441">
        <v>850.18209769895498</v>
      </c>
      <c r="M441">
        <v>43.082467950751898</v>
      </c>
      <c r="N441">
        <v>6.5630252809833101</v>
      </c>
      <c r="O441">
        <v>2.5828052942632902</v>
      </c>
      <c r="P441">
        <v>11.189840300866599</v>
      </c>
      <c r="Q441">
        <v>23.798920377867699</v>
      </c>
      <c r="R441">
        <v>-4.4079652984266998E-2</v>
      </c>
    </row>
    <row r="442" spans="1:18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355</v>
      </c>
      <c r="E442">
        <v>12063.738639200001</v>
      </c>
      <c r="F442">
        <v>948.05</v>
      </c>
      <c r="G442">
        <v>-31.9341496278332</v>
      </c>
      <c r="H442">
        <v>4.6354969368635297</v>
      </c>
      <c r="I442">
        <v>-22.8123179418936</v>
      </c>
      <c r="J442">
        <v>-3.9611926470088301</v>
      </c>
      <c r="K442">
        <v>921.58948404821297</v>
      </c>
      <c r="L442">
        <v>945.77388057133703</v>
      </c>
      <c r="M442">
        <v>55.248945217846803</v>
      </c>
      <c r="N442">
        <v>2.1498593175787799</v>
      </c>
      <c r="O442">
        <v>0.99348702823245005</v>
      </c>
      <c r="P442">
        <v>39.016929486841399</v>
      </c>
      <c r="Q442">
        <v>21.2262643053513</v>
      </c>
      <c r="R442">
        <v>-5.2478599807300004E-3</v>
      </c>
    </row>
    <row r="443" spans="1:18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22</v>
      </c>
      <c r="E443">
        <v>11998.60232116</v>
      </c>
      <c r="F443">
        <v>2589.5</v>
      </c>
      <c r="G443">
        <v>158.331906536118</v>
      </c>
      <c r="H443">
        <v>19.475533375188999</v>
      </c>
      <c r="I443">
        <v>100.474835675406</v>
      </c>
      <c r="J443">
        <v>-2.84794328465938</v>
      </c>
      <c r="K443">
        <v>2161.85650764191</v>
      </c>
      <c r="L443">
        <v>1469.93827984988</v>
      </c>
      <c r="M443">
        <v>57.060250421596201</v>
      </c>
      <c r="N443">
        <v>7.6790981381034102</v>
      </c>
      <c r="O443">
        <v>1.06529515605714</v>
      </c>
      <c r="P443">
        <v>4.7306429812705</v>
      </c>
      <c r="Q443">
        <v>250.59572163552599</v>
      </c>
    </row>
    <row r="444" spans="1:18" x14ac:dyDescent="0.3">
      <c r="A444" t="s">
        <v>1005</v>
      </c>
      <c r="B444" t="s">
        <v>1006</v>
      </c>
      <c r="C444" t="str">
        <f>IFERROR(VLOOKUP(Table1[[#This Row],[Ticker]],[1]!Table1[[Symbol]:[Industry]],2,FALSE),"-")</f>
        <v>-</v>
      </c>
      <c r="D444" t="s">
        <v>66</v>
      </c>
      <c r="E444">
        <v>11941.56632815</v>
      </c>
      <c r="F444">
        <v>1040.2</v>
      </c>
      <c r="G444">
        <v>29.942098091301698</v>
      </c>
      <c r="H444">
        <v>15.185728220742901</v>
      </c>
      <c r="I444">
        <v>4.3466945586686601</v>
      </c>
      <c r="J444">
        <v>3.0416218556303298</v>
      </c>
      <c r="K444">
        <v>937.40361471135998</v>
      </c>
      <c r="L444">
        <v>872.18587765193899</v>
      </c>
      <c r="M444">
        <v>45.381388274311803</v>
      </c>
      <c r="N444">
        <v>5.6286614566875803</v>
      </c>
      <c r="O444">
        <v>1.0669612405051301</v>
      </c>
      <c r="P444">
        <v>2.5668140742165</v>
      </c>
      <c r="Q444">
        <v>57.606060606060602</v>
      </c>
      <c r="R444">
        <v>-2.4445201050357E-2</v>
      </c>
    </row>
    <row r="445" spans="1:18" x14ac:dyDescent="0.3">
      <c r="A445" t="s">
        <v>1007</v>
      </c>
      <c r="B445" t="s">
        <v>1008</v>
      </c>
      <c r="C445" t="str">
        <f>IFERROR(VLOOKUP(Table1[[#This Row],[Ticker]],[1]!Table1[[Symbol]:[Industry]],2,FALSE),"-")</f>
        <v>-</v>
      </c>
      <c r="D445" t="s">
        <v>274</v>
      </c>
      <c r="E445">
        <v>11790.544960249999</v>
      </c>
      <c r="F445">
        <v>1024.3499999999999</v>
      </c>
      <c r="G445">
        <v>21.667699531999698</v>
      </c>
      <c r="H445">
        <v>6.8646956572431703</v>
      </c>
      <c r="I445">
        <v>10.438609533204099</v>
      </c>
      <c r="J445">
        <v>0.74000667354776295</v>
      </c>
      <c r="K445">
        <v>937.45216879058898</v>
      </c>
      <c r="L445">
        <v>869.38510614315999</v>
      </c>
      <c r="M445">
        <v>55.569503196923897</v>
      </c>
      <c r="N445">
        <v>5.9233899718197502</v>
      </c>
      <c r="O445">
        <v>1.3636412573305701</v>
      </c>
      <c r="P445">
        <v>4.2612388343827803</v>
      </c>
      <c r="Q445">
        <v>51.162104331144299</v>
      </c>
      <c r="R445">
        <v>-3.9712972625799998E-3</v>
      </c>
    </row>
    <row r="446" spans="1:18" hidden="1" x14ac:dyDescent="0.3">
      <c r="A446" t="s">
        <v>1009</v>
      </c>
      <c r="B446" t="s">
        <v>1010</v>
      </c>
      <c r="C446" t="str">
        <f>IFERROR(VLOOKUP(Table1[[#This Row],[Ticker]],[1]!Table1[[Symbol]:[Industry]],2,FALSE),"-")</f>
        <v>-</v>
      </c>
      <c r="D446" t="s">
        <v>130</v>
      </c>
      <c r="E446">
        <v>11747.577981135</v>
      </c>
      <c r="F446">
        <v>13651.45</v>
      </c>
      <c r="G446">
        <v>170.52527976351701</v>
      </c>
      <c r="H446">
        <v>64.604572384465499</v>
      </c>
      <c r="I446">
        <v>117.082188840698</v>
      </c>
      <c r="J446">
        <v>-9.96671475114365</v>
      </c>
      <c r="K446">
        <v>9777.3515407618106</v>
      </c>
      <c r="L446">
        <v>7392.1939314003303</v>
      </c>
      <c r="M446">
        <v>76.622702398924602</v>
      </c>
      <c r="N446">
        <v>18.916724598460501</v>
      </c>
      <c r="O446">
        <v>1.0772587189815399</v>
      </c>
      <c r="P446">
        <v>11.636492826769301</v>
      </c>
      <c r="Q446">
        <v>263.55392809587198</v>
      </c>
    </row>
    <row r="447" spans="1:18" hidden="1" x14ac:dyDescent="0.3">
      <c r="A447" t="s">
        <v>1011</v>
      </c>
      <c r="B447" t="s">
        <v>1012</v>
      </c>
      <c r="C447" t="str">
        <f>IFERROR(VLOOKUP(Table1[[#This Row],[Ticker]],[1]!Table1[[Symbol]:[Industry]],2,FALSE),"-")</f>
        <v>-</v>
      </c>
      <c r="D447" t="s">
        <v>524</v>
      </c>
      <c r="E447">
        <v>11714.334970219999</v>
      </c>
      <c r="F447">
        <v>2932.6</v>
      </c>
      <c r="G447">
        <v>-5.6310816976641203</v>
      </c>
      <c r="H447">
        <v>11.143647576363501</v>
      </c>
      <c r="I447">
        <v>4.4608802935490699</v>
      </c>
      <c r="J447">
        <v>3.1814023170402899</v>
      </c>
      <c r="K447">
        <v>2633.0906299437102</v>
      </c>
      <c r="L447">
        <v>2554.8627687752</v>
      </c>
      <c r="M447">
        <v>60.488110826435502</v>
      </c>
      <c r="N447">
        <v>7.3081390974929903</v>
      </c>
      <c r="O447">
        <v>1.2959911954455601</v>
      </c>
      <c r="P447">
        <v>4.2760690172543203</v>
      </c>
      <c r="Q447">
        <v>29.360388178209</v>
      </c>
      <c r="R447">
        <v>-5.0391187909388999E-2</v>
      </c>
    </row>
    <row r="448" spans="1:18" hidden="1" x14ac:dyDescent="0.3">
      <c r="A448" t="s">
        <v>1013</v>
      </c>
      <c r="B448" t="s">
        <v>1014</v>
      </c>
      <c r="C448" t="str">
        <f>IFERROR(VLOOKUP(Table1[[#This Row],[Ticker]],[1]!Table1[[Symbol]:[Industry]],2,FALSE),"-")</f>
        <v>-</v>
      </c>
      <c r="D448" t="s">
        <v>99</v>
      </c>
      <c r="E448">
        <v>11516.9498752</v>
      </c>
      <c r="F448">
        <v>96.01</v>
      </c>
      <c r="G448">
        <v>-42.441951920530997</v>
      </c>
      <c r="H448">
        <v>-5.5342708269430299</v>
      </c>
      <c r="I448">
        <v>-9.2300164666074096</v>
      </c>
      <c r="J448">
        <v>-0.74403458972009495</v>
      </c>
      <c r="K448">
        <v>96.613718528567603</v>
      </c>
      <c r="L448">
        <v>100.64771979579299</v>
      </c>
      <c r="M448">
        <v>13.715137464591701</v>
      </c>
      <c r="N448">
        <v>-0.114671543189737</v>
      </c>
      <c r="O448">
        <v>0.78341844055326704</v>
      </c>
      <c r="P448">
        <v>24.2578898031454</v>
      </c>
      <c r="Q448">
        <v>5.6215621562156297</v>
      </c>
    </row>
    <row r="449" spans="1:18" x14ac:dyDescent="0.3">
      <c r="A449" t="s">
        <v>1015</v>
      </c>
      <c r="B449" t="s">
        <v>1016</v>
      </c>
      <c r="C449" t="str">
        <f>IFERROR(VLOOKUP(Table1[[#This Row],[Ticker]],[1]!Table1[[Symbol]:[Industry]],2,FALSE),"-")</f>
        <v>-</v>
      </c>
      <c r="D449" t="s">
        <v>297</v>
      </c>
      <c r="E449">
        <v>11512.541293819901</v>
      </c>
      <c r="F449">
        <v>147.04</v>
      </c>
      <c r="G449">
        <v>32.259444527076099</v>
      </c>
      <c r="H449">
        <v>-2.5769519431805699</v>
      </c>
      <c r="I449">
        <v>11.8249106585251</v>
      </c>
      <c r="J449">
        <v>-1.5545641847356699</v>
      </c>
      <c r="K449">
        <v>142.74512879067001</v>
      </c>
      <c r="L449">
        <v>129.17163952872801</v>
      </c>
      <c r="M449">
        <v>46.791504316318097</v>
      </c>
      <c r="N449">
        <v>1.8568970242034999</v>
      </c>
      <c r="O449">
        <v>0.90117269900180297</v>
      </c>
      <c r="P449">
        <v>7.4537540805223097</v>
      </c>
      <c r="Q449">
        <v>63.559510567296897</v>
      </c>
      <c r="R449">
        <v>0.138701569300893</v>
      </c>
    </row>
    <row r="450" spans="1:18" x14ac:dyDescent="0.3">
      <c r="A450" t="s">
        <v>1017</v>
      </c>
      <c r="B450" t="s">
        <v>1018</v>
      </c>
      <c r="C450" t="str">
        <f>IFERROR(VLOOKUP(Table1[[#This Row],[Ticker]],[1]!Table1[[Symbol]:[Industry]],2,FALSE),"-")</f>
        <v>-</v>
      </c>
      <c r="D450" t="s">
        <v>212</v>
      </c>
      <c r="E450">
        <v>11504.691852689901</v>
      </c>
      <c r="F450">
        <v>584.79999999999995</v>
      </c>
      <c r="G450">
        <v>17.953643426152901</v>
      </c>
      <c r="H450">
        <v>-2.7164756905141698</v>
      </c>
      <c r="I450">
        <v>-3.04623972886642</v>
      </c>
      <c r="J450">
        <v>1.9444722532154399</v>
      </c>
      <c r="K450">
        <v>592.37988218430303</v>
      </c>
      <c r="L450">
        <v>551.76248686988504</v>
      </c>
      <c r="M450">
        <v>40.322978461506104</v>
      </c>
      <c r="N450">
        <v>0.67938374465525897</v>
      </c>
      <c r="O450">
        <v>0.602778557759861</v>
      </c>
      <c r="P450">
        <v>21.306429548563599</v>
      </c>
      <c r="Q450">
        <v>49.7950819672131</v>
      </c>
      <c r="R450">
        <v>-5.4190720098852001E-2</v>
      </c>
    </row>
    <row r="451" spans="1:18" hidden="1" x14ac:dyDescent="0.3">
      <c r="A451" t="s">
        <v>1019</v>
      </c>
      <c r="B451" t="s">
        <v>1020</v>
      </c>
      <c r="C451" t="str">
        <f>IFERROR(VLOOKUP(Table1[[#This Row],[Ticker]],[1]!Table1[[Symbol]:[Industry]],2,FALSE),"-")</f>
        <v>-</v>
      </c>
      <c r="D451" t="s">
        <v>1021</v>
      </c>
      <c r="E451">
        <v>11474.775487499999</v>
      </c>
      <c r="F451">
        <v>1302.3499999999999</v>
      </c>
      <c r="G451">
        <v>12.451735830968</v>
      </c>
      <c r="H451">
        <v>-3.3798778797828901</v>
      </c>
      <c r="I451">
        <v>29.9603742567609</v>
      </c>
      <c r="J451">
        <v>-2.68457913241877</v>
      </c>
      <c r="K451">
        <v>1284.2087778493501</v>
      </c>
      <c r="M451">
        <v>29.732311552087701</v>
      </c>
      <c r="N451">
        <v>-0.30212822278861101</v>
      </c>
      <c r="O451">
        <v>0.51749294890220998</v>
      </c>
      <c r="P451">
        <v>13.1032364571735</v>
      </c>
      <c r="Q451">
        <v>62.478947040109702</v>
      </c>
    </row>
    <row r="452" spans="1:18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102</v>
      </c>
      <c r="E452">
        <v>11403.99596529</v>
      </c>
      <c r="F452">
        <v>352.25</v>
      </c>
      <c r="G452">
        <v>-23.7052506552008</v>
      </c>
      <c r="H452">
        <v>7.6746840408287804</v>
      </c>
      <c r="I452">
        <v>-15.889535692259701</v>
      </c>
      <c r="J452">
        <v>-3.8714638361757698</v>
      </c>
      <c r="K452">
        <v>332.53427369362402</v>
      </c>
      <c r="L452">
        <v>339.88514744834902</v>
      </c>
      <c r="M452">
        <v>44.346785172561198</v>
      </c>
      <c r="N452">
        <v>3.5664786121910299</v>
      </c>
      <c r="O452">
        <v>1.1838802128168999</v>
      </c>
      <c r="P452">
        <v>12.9879347054648</v>
      </c>
      <c r="Q452">
        <v>20.923446618606199</v>
      </c>
      <c r="R452">
        <v>-0.123017350255349</v>
      </c>
    </row>
    <row r="453" spans="1:18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928</v>
      </c>
      <c r="E453">
        <v>11274.947286660001</v>
      </c>
      <c r="F453">
        <v>84.93</v>
      </c>
      <c r="G453">
        <v>69.813448548146695</v>
      </c>
      <c r="H453">
        <v>2.3791356917721802</v>
      </c>
      <c r="I453">
        <v>-0.16638790403199</v>
      </c>
      <c r="J453">
        <v>4.6693011789993903</v>
      </c>
      <c r="K453">
        <v>76.041865667414399</v>
      </c>
      <c r="L453">
        <v>70.583220165845901</v>
      </c>
      <c r="M453">
        <v>83.902361335140597</v>
      </c>
      <c r="N453">
        <v>9.6506031655417299</v>
      </c>
      <c r="O453">
        <v>1.82841032857993</v>
      </c>
      <c r="P453">
        <v>11.680207229483001</v>
      </c>
      <c r="Q453">
        <v>116.934865900383</v>
      </c>
      <c r="R453">
        <v>0.134713113172447</v>
      </c>
    </row>
    <row r="454" spans="1:18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90</v>
      </c>
      <c r="E454">
        <v>11231.25269648</v>
      </c>
      <c r="F454">
        <v>1748.9</v>
      </c>
      <c r="G454">
        <v>196.75047174757</v>
      </c>
      <c r="H454">
        <v>-10.232279896744901</v>
      </c>
      <c r="I454">
        <v>86.830721917913905</v>
      </c>
      <c r="J454">
        <v>-5.1194776571600498</v>
      </c>
      <c r="K454">
        <v>1786.6339552597699</v>
      </c>
      <c r="L454">
        <v>1333.57848791685</v>
      </c>
      <c r="M454">
        <v>43.6854230195216</v>
      </c>
      <c r="N454">
        <v>-3.3454177536657799</v>
      </c>
      <c r="O454">
        <v>0.43041008654589202</v>
      </c>
      <c r="P454">
        <v>20.598662016124401</v>
      </c>
      <c r="Q454">
        <v>251.65549597855201</v>
      </c>
      <c r="R454">
        <v>0.30778954019926102</v>
      </c>
    </row>
    <row r="455" spans="1:18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66</v>
      </c>
      <c r="E455">
        <v>11187.47956905</v>
      </c>
      <c r="F455">
        <v>732.8</v>
      </c>
      <c r="G455">
        <v>54.5448356977383</v>
      </c>
      <c r="H455">
        <v>-1.1713288352548401</v>
      </c>
      <c r="I455">
        <v>26.071563223575598</v>
      </c>
      <c r="J455">
        <v>-5.9122499040155096</v>
      </c>
      <c r="K455">
        <v>693.54212802555605</v>
      </c>
      <c r="L455">
        <v>577.827701758496</v>
      </c>
      <c r="M455">
        <v>52.539585765204102</v>
      </c>
      <c r="N455">
        <v>1.5790766090174599</v>
      </c>
      <c r="O455">
        <v>0.60416702257370802</v>
      </c>
      <c r="P455">
        <v>5.7587336244541598</v>
      </c>
      <c r="Q455">
        <v>129.898039215686</v>
      </c>
      <c r="R455">
        <v>-6.4184782356695003E-2</v>
      </c>
    </row>
    <row r="456" spans="1:18" hidden="1" x14ac:dyDescent="0.3">
      <c r="A456" t="s">
        <v>1030</v>
      </c>
      <c r="B456" t="s">
        <v>1031</v>
      </c>
      <c r="C456" t="str">
        <f>IFERROR(VLOOKUP(Table1[[#This Row],[Ticker]],[1]!Table1[[Symbol]:[Industry]],2,FALSE),"-")</f>
        <v>-</v>
      </c>
      <c r="E456">
        <v>11179.79478176</v>
      </c>
      <c r="F456">
        <v>9344.5</v>
      </c>
      <c r="G456">
        <v>273.59280218391001</v>
      </c>
      <c r="H456">
        <v>0.78681712293633899</v>
      </c>
      <c r="I456">
        <v>141.45306434147301</v>
      </c>
      <c r="J456">
        <v>-4.0091733530501799</v>
      </c>
      <c r="K456">
        <v>8538.8379532997296</v>
      </c>
      <c r="L456">
        <v>6142.9583331210197</v>
      </c>
      <c r="M456">
        <v>43.494103947368501</v>
      </c>
      <c r="N456">
        <v>5.3825988040923001</v>
      </c>
      <c r="O456">
        <v>0.42360374141839002</v>
      </c>
      <c r="P456">
        <v>9.9882283696291996</v>
      </c>
      <c r="Q456">
        <v>306.28260869565202</v>
      </c>
      <c r="R456">
        <v>0.18993696064812399</v>
      </c>
    </row>
    <row r="457" spans="1:18" x14ac:dyDescent="0.3">
      <c r="A457" t="s">
        <v>1032</v>
      </c>
      <c r="B457" t="s">
        <v>1033</v>
      </c>
      <c r="C457" t="str">
        <f>IFERROR(VLOOKUP(Table1[[#This Row],[Ticker]],[1]!Table1[[Symbol]:[Industry]],2,FALSE),"-")</f>
        <v>-</v>
      </c>
      <c r="D457" t="s">
        <v>1034</v>
      </c>
      <c r="E457">
        <v>11115.263960464999</v>
      </c>
      <c r="F457">
        <v>772.8</v>
      </c>
      <c r="G457">
        <v>37.123867065537802</v>
      </c>
      <c r="H457">
        <v>19.1250471258506</v>
      </c>
      <c r="I457">
        <v>26.540227086127899</v>
      </c>
      <c r="J457">
        <v>4.32494627365329</v>
      </c>
      <c r="K457">
        <v>672.12026746387005</v>
      </c>
      <c r="L457">
        <v>595.87952272637006</v>
      </c>
      <c r="M457">
        <v>46.7055542353771</v>
      </c>
      <c r="N457">
        <v>7.5267062799232001</v>
      </c>
      <c r="O457">
        <v>2.7962341435659899</v>
      </c>
      <c r="P457">
        <v>7.7898550724637596</v>
      </c>
      <c r="Q457">
        <v>70.841162816403198</v>
      </c>
      <c r="R457">
        <v>2.3825085399076001E-2</v>
      </c>
    </row>
    <row r="458" spans="1:18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102</v>
      </c>
      <c r="E458">
        <v>11106.096171075</v>
      </c>
      <c r="F458">
        <v>1525.3</v>
      </c>
      <c r="G458">
        <v>-3.2242669621858102</v>
      </c>
      <c r="H458">
        <v>3.56750566541763</v>
      </c>
      <c r="I458">
        <v>-2.66088130340263</v>
      </c>
      <c r="J458">
        <v>-3.66963845331854</v>
      </c>
      <c r="K458">
        <v>1491.7292537430701</v>
      </c>
      <c r="L458">
        <v>1414.0564475313799</v>
      </c>
      <c r="M458">
        <v>42.925098912596702</v>
      </c>
      <c r="N458">
        <v>1.2654971277693501</v>
      </c>
      <c r="O458">
        <v>1.18344864151042</v>
      </c>
      <c r="P458">
        <v>18.140693634039199</v>
      </c>
      <c r="Q458">
        <v>43.821601998962798</v>
      </c>
      <c r="R458">
        <v>-4.8351951079530003E-3</v>
      </c>
    </row>
    <row r="459" spans="1:18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56</v>
      </c>
      <c r="E459">
        <v>11085</v>
      </c>
      <c r="F459">
        <v>83.69</v>
      </c>
      <c r="G459">
        <v>136.24759070952899</v>
      </c>
      <c r="H459">
        <v>6.2606041057506703</v>
      </c>
      <c r="I459">
        <v>29.816306244464201</v>
      </c>
      <c r="J459">
        <v>5.6206458663047698</v>
      </c>
      <c r="K459">
        <v>74.599755096452895</v>
      </c>
      <c r="L459">
        <v>66.161191734238002</v>
      </c>
      <c r="M459">
        <v>51.491812419739901</v>
      </c>
      <c r="N459">
        <v>9.0763101030611093</v>
      </c>
      <c r="O459">
        <v>3.0936857836690299</v>
      </c>
      <c r="P459">
        <v>21.758872027721299</v>
      </c>
      <c r="Q459">
        <v>167.38019169328999</v>
      </c>
      <c r="R459">
        <v>2.6628923464919001E-2</v>
      </c>
    </row>
    <row r="460" spans="1:18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138</v>
      </c>
      <c r="E460">
        <v>11059.638558569901</v>
      </c>
      <c r="F460">
        <v>196.04</v>
      </c>
      <c r="G460">
        <v>144.66997419382901</v>
      </c>
      <c r="H460">
        <v>-7.2913973935570304</v>
      </c>
      <c r="I460">
        <v>-5.7238465069917099</v>
      </c>
      <c r="J460">
        <v>-1.7943574866718199</v>
      </c>
      <c r="K460">
        <v>206.11556412196299</v>
      </c>
      <c r="L460">
        <v>195.84021881259301</v>
      </c>
      <c r="M460">
        <v>40.646890478121797</v>
      </c>
      <c r="N460">
        <v>-1.4407747067033001</v>
      </c>
      <c r="O460">
        <v>0.58286834283863498</v>
      </c>
      <c r="P460">
        <v>45.327484186900598</v>
      </c>
      <c r="Q460">
        <v>183.4996384671</v>
      </c>
      <c r="R460">
        <v>0.16950650893163499</v>
      </c>
    </row>
    <row r="461" spans="1:18" hidden="1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1043</v>
      </c>
      <c r="E461">
        <v>10945.246448780001</v>
      </c>
      <c r="F461">
        <v>2026.75</v>
      </c>
      <c r="G461">
        <v>26.7376382840601</v>
      </c>
      <c r="H461">
        <v>10.384615231712401</v>
      </c>
      <c r="I461">
        <v>46.989750102062303</v>
      </c>
      <c r="J461">
        <v>4.1276281163173296</v>
      </c>
      <c r="K461">
        <v>1829.6358619646701</v>
      </c>
      <c r="M461">
        <v>52.225484622065601</v>
      </c>
      <c r="N461">
        <v>5.6389720851717602</v>
      </c>
      <c r="O461">
        <v>0.93264523691026702</v>
      </c>
      <c r="P461">
        <v>5.3163932404095098</v>
      </c>
      <c r="Q461">
        <v>65.367983028720602</v>
      </c>
    </row>
    <row r="462" spans="1:18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125</v>
      </c>
      <c r="E462">
        <v>10909.412928080001</v>
      </c>
      <c r="F462">
        <v>1887.75</v>
      </c>
      <c r="G462">
        <v>0.58687304831154896</v>
      </c>
      <c r="H462">
        <v>4.8442730233270899</v>
      </c>
      <c r="I462">
        <v>7.4321734299896303</v>
      </c>
      <c r="J462">
        <v>-0.61130209330260199</v>
      </c>
      <c r="K462">
        <v>1741.62993597532</v>
      </c>
      <c r="L462">
        <v>1630.30899332186</v>
      </c>
      <c r="M462">
        <v>49.949216167032802</v>
      </c>
      <c r="N462">
        <v>3.9074404778676399</v>
      </c>
      <c r="O462">
        <v>1.08043250207849</v>
      </c>
      <c r="P462">
        <v>4.5053635280095401</v>
      </c>
      <c r="Q462">
        <v>32.469036174169297</v>
      </c>
      <c r="R462">
        <v>-0.116612842668928</v>
      </c>
    </row>
    <row r="463" spans="1:18" hidden="1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401</v>
      </c>
      <c r="E463">
        <v>10865.294076960001</v>
      </c>
      <c r="F463">
        <v>1065.3499999999999</v>
      </c>
      <c r="G463">
        <v>-28.452028553391699</v>
      </c>
      <c r="H463">
        <v>8.9430193136327691</v>
      </c>
      <c r="I463">
        <v>-3.1587615978555599</v>
      </c>
      <c r="J463">
        <v>0.64924533907384896</v>
      </c>
      <c r="K463">
        <v>977.14709339384001</v>
      </c>
      <c r="L463">
        <v>994.56193844789505</v>
      </c>
      <c r="M463">
        <v>50.427395106297297</v>
      </c>
      <c r="N463">
        <v>6.3941229749806698</v>
      </c>
      <c r="O463">
        <v>0.66147004150712096</v>
      </c>
      <c r="P463">
        <v>10.507679923114599</v>
      </c>
      <c r="Q463">
        <v>29.8969700664512</v>
      </c>
      <c r="R463">
        <v>-3.9211412116909997E-2</v>
      </c>
    </row>
    <row r="464" spans="1:18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524</v>
      </c>
      <c r="E464">
        <v>10859.84386689</v>
      </c>
      <c r="F464">
        <v>879.15</v>
      </c>
      <c r="G464">
        <v>-45.336395766352297</v>
      </c>
      <c r="H464">
        <v>1.5768967334514199</v>
      </c>
      <c r="I464">
        <v>-11.3864279481172</v>
      </c>
      <c r="J464">
        <v>-0.96961568367116602</v>
      </c>
      <c r="K464">
        <v>834.86705501276697</v>
      </c>
      <c r="L464">
        <v>864.81097465856601</v>
      </c>
      <c r="M464">
        <v>43.046721275656701</v>
      </c>
      <c r="N464">
        <v>4.30404077246724</v>
      </c>
      <c r="O464">
        <v>1.4418253361569799</v>
      </c>
      <c r="P464">
        <v>27.907638059489202</v>
      </c>
      <c r="Q464">
        <v>15.4421902698443</v>
      </c>
    </row>
    <row r="465" spans="1:18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25</v>
      </c>
      <c r="E465">
        <v>10850.26781202</v>
      </c>
      <c r="F465">
        <v>102.47</v>
      </c>
      <c r="G465">
        <v>-5.2662423182109102</v>
      </c>
      <c r="H465">
        <v>7.2235623650005403</v>
      </c>
      <c r="I465">
        <v>-12.753018049194999</v>
      </c>
      <c r="J465">
        <v>1.41439497974165</v>
      </c>
      <c r="K465">
        <v>97.958294231934005</v>
      </c>
      <c r="L465">
        <v>95.388256561946903</v>
      </c>
      <c r="M465">
        <v>54.508554535999302</v>
      </c>
      <c r="N465">
        <v>2.98577217108397</v>
      </c>
      <c r="O465">
        <v>1.4990558509945</v>
      </c>
      <c r="P465">
        <v>13.691812237728101</v>
      </c>
      <c r="Q465">
        <v>27.9275905118601</v>
      </c>
      <c r="R465">
        <v>2.9526695308711E-2</v>
      </c>
    </row>
    <row r="466" spans="1:18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377</v>
      </c>
      <c r="E466">
        <v>10844.799348254999</v>
      </c>
      <c r="F466">
        <v>392.4</v>
      </c>
      <c r="G466">
        <v>68.926314604404297</v>
      </c>
      <c r="H466">
        <v>-7.1040971518064699</v>
      </c>
      <c r="I466">
        <v>-6.2760765641380898</v>
      </c>
      <c r="J466">
        <v>-1.29207591597607</v>
      </c>
      <c r="K466">
        <v>408.78788264059602</v>
      </c>
      <c r="L466">
        <v>381.785583531942</v>
      </c>
      <c r="M466">
        <v>61.329257734338398</v>
      </c>
      <c r="N466">
        <v>-2.1010012404460898</v>
      </c>
      <c r="O466">
        <v>1.1241122498490499</v>
      </c>
      <c r="P466">
        <v>41.169724770642198</v>
      </c>
      <c r="Q466">
        <v>103.79122305894499</v>
      </c>
      <c r="R466">
        <v>0.11987954278716199</v>
      </c>
    </row>
    <row r="467" spans="1:18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130</v>
      </c>
      <c r="E467">
        <v>10832.054745449999</v>
      </c>
      <c r="F467">
        <v>392.6</v>
      </c>
      <c r="G467">
        <v>18.713904080458299</v>
      </c>
      <c r="H467">
        <v>10.802682196621999</v>
      </c>
      <c r="I467">
        <v>16.969062517225201</v>
      </c>
      <c r="J467">
        <v>-0.233777691015263</v>
      </c>
      <c r="K467">
        <v>356.767265740835</v>
      </c>
      <c r="L467">
        <v>324.16722678942602</v>
      </c>
      <c r="M467">
        <v>54.479478564369401</v>
      </c>
      <c r="N467">
        <v>5.9880440370923598</v>
      </c>
      <c r="O467">
        <v>1.75432582873823</v>
      </c>
      <c r="P467">
        <v>7.9852266938359602</v>
      </c>
      <c r="Q467">
        <v>55.300632911392398</v>
      </c>
      <c r="R467">
        <v>0.209475219785243</v>
      </c>
    </row>
    <row r="468" spans="1:18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946</v>
      </c>
      <c r="E468">
        <v>10819.807761425</v>
      </c>
      <c r="F468">
        <v>2362.4499999999998</v>
      </c>
      <c r="G468">
        <v>9.9313882995094698</v>
      </c>
      <c r="H468">
        <v>2.3995365775374502</v>
      </c>
      <c r="I468">
        <v>-19.937739157707799</v>
      </c>
      <c r="J468">
        <v>4.7327445404174396E-3</v>
      </c>
      <c r="K468">
        <v>2344.85622911477</v>
      </c>
      <c r="L468">
        <v>2261.94892389284</v>
      </c>
      <c r="M468">
        <v>38.765250147213003</v>
      </c>
      <c r="N468">
        <v>1.1265421688217301</v>
      </c>
      <c r="O468">
        <v>1.3662457391518601</v>
      </c>
      <c r="P468">
        <v>19.706237169040602</v>
      </c>
      <c r="Q468">
        <v>49.333122629582803</v>
      </c>
      <c r="R468">
        <v>0.100477257596903</v>
      </c>
    </row>
    <row r="469" spans="1:18" hidden="1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239</v>
      </c>
      <c r="E469">
        <v>10763.6201064</v>
      </c>
      <c r="F469">
        <v>5394.7</v>
      </c>
      <c r="G469">
        <v>111.642736534679</v>
      </c>
      <c r="H469">
        <v>-4.0580329440952498</v>
      </c>
      <c r="I469">
        <v>41.266725015867898</v>
      </c>
      <c r="J469">
        <v>-2.3133520635235501</v>
      </c>
      <c r="K469">
        <v>4782.9550297591304</v>
      </c>
      <c r="L469">
        <v>3795.1254170318398</v>
      </c>
      <c r="M469">
        <v>69.981504110335194</v>
      </c>
      <c r="N469">
        <v>3.3131485427696901</v>
      </c>
      <c r="O469">
        <v>0.52014538661660004</v>
      </c>
      <c r="P469">
        <v>6.4628246241681797</v>
      </c>
      <c r="Q469">
        <v>140.78107565275599</v>
      </c>
      <c r="R469">
        <v>0.18781228698699301</v>
      </c>
    </row>
    <row r="470" spans="1:18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669</v>
      </c>
      <c r="E470">
        <v>10739.054693185</v>
      </c>
      <c r="F470">
        <v>110.28</v>
      </c>
      <c r="G470">
        <v>43.323440834578903</v>
      </c>
      <c r="H470">
        <v>-2.5659470773761202</v>
      </c>
      <c r="I470">
        <v>12.678799942195001</v>
      </c>
      <c r="J470">
        <v>-1.7632546609261399</v>
      </c>
      <c r="K470">
        <v>107.334826566902</v>
      </c>
      <c r="L470">
        <v>94.215242369654206</v>
      </c>
      <c r="M470">
        <v>54.041415573722702</v>
      </c>
      <c r="N470">
        <v>0.62397836322232103</v>
      </c>
      <c r="O470">
        <v>0.92004418289141399</v>
      </c>
      <c r="P470">
        <v>10.301051867972401</v>
      </c>
      <c r="Q470">
        <v>74.631828978622295</v>
      </c>
      <c r="R470">
        <v>2.1133606920337E-2</v>
      </c>
    </row>
    <row r="471" spans="1:18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25</v>
      </c>
      <c r="E471">
        <v>10728.632529439999</v>
      </c>
      <c r="F471">
        <v>162.26</v>
      </c>
      <c r="G471">
        <v>6.7331697486107096</v>
      </c>
      <c r="H471">
        <v>11.119636701125</v>
      </c>
      <c r="I471">
        <v>-1.31475483722191</v>
      </c>
      <c r="J471">
        <v>6.2476580374865502</v>
      </c>
      <c r="K471">
        <v>150.04846035972</v>
      </c>
      <c r="L471">
        <v>144.94661795150799</v>
      </c>
      <c r="M471">
        <v>33.443403807448703</v>
      </c>
      <c r="N471">
        <v>6.1988927872571997</v>
      </c>
      <c r="O471">
        <v>1.6204811017912899</v>
      </c>
      <c r="P471">
        <v>3.4142733883890202</v>
      </c>
      <c r="Q471">
        <v>35.612202256581597</v>
      </c>
      <c r="R471">
        <v>-6.9474755046704001E-2</v>
      </c>
    </row>
    <row r="472" spans="1:18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236</v>
      </c>
      <c r="E472">
        <v>10720.801294499999</v>
      </c>
      <c r="F472">
        <v>2014.4</v>
      </c>
      <c r="G472">
        <v>70.183947854840795</v>
      </c>
      <c r="H472">
        <v>7.4500346437783804</v>
      </c>
      <c r="I472">
        <v>26.904668052490099</v>
      </c>
      <c r="J472">
        <v>1.12575105731803</v>
      </c>
      <c r="K472">
        <v>1593.19425899574</v>
      </c>
      <c r="L472">
        <v>1478.41304217169</v>
      </c>
      <c r="M472">
        <v>43.213736963652401</v>
      </c>
      <c r="N472">
        <v>23.676345167723699</v>
      </c>
      <c r="O472">
        <v>3.9198786186097099</v>
      </c>
      <c r="P472">
        <v>0.31026608419379897</v>
      </c>
      <c r="Q472">
        <v>107.659399000051</v>
      </c>
      <c r="R472">
        <v>-6.0999612634960003E-3</v>
      </c>
    </row>
    <row r="473" spans="1:18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61</v>
      </c>
      <c r="E473">
        <v>10685.14276956</v>
      </c>
      <c r="F473">
        <v>29.7</v>
      </c>
      <c r="G473">
        <v>84.534791403186105</v>
      </c>
      <c r="H473">
        <v>10.8289153011966</v>
      </c>
      <c r="I473">
        <v>21.165289841309502</v>
      </c>
      <c r="J473">
        <v>-7.6877424793093097</v>
      </c>
      <c r="K473">
        <v>27.302456896431501</v>
      </c>
      <c r="L473">
        <v>24.235518307982701</v>
      </c>
      <c r="M473">
        <v>59.953572220308402</v>
      </c>
      <c r="N473">
        <v>4.8342053242357004</v>
      </c>
      <c r="O473">
        <v>2.5516106243984802</v>
      </c>
      <c r="P473">
        <v>15.993265993266</v>
      </c>
      <c r="Q473">
        <v>115.217391304347</v>
      </c>
      <c r="R473">
        <v>0.10175996422792701</v>
      </c>
    </row>
    <row r="474" spans="1:18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355</v>
      </c>
      <c r="E474">
        <v>10664.88815871</v>
      </c>
      <c r="F474">
        <v>2406.5</v>
      </c>
      <c r="G474">
        <v>67.7502070800643</v>
      </c>
      <c r="H474">
        <v>24.809315730336898</v>
      </c>
      <c r="I474">
        <v>10.312472784259</v>
      </c>
      <c r="J474">
        <v>27.8725627467478</v>
      </c>
      <c r="K474">
        <v>1998.91270136208</v>
      </c>
      <c r="L474">
        <v>1867.2970368409501</v>
      </c>
      <c r="M474">
        <v>50.416082478152397</v>
      </c>
      <c r="N474">
        <v>15.508277024784601</v>
      </c>
      <c r="O474">
        <v>3.9116910855576101</v>
      </c>
      <c r="P474">
        <v>14.184500311655899</v>
      </c>
      <c r="Q474">
        <v>104.634353741496</v>
      </c>
      <c r="R474">
        <v>3.0544497672325002E-2</v>
      </c>
    </row>
    <row r="475" spans="1:18" hidden="1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669</v>
      </c>
      <c r="E475">
        <v>10625.948094249999</v>
      </c>
      <c r="F475">
        <v>529.16</v>
      </c>
      <c r="G475">
        <v>-6.7782009173570801</v>
      </c>
      <c r="H475">
        <v>3.50730593393844</v>
      </c>
      <c r="I475">
        <v>-1.36998092601632</v>
      </c>
      <c r="J475">
        <v>2.7505820140947499</v>
      </c>
      <c r="K475">
        <v>502.091877884903</v>
      </c>
      <c r="L475">
        <v>477.95606912589301</v>
      </c>
      <c r="M475">
        <v>77.9215973242584</v>
      </c>
      <c r="N475">
        <v>3.2284266755222499</v>
      </c>
      <c r="O475">
        <v>0.93700178484475105</v>
      </c>
      <c r="P475">
        <v>0.67465416887142404</v>
      </c>
      <c r="Q475">
        <v>23.031853057428499</v>
      </c>
      <c r="R475">
        <v>-1.3416788414562999E-2</v>
      </c>
    </row>
    <row r="476" spans="1:18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-</v>
      </c>
      <c r="D476" t="s">
        <v>1074</v>
      </c>
      <c r="E476">
        <v>10535.885702400001</v>
      </c>
      <c r="F476">
        <v>631.04999999999995</v>
      </c>
      <c r="G476">
        <v>14.410855588293799</v>
      </c>
      <c r="H476">
        <v>10.3215401063412</v>
      </c>
      <c r="I476">
        <v>4.7156568665909697</v>
      </c>
      <c r="J476">
        <v>3.2971444987377199</v>
      </c>
      <c r="K476">
        <v>561.16937291377099</v>
      </c>
      <c r="L476">
        <v>526.51225147372395</v>
      </c>
      <c r="M476">
        <v>41.6949674476624</v>
      </c>
      <c r="N476">
        <v>8.3635497740985603</v>
      </c>
      <c r="O476">
        <v>2.4352254817924601</v>
      </c>
      <c r="P476">
        <v>0.77648363838049805</v>
      </c>
      <c r="Q476">
        <v>42.465289536065001</v>
      </c>
      <c r="R476">
        <v>-7.0351683832294995E-2</v>
      </c>
    </row>
    <row r="477" spans="1:18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66</v>
      </c>
      <c r="E477">
        <v>10390.346854919901</v>
      </c>
      <c r="F477">
        <v>487.6</v>
      </c>
      <c r="G477">
        <v>41.312802543721197</v>
      </c>
      <c r="H477">
        <v>12.646337863133599</v>
      </c>
      <c r="I477">
        <v>12.6788954921753</v>
      </c>
      <c r="J477">
        <v>5.9509005328243303</v>
      </c>
      <c r="K477">
        <v>442.06675476862802</v>
      </c>
      <c r="L477">
        <v>404.44462190366102</v>
      </c>
      <c r="M477">
        <v>71.140505644877194</v>
      </c>
      <c r="N477">
        <v>6.3690101771384402</v>
      </c>
      <c r="O477">
        <v>1.55184554713842</v>
      </c>
      <c r="P477">
        <v>2.2867104183757099</v>
      </c>
      <c r="Q477">
        <v>72.114366396046606</v>
      </c>
      <c r="R477">
        <v>6.6621119980789997E-3</v>
      </c>
    </row>
    <row r="478" spans="1:18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384</v>
      </c>
      <c r="E478">
        <v>10305.137131969999</v>
      </c>
      <c r="F478">
        <v>180.04</v>
      </c>
      <c r="G478">
        <v>187.009537009106</v>
      </c>
      <c r="H478">
        <v>3.6287091606028401</v>
      </c>
      <c r="I478">
        <v>47.058229139298703</v>
      </c>
      <c r="J478">
        <v>3.96870693989624</v>
      </c>
      <c r="K478">
        <v>171.20539187371801</v>
      </c>
      <c r="L478">
        <v>140.954447948873</v>
      </c>
      <c r="M478">
        <v>34.801256678026803</v>
      </c>
      <c r="N478">
        <v>5.7188098859122602</v>
      </c>
      <c r="O478">
        <v>0.75808779533596404</v>
      </c>
      <c r="P478">
        <v>15.5298822483892</v>
      </c>
      <c r="Q478">
        <v>232.48384118190199</v>
      </c>
      <c r="R478">
        <v>0.17306776294376999</v>
      </c>
    </row>
    <row r="479" spans="1:18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66</v>
      </c>
      <c r="E479">
        <v>10294.73299144</v>
      </c>
      <c r="F479">
        <v>833.55</v>
      </c>
      <c r="G479">
        <v>21.166811552047001</v>
      </c>
      <c r="H479">
        <v>-1.346863770913</v>
      </c>
      <c r="I479">
        <v>17.057493512912799</v>
      </c>
      <c r="J479">
        <v>-4.1607364520203296</v>
      </c>
      <c r="K479">
        <v>830.558590500013</v>
      </c>
      <c r="L479">
        <v>747.73130112401395</v>
      </c>
      <c r="M479">
        <v>60.484484585304202</v>
      </c>
      <c r="N479">
        <v>-1.1081298774286801</v>
      </c>
      <c r="O479">
        <v>0.51259488435147305</v>
      </c>
      <c r="P479">
        <v>8.6917401475616405</v>
      </c>
      <c r="Q479">
        <v>49.623047926763498</v>
      </c>
      <c r="R479">
        <v>-2.629693090597E-2</v>
      </c>
    </row>
    <row r="480" spans="1:18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25</v>
      </c>
      <c r="E480">
        <v>10238.514120100001</v>
      </c>
      <c r="F480">
        <v>45.83</v>
      </c>
      <c r="G480">
        <v>-4.53851973175379</v>
      </c>
      <c r="H480">
        <v>-11.111949098713</v>
      </c>
      <c r="I480">
        <v>-29.987942339463199</v>
      </c>
      <c r="J480">
        <v>-3.6072376500426002</v>
      </c>
      <c r="K480">
        <v>50.975718017155401</v>
      </c>
      <c r="L480">
        <v>50.436374838440301</v>
      </c>
      <c r="M480">
        <v>50.208808106992997</v>
      </c>
      <c r="N480">
        <v>-7.95973427363033</v>
      </c>
      <c r="O480">
        <v>1.8811520669745101</v>
      </c>
      <c r="P480">
        <v>37.464542875845503</v>
      </c>
      <c r="Q480">
        <v>23.530997304582101</v>
      </c>
      <c r="R480">
        <v>4.9470893113235999E-2</v>
      </c>
    </row>
    <row r="481" spans="1:18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384</v>
      </c>
      <c r="E481">
        <v>10222.802935080001</v>
      </c>
      <c r="F481">
        <v>678.7</v>
      </c>
      <c r="G481">
        <v>13.7193200656623</v>
      </c>
      <c r="H481">
        <v>-13.017905395662</v>
      </c>
      <c r="I481">
        <v>-36.857830494968802</v>
      </c>
      <c r="J481">
        <v>-1.5464659633775599</v>
      </c>
      <c r="K481">
        <v>757.77631254416599</v>
      </c>
      <c r="L481">
        <v>776.60466613205301</v>
      </c>
      <c r="M481">
        <v>33.512310176933703</v>
      </c>
      <c r="N481">
        <v>-2.9159144819775902</v>
      </c>
      <c r="O481">
        <v>1.2047220599050701</v>
      </c>
      <c r="P481">
        <v>61.6325327832621</v>
      </c>
      <c r="Q481">
        <v>52.722772277227698</v>
      </c>
      <c r="R481">
        <v>0.18019647472373601</v>
      </c>
    </row>
    <row r="482" spans="1:18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1087</v>
      </c>
      <c r="E482">
        <v>10189.521940825</v>
      </c>
      <c r="F482">
        <v>542.85</v>
      </c>
      <c r="G482">
        <v>206.729111556596</v>
      </c>
      <c r="H482">
        <v>1.7814906688793399</v>
      </c>
      <c r="I482">
        <v>67.209314871179302</v>
      </c>
      <c r="J482">
        <v>-2.7368574730535098</v>
      </c>
      <c r="K482">
        <v>458.84021576230202</v>
      </c>
      <c r="L482">
        <v>342.39938087217098</v>
      </c>
      <c r="M482">
        <v>61.979463706862298</v>
      </c>
      <c r="N482">
        <v>7.5612136628442999</v>
      </c>
      <c r="O482">
        <v>0.87409537215558997</v>
      </c>
      <c r="P482">
        <v>4.2645297964446902</v>
      </c>
      <c r="Q482">
        <v>238.11896605418801</v>
      </c>
      <c r="R482">
        <v>0.104120198999494</v>
      </c>
    </row>
    <row r="483" spans="1:18" hidden="1" x14ac:dyDescent="0.3">
      <c r="A483" t="s">
        <v>1088</v>
      </c>
      <c r="B483" t="s">
        <v>1089</v>
      </c>
      <c r="C483" t="str">
        <f>IFERROR(VLOOKUP(Table1[[#This Row],[Ticker]],[1]!Table1[[Symbol]:[Industry]],2,FALSE),"-")</f>
        <v>-</v>
      </c>
      <c r="D483" t="s">
        <v>1090</v>
      </c>
      <c r="E483">
        <v>10130.79301028</v>
      </c>
      <c r="F483">
        <v>1213.0999999999999</v>
      </c>
      <c r="G483">
        <v>-8.4182134928252506</v>
      </c>
      <c r="H483">
        <v>6.9614399516663097</v>
      </c>
      <c r="I483">
        <v>7.4346536140987496</v>
      </c>
      <c r="J483">
        <v>0.55227285384040103</v>
      </c>
      <c r="K483">
        <v>1074.20740377422</v>
      </c>
      <c r="M483">
        <v>71.209392943480793</v>
      </c>
      <c r="N483">
        <v>5.6753434981240796</v>
      </c>
      <c r="O483">
        <v>0.54964935208211796</v>
      </c>
      <c r="P483">
        <v>3.1242271865468698</v>
      </c>
      <c r="Q483">
        <v>49.176094441711697</v>
      </c>
    </row>
    <row r="484" spans="1:18" x14ac:dyDescent="0.3">
      <c r="A484" t="s">
        <v>1091</v>
      </c>
      <c r="B484" t="s">
        <v>1092</v>
      </c>
      <c r="C484" t="str">
        <f>IFERROR(VLOOKUP(Table1[[#This Row],[Ticker]],[1]!Table1[[Symbol]:[Industry]],2,FALSE),"-")</f>
        <v>-</v>
      </c>
      <c r="D484" t="s">
        <v>284</v>
      </c>
      <c r="E484">
        <v>10095.91694245</v>
      </c>
      <c r="F484">
        <v>1936.2</v>
      </c>
      <c r="G484">
        <v>8.9786437384014199</v>
      </c>
      <c r="H484">
        <v>-1.9725071233329801</v>
      </c>
      <c r="I484">
        <v>3.9996704271129402</v>
      </c>
      <c r="J484">
        <v>-2.0277992379707199</v>
      </c>
      <c r="K484">
        <v>1881.30543496986</v>
      </c>
      <c r="L484">
        <v>1700.1535034840799</v>
      </c>
      <c r="M484">
        <v>76.189987927991197</v>
      </c>
      <c r="N484">
        <v>-0.31720800491011802</v>
      </c>
      <c r="O484">
        <v>0.50969937146025202</v>
      </c>
      <c r="P484">
        <v>6.8045656440450299</v>
      </c>
      <c r="Q484">
        <v>49.398148148148103</v>
      </c>
      <c r="R484">
        <v>-5.4040340679454998E-2</v>
      </c>
    </row>
    <row r="485" spans="1:18" x14ac:dyDescent="0.3">
      <c r="A485" t="s">
        <v>1093</v>
      </c>
      <c r="B485" t="s">
        <v>1094</v>
      </c>
      <c r="C485" t="str">
        <f>IFERROR(VLOOKUP(Table1[[#This Row],[Ticker]],[1]!Table1[[Symbol]:[Industry]],2,FALSE),"-")</f>
        <v>-</v>
      </c>
      <c r="D485" t="s">
        <v>22</v>
      </c>
      <c r="E485">
        <v>10064.023105259999</v>
      </c>
      <c r="F485">
        <v>514.1</v>
      </c>
      <c r="G485">
        <v>20.9082178659901</v>
      </c>
      <c r="H485">
        <v>0.78365477859854105</v>
      </c>
      <c r="I485">
        <v>2.9498450592163601</v>
      </c>
      <c r="J485">
        <v>2.0250404020575301</v>
      </c>
      <c r="K485">
        <v>494.21463961322303</v>
      </c>
      <c r="L485">
        <v>467.79789344911001</v>
      </c>
      <c r="M485">
        <v>53.820553185609299</v>
      </c>
      <c r="N485">
        <v>3.1256348978392499</v>
      </c>
      <c r="O485">
        <v>0.40208414819516203</v>
      </c>
      <c r="P485">
        <v>10.309278350515401</v>
      </c>
      <c r="Q485">
        <v>50.299663791843201</v>
      </c>
      <c r="R485">
        <v>-7.7506992653724002E-2</v>
      </c>
    </row>
    <row r="486" spans="1:18" x14ac:dyDescent="0.3">
      <c r="A486" t="s">
        <v>1095</v>
      </c>
      <c r="B486" t="s">
        <v>1096</v>
      </c>
      <c r="C486" t="str">
        <f>IFERROR(VLOOKUP(Table1[[#This Row],[Ticker]],[1]!Table1[[Symbol]:[Industry]],2,FALSE),"-")</f>
        <v>-</v>
      </c>
      <c r="D486" t="s">
        <v>138</v>
      </c>
      <c r="E486">
        <v>10052.77518954</v>
      </c>
      <c r="F486">
        <v>453.95</v>
      </c>
      <c r="G486">
        <v>354.775730818981</v>
      </c>
      <c r="H486">
        <v>0.83192342177926604</v>
      </c>
      <c r="I486">
        <v>129.427290943999</v>
      </c>
      <c r="J486">
        <v>-1.8472233607656301</v>
      </c>
      <c r="K486">
        <v>385.21279017482601</v>
      </c>
      <c r="L486">
        <v>265.49697280745897</v>
      </c>
      <c r="M486">
        <v>57.920268534222302</v>
      </c>
      <c r="N486">
        <v>8.0884653948317897</v>
      </c>
      <c r="O486">
        <v>0.22332601914219299</v>
      </c>
      <c r="P486">
        <v>1.8614384844145699</v>
      </c>
      <c r="Q486">
        <v>394.49891067538101</v>
      </c>
      <c r="R486">
        <v>0.15187403115313</v>
      </c>
    </row>
    <row r="487" spans="1:18" x14ac:dyDescent="0.3">
      <c r="A487" t="s">
        <v>1097</v>
      </c>
      <c r="B487" t="s">
        <v>1098</v>
      </c>
      <c r="C487" t="str">
        <f>IFERROR(VLOOKUP(Table1[[#This Row],[Ticker]],[1]!Table1[[Symbol]:[Industry]],2,FALSE),"-")</f>
        <v>-</v>
      </c>
      <c r="D487" t="s">
        <v>524</v>
      </c>
      <c r="E487">
        <v>10021.582668825</v>
      </c>
      <c r="F487">
        <v>2107.4499999999998</v>
      </c>
      <c r="G487">
        <v>-46.476430731901502</v>
      </c>
      <c r="H487">
        <v>4.4763605524611503</v>
      </c>
      <c r="I487">
        <v>-28.2774004186696</v>
      </c>
      <c r="J487">
        <v>3.6464320668125199</v>
      </c>
      <c r="K487">
        <v>2016.84412873471</v>
      </c>
      <c r="L487">
        <v>2179.4419266892701</v>
      </c>
      <c r="M487">
        <v>38.920819733037597</v>
      </c>
      <c r="N487">
        <v>4.69832419910216</v>
      </c>
      <c r="O487">
        <v>1.07432684402506</v>
      </c>
      <c r="P487">
        <v>30.536904790149201</v>
      </c>
      <c r="Q487">
        <v>16.562499999999901</v>
      </c>
      <c r="R487">
        <v>-0.15220076631750301</v>
      </c>
    </row>
    <row r="488" spans="1:18" x14ac:dyDescent="0.3">
      <c r="A488" t="s">
        <v>1099</v>
      </c>
      <c r="B488" t="s">
        <v>1100</v>
      </c>
      <c r="C488" t="str">
        <f>IFERROR(VLOOKUP(Table1[[#This Row],[Ticker]],[1]!Table1[[Symbol]:[Industry]],2,FALSE),"-")</f>
        <v>-</v>
      </c>
      <c r="D488" t="s">
        <v>239</v>
      </c>
      <c r="E488">
        <v>10005.607286959999</v>
      </c>
      <c r="F488">
        <v>1605.3</v>
      </c>
      <c r="G488">
        <v>40.8543718459782</v>
      </c>
      <c r="H488">
        <v>4.2241584471736502</v>
      </c>
      <c r="I488">
        <v>26.364823809549598</v>
      </c>
      <c r="J488">
        <v>-2.8111163700616899</v>
      </c>
      <c r="K488">
        <v>1513.76093637639</v>
      </c>
      <c r="L488">
        <v>1243.76462904295</v>
      </c>
      <c r="M488">
        <v>45.726685084924902</v>
      </c>
      <c r="N488">
        <v>0.86383304492914004</v>
      </c>
      <c r="O488">
        <v>0.86693164104007903</v>
      </c>
      <c r="P488">
        <v>7.8894910608608901</v>
      </c>
      <c r="Q488">
        <v>90.721159558037201</v>
      </c>
      <c r="R488">
        <v>0.124128339947633</v>
      </c>
    </row>
    <row r="489" spans="1:18" x14ac:dyDescent="0.3">
      <c r="A489" t="s">
        <v>1101</v>
      </c>
      <c r="B489" t="s">
        <v>1102</v>
      </c>
      <c r="C489" t="str">
        <f>IFERROR(VLOOKUP(Table1[[#This Row],[Ticker]],[1]!Table1[[Symbol]:[Industry]],2,FALSE),"-")</f>
        <v>-</v>
      </c>
      <c r="D489" t="s">
        <v>47</v>
      </c>
      <c r="E489">
        <v>9965.9662941200004</v>
      </c>
      <c r="F489">
        <v>1823.45</v>
      </c>
      <c r="G489">
        <v>85.814675877292302</v>
      </c>
      <c r="H489">
        <v>10.6446274385113</v>
      </c>
      <c r="I489">
        <v>114.492073400449</v>
      </c>
      <c r="J489">
        <v>-3.6443384593917099</v>
      </c>
      <c r="K489">
        <v>1426.94922407436</v>
      </c>
      <c r="L489">
        <v>1095.3508752949299</v>
      </c>
      <c r="M489">
        <v>73.954421433016407</v>
      </c>
      <c r="N489">
        <v>12.805086763492801</v>
      </c>
      <c r="O489">
        <v>1.0752758634795501</v>
      </c>
      <c r="P489">
        <v>2.4404288573857298</v>
      </c>
      <c r="Q489">
        <v>126.48739287044999</v>
      </c>
      <c r="R489">
        <v>0.151389146047155</v>
      </c>
    </row>
    <row r="490" spans="1:18" x14ac:dyDescent="0.3">
      <c r="A490" t="s">
        <v>1103</v>
      </c>
      <c r="B490" t="s">
        <v>1104</v>
      </c>
      <c r="C490" t="str">
        <f>IFERROR(VLOOKUP(Table1[[#This Row],[Ticker]],[1]!Table1[[Symbol]:[Industry]],2,FALSE),"-")</f>
        <v>-</v>
      </c>
      <c r="D490" t="s">
        <v>66</v>
      </c>
      <c r="E490">
        <v>9897.8674649099994</v>
      </c>
      <c r="F490">
        <v>1420.85</v>
      </c>
      <c r="G490">
        <v>52.148908535236501</v>
      </c>
      <c r="H490">
        <v>4.9277295380881299</v>
      </c>
      <c r="I490">
        <v>-10.268231368422599</v>
      </c>
      <c r="J490">
        <v>1.3813881962167101</v>
      </c>
      <c r="K490">
        <v>1352.81818566479</v>
      </c>
      <c r="L490">
        <v>1257.17651346614</v>
      </c>
      <c r="M490">
        <v>45.124459291327</v>
      </c>
      <c r="N490">
        <v>3.2552569404017602</v>
      </c>
      <c r="O490">
        <v>1.7365155128884899</v>
      </c>
      <c r="P490">
        <v>13.949396488017699</v>
      </c>
      <c r="Q490">
        <v>81.450737500798098</v>
      </c>
      <c r="R490">
        <v>7.5171131761865004E-2</v>
      </c>
    </row>
    <row r="491" spans="1:18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87</v>
      </c>
      <c r="E491">
        <v>9896.0149576999993</v>
      </c>
      <c r="F491">
        <v>213.78</v>
      </c>
      <c r="G491">
        <v>56.770745027851603</v>
      </c>
      <c r="H491">
        <v>-2.1674173733032802</v>
      </c>
      <c r="I491">
        <v>33.515332392981499</v>
      </c>
      <c r="J491">
        <v>0.30562952620310802</v>
      </c>
      <c r="K491">
        <v>200.849384874641</v>
      </c>
      <c r="L491">
        <v>175.76116787952901</v>
      </c>
      <c r="M491">
        <v>43.1482557311313</v>
      </c>
      <c r="N491">
        <v>6.50840272913333</v>
      </c>
      <c r="O491">
        <v>1.0347813770332099</v>
      </c>
      <c r="P491">
        <v>5.41210590326504</v>
      </c>
      <c r="Q491">
        <v>88.1866197183098</v>
      </c>
      <c r="R491">
        <v>5.9947613957719997E-2</v>
      </c>
    </row>
    <row r="492" spans="1:18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152</v>
      </c>
      <c r="E492">
        <v>9873.8347455000003</v>
      </c>
      <c r="F492">
        <v>770.85</v>
      </c>
      <c r="G492">
        <v>29.9863993727005</v>
      </c>
      <c r="H492">
        <v>7.4153784741638198</v>
      </c>
      <c r="I492">
        <v>55.061391519176503</v>
      </c>
      <c r="J492">
        <v>5.5752428339823998</v>
      </c>
      <c r="K492">
        <v>728.58012782387198</v>
      </c>
      <c r="L492">
        <v>591.26659384871198</v>
      </c>
      <c r="M492">
        <v>41.386457697801099</v>
      </c>
      <c r="N492">
        <v>1.7946296885256601</v>
      </c>
      <c r="O492">
        <v>1.0360774241403099</v>
      </c>
      <c r="P492">
        <v>5.0852954530712804</v>
      </c>
      <c r="Q492">
        <v>87.531930422089701</v>
      </c>
    </row>
    <row r="493" spans="1:18" hidden="1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135</v>
      </c>
      <c r="E493">
        <v>9862.9091669899899</v>
      </c>
      <c r="F493">
        <v>314.85000000000002</v>
      </c>
      <c r="G493">
        <v>148.15607541237799</v>
      </c>
      <c r="H493">
        <v>-8.0512847030987995</v>
      </c>
      <c r="I493">
        <v>27.811189184141099</v>
      </c>
      <c r="J493">
        <v>-2.2602784704499399</v>
      </c>
      <c r="K493">
        <v>299.03925210892697</v>
      </c>
      <c r="L493">
        <v>255.41235031680699</v>
      </c>
      <c r="M493">
        <v>70.3069625580533</v>
      </c>
      <c r="N493">
        <v>1.7154936754602801</v>
      </c>
      <c r="O493">
        <v>1.1498221351647699</v>
      </c>
      <c r="P493">
        <v>9.2424964268699092</v>
      </c>
      <c r="Q493">
        <v>187.01002734731</v>
      </c>
      <c r="R493">
        <v>0.15439404267343501</v>
      </c>
    </row>
    <row r="494" spans="1:18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1113</v>
      </c>
      <c r="E494">
        <v>9846.8921211899997</v>
      </c>
      <c r="F494">
        <v>921.9</v>
      </c>
      <c r="G494">
        <v>-47.797212406468503</v>
      </c>
      <c r="H494">
        <v>1.7737860435097601</v>
      </c>
      <c r="I494">
        <v>-34.367850655340803</v>
      </c>
      <c r="J494">
        <v>0.63600179933714196</v>
      </c>
      <c r="K494">
        <v>933.042082384178</v>
      </c>
      <c r="L494">
        <v>1035.4156493481601</v>
      </c>
      <c r="M494">
        <v>36.2316252420461</v>
      </c>
      <c r="N494">
        <v>-0.27722115132476899</v>
      </c>
      <c r="O494">
        <v>1.4855710366583199</v>
      </c>
      <c r="P494">
        <v>48.6007159127888</v>
      </c>
      <c r="Q494">
        <v>7.9508196721311304</v>
      </c>
      <c r="R494">
        <v>-6.9717686819212005E-2</v>
      </c>
    </row>
    <row r="495" spans="1:18" x14ac:dyDescent="0.3">
      <c r="A495" t="s">
        <v>1114</v>
      </c>
      <c r="B495" t="s">
        <v>1115</v>
      </c>
      <c r="C495" t="str">
        <f>IFERROR(VLOOKUP(Table1[[#This Row],[Ticker]],[1]!Table1[[Symbol]:[Industry]],2,FALSE),"-")</f>
        <v>-</v>
      </c>
      <c r="D495" t="s">
        <v>256</v>
      </c>
      <c r="E495">
        <v>9839.4476980199997</v>
      </c>
      <c r="F495">
        <v>492.7</v>
      </c>
      <c r="G495">
        <v>45.002588338972103</v>
      </c>
      <c r="H495">
        <v>12.522478660332499</v>
      </c>
      <c r="I495">
        <v>17.309231187931498</v>
      </c>
      <c r="J495">
        <v>1.60608097655464</v>
      </c>
      <c r="K495">
        <v>433.98144657371103</v>
      </c>
      <c r="L495">
        <v>387.594504361595</v>
      </c>
      <c r="M495">
        <v>48.963127358248499</v>
      </c>
      <c r="N495">
        <v>9.1568866812563599</v>
      </c>
      <c r="O495">
        <v>1.7378632089978101</v>
      </c>
      <c r="P495">
        <v>1.07570529734117</v>
      </c>
      <c r="Q495">
        <v>77.645574184243699</v>
      </c>
      <c r="R495">
        <v>0.132260783801075</v>
      </c>
    </row>
    <row r="496" spans="1:18" x14ac:dyDescent="0.3">
      <c r="A496" t="s">
        <v>1116</v>
      </c>
      <c r="B496" t="s">
        <v>1117</v>
      </c>
      <c r="C496" t="str">
        <f>IFERROR(VLOOKUP(Table1[[#This Row],[Ticker]],[1]!Table1[[Symbol]:[Industry]],2,FALSE),"-")</f>
        <v>-</v>
      </c>
      <c r="D496" t="s">
        <v>486</v>
      </c>
      <c r="E496">
        <v>9837.5662441500008</v>
      </c>
      <c r="F496">
        <v>2071.6999999999998</v>
      </c>
      <c r="G496">
        <v>14.5533720846944</v>
      </c>
      <c r="H496">
        <v>1.28569912572925</v>
      </c>
      <c r="I496">
        <v>-9.9286132611673903</v>
      </c>
      <c r="J496">
        <v>1.8253718970796</v>
      </c>
      <c r="K496">
        <v>2021.83117140642</v>
      </c>
      <c r="L496">
        <v>1901.6061620718101</v>
      </c>
      <c r="M496">
        <v>41.4157447145083</v>
      </c>
      <c r="N496">
        <v>1.29576864637888</v>
      </c>
      <c r="O496">
        <v>1.3105670978566999</v>
      </c>
      <c r="P496">
        <v>11.7439783752473</v>
      </c>
      <c r="Q496">
        <v>51.105924399628002</v>
      </c>
      <c r="R496">
        <v>0.21255454136673599</v>
      </c>
    </row>
    <row r="497" spans="1:18" x14ac:dyDescent="0.3">
      <c r="A497" t="s">
        <v>1118</v>
      </c>
      <c r="B497" t="s">
        <v>1119</v>
      </c>
      <c r="C497" t="str">
        <f>IFERROR(VLOOKUP(Table1[[#This Row],[Ticker]],[1]!Table1[[Symbol]:[Industry]],2,FALSE),"-")</f>
        <v>-</v>
      </c>
      <c r="D497" t="s">
        <v>517</v>
      </c>
      <c r="E497">
        <v>9834.0979018750004</v>
      </c>
      <c r="F497">
        <v>882.65</v>
      </c>
      <c r="G497">
        <v>-7.2120732794991396</v>
      </c>
      <c r="H497">
        <v>13.082690872405999</v>
      </c>
      <c r="I497">
        <v>3.63968321841485</v>
      </c>
      <c r="J497">
        <v>2.2108591807520002</v>
      </c>
      <c r="K497">
        <v>782.06213713596503</v>
      </c>
      <c r="L497">
        <v>757.973386978235</v>
      </c>
      <c r="M497">
        <v>40.091610910714799</v>
      </c>
      <c r="N497">
        <v>9.2658127901164899</v>
      </c>
      <c r="O497">
        <v>1.7889202155221899</v>
      </c>
      <c r="P497">
        <v>3.0759644253101501</v>
      </c>
      <c r="Q497">
        <v>29.801470588235301</v>
      </c>
      <c r="R497">
        <v>1.4377278908965001E-2</v>
      </c>
    </row>
    <row r="498" spans="1:18" x14ac:dyDescent="0.3">
      <c r="A498" t="s">
        <v>1120</v>
      </c>
      <c r="B498" t="s">
        <v>1121</v>
      </c>
      <c r="C498" t="str">
        <f>IFERROR(VLOOKUP(Table1[[#This Row],[Ticker]],[1]!Table1[[Symbol]:[Industry]],2,FALSE),"-")</f>
        <v>-</v>
      </c>
      <c r="D498" t="s">
        <v>888</v>
      </c>
      <c r="E498">
        <v>9789.7821621599996</v>
      </c>
      <c r="F498">
        <v>240.61</v>
      </c>
      <c r="G498">
        <v>193.856599913824</v>
      </c>
      <c r="H498">
        <v>7.4023817358289898</v>
      </c>
      <c r="I498">
        <v>61.246153225082502</v>
      </c>
      <c r="J498">
        <v>8.0762206721433607</v>
      </c>
      <c r="K498">
        <v>207.125995550623</v>
      </c>
      <c r="L498">
        <v>166.154344085291</v>
      </c>
      <c r="M498">
        <v>49.5552816483304</v>
      </c>
      <c r="N498">
        <v>9.5404469281913098</v>
      </c>
      <c r="O498">
        <v>1.45218840129496</v>
      </c>
      <c r="P498">
        <v>3.0713602925896502</v>
      </c>
      <c r="Q498">
        <v>226.693822131704</v>
      </c>
      <c r="R498">
        <v>0.13286079723024399</v>
      </c>
    </row>
    <row r="499" spans="1:18" x14ac:dyDescent="0.3">
      <c r="A499" t="s">
        <v>1122</v>
      </c>
      <c r="B499" t="s">
        <v>1123</v>
      </c>
      <c r="C499" t="str">
        <f>IFERROR(VLOOKUP(Table1[[#This Row],[Ticker]],[1]!Table1[[Symbol]:[Industry]],2,FALSE),"-")</f>
        <v>-</v>
      </c>
      <c r="D499" t="s">
        <v>401</v>
      </c>
      <c r="E499">
        <v>9727.2388534999991</v>
      </c>
      <c r="F499">
        <v>770.95</v>
      </c>
      <c r="G499">
        <v>-22.425453752639999</v>
      </c>
      <c r="H499">
        <v>8.5711924777218602</v>
      </c>
      <c r="I499">
        <v>-6.38401760406256</v>
      </c>
      <c r="J499">
        <v>4.0015899844172296</v>
      </c>
      <c r="K499">
        <v>721.48573038165296</v>
      </c>
      <c r="L499">
        <v>740.56607998105801</v>
      </c>
      <c r="M499">
        <v>44.053780323050901</v>
      </c>
      <c r="N499">
        <v>5.0865960668561696</v>
      </c>
      <c r="O499">
        <v>0.84894706494781902</v>
      </c>
      <c r="P499">
        <v>8.00959854724689</v>
      </c>
      <c r="Q499">
        <v>19.130031677354498</v>
      </c>
      <c r="R499">
        <v>-9.6542019664139E-2</v>
      </c>
    </row>
    <row r="500" spans="1:18" hidden="1" x14ac:dyDescent="0.3">
      <c r="A500" t="s">
        <v>1124</v>
      </c>
      <c r="B500" t="s">
        <v>1125</v>
      </c>
      <c r="C500" t="str">
        <f>IFERROR(VLOOKUP(Table1[[#This Row],[Ticker]],[1]!Table1[[Symbol]:[Industry]],2,FALSE),"-")</f>
        <v>-</v>
      </c>
      <c r="D500" t="s">
        <v>138</v>
      </c>
      <c r="E500">
        <v>9717.1900299270001</v>
      </c>
      <c r="F500">
        <v>263.08999999999997</v>
      </c>
      <c r="G500">
        <v>-26.251525294112501</v>
      </c>
      <c r="H500">
        <v>2.09736959662931</v>
      </c>
      <c r="I500">
        <v>-1.67484802056055</v>
      </c>
      <c r="J500">
        <v>0.37889493476118202</v>
      </c>
      <c r="K500">
        <v>258.826140218435</v>
      </c>
      <c r="L500">
        <v>255.806346189137</v>
      </c>
      <c r="M500">
        <v>22.227502817667499</v>
      </c>
      <c r="N500">
        <v>0.35588031883448901</v>
      </c>
      <c r="O500">
        <v>0.73419434295849995</v>
      </c>
      <c r="P500">
        <v>3.3866737618305698</v>
      </c>
      <c r="Q500">
        <v>13.3520034467901</v>
      </c>
    </row>
    <row r="501" spans="1:18" hidden="1" x14ac:dyDescent="0.3">
      <c r="A501" t="s">
        <v>1126</v>
      </c>
      <c r="B501" t="s">
        <v>1127</v>
      </c>
      <c r="C501" t="str">
        <f>IFERROR(VLOOKUP(Table1[[#This Row],[Ticker]],[1]!Table1[[Symbol]:[Industry]],2,FALSE),"-")</f>
        <v>-</v>
      </c>
      <c r="D501" t="s">
        <v>297</v>
      </c>
      <c r="E501">
        <v>9683.3037516799996</v>
      </c>
      <c r="F501">
        <v>449.85</v>
      </c>
      <c r="G501">
        <v>-14.0611652487308</v>
      </c>
      <c r="H501">
        <v>2.1799663917798902</v>
      </c>
      <c r="I501">
        <v>1.7917018581931099</v>
      </c>
      <c r="J501">
        <v>-0.50593910680263199</v>
      </c>
      <c r="K501">
        <v>451.52694362854697</v>
      </c>
      <c r="M501">
        <v>24.588185900224001</v>
      </c>
      <c r="N501">
        <v>0.87451881578210999</v>
      </c>
      <c r="O501">
        <v>0.56342645884074805</v>
      </c>
      <c r="P501">
        <v>19.650994776036399</v>
      </c>
      <c r="Q501">
        <v>23.2465753424657</v>
      </c>
    </row>
    <row r="502" spans="1:18" x14ac:dyDescent="0.3">
      <c r="A502" t="s">
        <v>1128</v>
      </c>
      <c r="B502" t="s">
        <v>1129</v>
      </c>
      <c r="C502" t="str">
        <f>IFERROR(VLOOKUP(Table1[[#This Row],[Ticker]],[1]!Table1[[Symbol]:[Industry]],2,FALSE),"-")</f>
        <v>-</v>
      </c>
      <c r="D502" t="s">
        <v>517</v>
      </c>
      <c r="E502">
        <v>9659.2781971299992</v>
      </c>
      <c r="F502">
        <v>174.68</v>
      </c>
      <c r="G502">
        <v>43.857064055673099</v>
      </c>
      <c r="H502">
        <v>4.3315514619096103</v>
      </c>
      <c r="I502">
        <v>-18.442469854089701</v>
      </c>
      <c r="J502">
        <v>0.86019365002217096</v>
      </c>
      <c r="K502">
        <v>167.77900653919099</v>
      </c>
      <c r="L502">
        <v>164.53399613805499</v>
      </c>
      <c r="M502">
        <v>55.959967167490902</v>
      </c>
      <c r="N502">
        <v>3.8198124582464499</v>
      </c>
      <c r="O502">
        <v>1.3028082139660899</v>
      </c>
      <c r="P502">
        <v>19.817596907003399</v>
      </c>
      <c r="Q502">
        <v>71.672832076325903</v>
      </c>
      <c r="R502">
        <v>-2.7014903749331999E-2</v>
      </c>
    </row>
    <row r="503" spans="1:18" x14ac:dyDescent="0.3">
      <c r="A503" t="s">
        <v>1130</v>
      </c>
      <c r="B503" t="s">
        <v>1131</v>
      </c>
      <c r="C503" t="str">
        <f>IFERROR(VLOOKUP(Table1[[#This Row],[Ticker]],[1]!Table1[[Symbol]:[Industry]],2,FALSE),"-")</f>
        <v>-</v>
      </c>
      <c r="D503" t="s">
        <v>446</v>
      </c>
      <c r="E503">
        <v>9645.1864321199992</v>
      </c>
      <c r="F503">
        <v>706.95</v>
      </c>
      <c r="G503">
        <v>-3.9206513015082698</v>
      </c>
      <c r="H503">
        <v>6.0064046393500901</v>
      </c>
      <c r="I503">
        <v>-16.078533327862299</v>
      </c>
      <c r="J503">
        <v>4.8327355141701096</v>
      </c>
      <c r="K503">
        <v>675.48322595534398</v>
      </c>
      <c r="L503">
        <v>666.06169550157301</v>
      </c>
      <c r="M503">
        <v>39.588397782876001</v>
      </c>
      <c r="N503">
        <v>3.2598689254228699</v>
      </c>
      <c r="O503">
        <v>3.1922799969062901</v>
      </c>
      <c r="P503">
        <v>15.2698210623099</v>
      </c>
      <c r="Q503">
        <v>32.885338345864596</v>
      </c>
      <c r="R503">
        <v>4.7251812823789999E-2</v>
      </c>
    </row>
    <row r="504" spans="1:18" x14ac:dyDescent="0.3">
      <c r="A504" t="s">
        <v>1132</v>
      </c>
      <c r="B504" t="s">
        <v>1133</v>
      </c>
      <c r="C504" t="str">
        <f>IFERROR(VLOOKUP(Table1[[#This Row],[Ticker]],[1]!Table1[[Symbol]:[Industry]],2,FALSE),"-")</f>
        <v>-</v>
      </c>
      <c r="D504" t="s">
        <v>377</v>
      </c>
      <c r="E504">
        <v>9598.6045811399999</v>
      </c>
      <c r="F504">
        <v>2465.5500000000002</v>
      </c>
      <c r="G504">
        <v>-5.8650338642434399</v>
      </c>
      <c r="H504">
        <v>3.0625177907996299</v>
      </c>
      <c r="I504">
        <v>-7.0204434151527604</v>
      </c>
      <c r="J504">
        <v>-1.95757929543029</v>
      </c>
      <c r="K504">
        <v>2475.8060546592101</v>
      </c>
      <c r="L504">
        <v>2400.0469462310498</v>
      </c>
      <c r="M504">
        <v>48.079737973814403</v>
      </c>
      <c r="N504">
        <v>-6.1122564775961598E-2</v>
      </c>
      <c r="O504">
        <v>0.704751557650655</v>
      </c>
      <c r="P504">
        <v>21.613838697247999</v>
      </c>
      <c r="Q504">
        <v>23.089788073188402</v>
      </c>
      <c r="R504">
        <v>4.9566692386707002E-2</v>
      </c>
    </row>
    <row r="505" spans="1:18" hidden="1" x14ac:dyDescent="0.3">
      <c r="A505" t="s">
        <v>1134</v>
      </c>
      <c r="B505" t="s">
        <v>1135</v>
      </c>
      <c r="C505" t="str">
        <f>IFERROR(VLOOKUP(Table1[[#This Row],[Ticker]],[1]!Table1[[Symbol]:[Industry]],2,FALSE),"-")</f>
        <v>-</v>
      </c>
      <c r="D505" t="s">
        <v>99</v>
      </c>
      <c r="E505">
        <v>9591.9028099999996</v>
      </c>
      <c r="F505">
        <v>135.6</v>
      </c>
      <c r="G505">
        <v>-25.733410244135801</v>
      </c>
      <c r="H505">
        <v>-2.7645119300269099</v>
      </c>
      <c r="I505">
        <v>-5.1099089598111398</v>
      </c>
      <c r="J505">
        <v>1.2532019740134599</v>
      </c>
      <c r="K505">
        <v>134.75324772123599</v>
      </c>
      <c r="L505">
        <v>134.56604255610199</v>
      </c>
      <c r="M505">
        <v>19.599037825510401</v>
      </c>
      <c r="N505">
        <v>0.63117876014164798</v>
      </c>
      <c r="O505">
        <v>0.83273660120254001</v>
      </c>
      <c r="P505">
        <v>4.9410029498525097</v>
      </c>
      <c r="Q505">
        <v>7.6190476190476097</v>
      </c>
      <c r="R505">
        <v>-1.3388827299693999E-2</v>
      </c>
    </row>
    <row r="506" spans="1:18" x14ac:dyDescent="0.3">
      <c r="A506" t="s">
        <v>1136</v>
      </c>
      <c r="B506" t="s">
        <v>1137</v>
      </c>
      <c r="C506" t="str">
        <f>IFERROR(VLOOKUP(Table1[[#This Row],[Ticker]],[1]!Table1[[Symbol]:[Industry]],2,FALSE),"-")</f>
        <v>-</v>
      </c>
      <c r="D506" t="s">
        <v>47</v>
      </c>
      <c r="E506">
        <v>9575.7428193600008</v>
      </c>
      <c r="F506">
        <v>681.45</v>
      </c>
      <c r="G506">
        <v>58.097061175121901</v>
      </c>
      <c r="H506">
        <v>30.3661610966581</v>
      </c>
      <c r="I506">
        <v>12.0812877538275</v>
      </c>
      <c r="J506">
        <v>-1.9645670410624301</v>
      </c>
      <c r="K506">
        <v>571.77836530337504</v>
      </c>
      <c r="L506">
        <v>524.88514805201305</v>
      </c>
      <c r="M506">
        <v>48.304029908496297</v>
      </c>
      <c r="N506">
        <v>10.3200137920374</v>
      </c>
      <c r="O506">
        <v>2.2733167668778398</v>
      </c>
      <c r="P506">
        <v>5.0700711717660703</v>
      </c>
      <c r="Q506">
        <v>86.213963656237198</v>
      </c>
      <c r="R506">
        <v>3.1338927293914999E-2</v>
      </c>
    </row>
    <row r="507" spans="1:18" hidden="1" x14ac:dyDescent="0.3">
      <c r="A507" t="s">
        <v>1138</v>
      </c>
      <c r="B507" t="s">
        <v>1139</v>
      </c>
      <c r="C507" t="str">
        <f>IFERROR(VLOOKUP(Table1[[#This Row],[Ticker]],[1]!Table1[[Symbol]:[Industry]],2,FALSE),"-")</f>
        <v>-</v>
      </c>
      <c r="D507" t="s">
        <v>212</v>
      </c>
      <c r="E507">
        <v>9525.7441375599992</v>
      </c>
      <c r="F507">
        <v>11935</v>
      </c>
      <c r="G507">
        <v>61.059333826918902</v>
      </c>
      <c r="H507">
        <v>-4.0757629996624098</v>
      </c>
      <c r="I507">
        <v>36.185688134917001</v>
      </c>
      <c r="J507">
        <v>1.6904003542714101</v>
      </c>
      <c r="K507">
        <v>10990.016291026701</v>
      </c>
      <c r="L507">
        <v>9015.8530245704806</v>
      </c>
      <c r="M507">
        <v>69.948021124585196</v>
      </c>
      <c r="N507">
        <v>2.4624045543324402</v>
      </c>
      <c r="O507">
        <v>1.0399450337849601</v>
      </c>
      <c r="P507">
        <v>8.4872224549643995</v>
      </c>
      <c r="Q507">
        <v>102.631578947368</v>
      </c>
      <c r="R507">
        <v>0.145024485876389</v>
      </c>
    </row>
    <row r="508" spans="1:18" x14ac:dyDescent="0.3">
      <c r="A508" t="s">
        <v>1140</v>
      </c>
      <c r="B508" t="s">
        <v>1141</v>
      </c>
      <c r="C508" t="str">
        <f>IFERROR(VLOOKUP(Table1[[#This Row],[Ticker]],[1]!Table1[[Symbol]:[Industry]],2,FALSE),"-")</f>
        <v>-</v>
      </c>
      <c r="D508" t="s">
        <v>269</v>
      </c>
      <c r="E508">
        <v>9500.7337426800004</v>
      </c>
      <c r="F508">
        <v>274.26</v>
      </c>
      <c r="G508">
        <v>46.876625981176801</v>
      </c>
      <c r="H508">
        <v>0.84892230180454697</v>
      </c>
      <c r="I508">
        <v>-3.01310270533881</v>
      </c>
      <c r="J508">
        <v>4.5902385894298998</v>
      </c>
      <c r="K508">
        <v>255.56717101595501</v>
      </c>
      <c r="L508">
        <v>242.526347226441</v>
      </c>
      <c r="M508">
        <v>35.077361963866402</v>
      </c>
      <c r="N508">
        <v>8.8914188950949704</v>
      </c>
      <c r="O508">
        <v>1.3047723088576</v>
      </c>
      <c r="P508">
        <v>25.246116823452201</v>
      </c>
      <c r="Q508">
        <v>81.328925619834706</v>
      </c>
      <c r="R508">
        <v>7.7194522071957997E-2</v>
      </c>
    </row>
    <row r="509" spans="1:18" hidden="1" x14ac:dyDescent="0.3">
      <c r="A509" t="s">
        <v>1142</v>
      </c>
      <c r="B509" t="s">
        <v>1143</v>
      </c>
      <c r="C509" t="str">
        <f>IFERROR(VLOOKUP(Table1[[#This Row],[Ticker]],[1]!Table1[[Symbol]:[Industry]],2,FALSE),"-")</f>
        <v>-</v>
      </c>
      <c r="D509" t="s">
        <v>138</v>
      </c>
      <c r="E509">
        <v>9500</v>
      </c>
      <c r="F509">
        <v>4719</v>
      </c>
      <c r="G509">
        <v>-28.867690555778399</v>
      </c>
      <c r="H509">
        <v>-2.98805180822781</v>
      </c>
      <c r="I509">
        <v>-7.1954538454256998</v>
      </c>
      <c r="J509">
        <v>-0.55841943873706101</v>
      </c>
      <c r="K509">
        <v>4768.0195879578796</v>
      </c>
      <c r="L509">
        <v>4864.4697428094296</v>
      </c>
      <c r="M509">
        <v>46.4805162118098</v>
      </c>
      <c r="N509">
        <v>-6.9801340498043499E-2</v>
      </c>
      <c r="O509">
        <v>1.5140585611789801</v>
      </c>
      <c r="P509">
        <v>47.785547785547699</v>
      </c>
      <c r="Q509">
        <v>21.561051004636699</v>
      </c>
      <c r="R509">
        <v>0.124955053286948</v>
      </c>
    </row>
    <row r="510" spans="1:18" hidden="1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372</v>
      </c>
      <c r="E510">
        <v>9484.9618052000005</v>
      </c>
      <c r="F510">
        <v>8751.65</v>
      </c>
      <c r="G510">
        <v>55.097578461898699</v>
      </c>
      <c r="H510">
        <v>-4.0190041891801904</v>
      </c>
      <c r="I510">
        <v>3.0583964625686799</v>
      </c>
      <c r="J510">
        <v>-4.3113777964912803</v>
      </c>
      <c r="K510">
        <v>8391.9663501055893</v>
      </c>
      <c r="L510">
        <v>7689.1659981019202</v>
      </c>
      <c r="M510">
        <v>59.150957355219099</v>
      </c>
      <c r="N510">
        <v>3.98700652526442</v>
      </c>
      <c r="O510">
        <v>1.3580166138562899</v>
      </c>
      <c r="P510">
        <v>18.708472116686501</v>
      </c>
      <c r="Q510">
        <v>91.964246545294998</v>
      </c>
      <c r="R510">
        <v>0.17839977275250701</v>
      </c>
    </row>
    <row r="511" spans="1:18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102</v>
      </c>
      <c r="E511">
        <v>9478.3238163000005</v>
      </c>
      <c r="F511">
        <v>845.2</v>
      </c>
      <c r="G511">
        <v>-10.5126968411455</v>
      </c>
      <c r="H511">
        <v>-1.2614257919676499</v>
      </c>
      <c r="I511">
        <v>-14.8071296789825</v>
      </c>
      <c r="J511">
        <v>-1.8042445605237802E-2</v>
      </c>
      <c r="K511">
        <v>814.16550869475395</v>
      </c>
      <c r="L511">
        <v>805.46239975245999</v>
      </c>
      <c r="M511">
        <v>67.811566067454507</v>
      </c>
      <c r="N511">
        <v>3.627380362122</v>
      </c>
      <c r="O511">
        <v>1.68681325574832</v>
      </c>
      <c r="P511">
        <v>18.3033601514434</v>
      </c>
      <c r="Q511">
        <v>39.196310935441304</v>
      </c>
      <c r="R511">
        <v>2.7176554008821002E-2</v>
      </c>
    </row>
    <row r="512" spans="1:18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486</v>
      </c>
      <c r="E512">
        <v>9417.3889116299997</v>
      </c>
      <c r="F512">
        <v>354.25</v>
      </c>
      <c r="G512">
        <v>135.04651196062801</v>
      </c>
      <c r="H512">
        <v>-1.0500637276688201</v>
      </c>
      <c r="I512">
        <v>22.7510501440584</v>
      </c>
      <c r="J512">
        <v>-2.7318205848586099</v>
      </c>
      <c r="K512">
        <v>349.08932276463099</v>
      </c>
      <c r="L512">
        <v>276.53745630862198</v>
      </c>
      <c r="M512">
        <v>50.747818775933702</v>
      </c>
      <c r="N512">
        <v>-3.0998743114716398</v>
      </c>
      <c r="O512">
        <v>1.3440839621096301</v>
      </c>
      <c r="P512">
        <v>11.107974594213101</v>
      </c>
      <c r="Q512">
        <v>184.19574809466499</v>
      </c>
      <c r="R512">
        <v>0.16810866442754899</v>
      </c>
    </row>
    <row r="513" spans="1:18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239</v>
      </c>
      <c r="E513">
        <v>9358.0458665649894</v>
      </c>
      <c r="F513">
        <v>4830.75</v>
      </c>
      <c r="G513">
        <v>-4.1102491488012598</v>
      </c>
      <c r="H513">
        <v>10.045076166614001</v>
      </c>
      <c r="I513">
        <v>-20.458078162207901</v>
      </c>
      <c r="J513">
        <v>1.24646318165535</v>
      </c>
      <c r="K513">
        <v>4443.1073809315203</v>
      </c>
      <c r="L513">
        <v>4402.0566321144097</v>
      </c>
      <c r="M513">
        <v>58.638590707634897</v>
      </c>
      <c r="N513">
        <v>6.2189212661655002</v>
      </c>
      <c r="O513">
        <v>1.9461407566598199</v>
      </c>
      <c r="P513">
        <v>14.136521244113201</v>
      </c>
      <c r="Q513">
        <v>27.7283483824909</v>
      </c>
      <c r="R513">
        <v>0.11738263161669001</v>
      </c>
    </row>
    <row r="514" spans="1:18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130</v>
      </c>
      <c r="E514">
        <v>9306.3893406999996</v>
      </c>
      <c r="F514">
        <v>234</v>
      </c>
      <c r="G514">
        <v>39.742200324140903</v>
      </c>
      <c r="H514">
        <v>-18.5564296602033</v>
      </c>
      <c r="I514">
        <v>-14.798875136246201</v>
      </c>
      <c r="J514">
        <v>-5.6007845473576996</v>
      </c>
      <c r="K514">
        <v>235.48540679473399</v>
      </c>
      <c r="L514">
        <v>219.58454514888101</v>
      </c>
      <c r="M514">
        <v>50.2893922609912</v>
      </c>
      <c r="N514">
        <v>0.28064061968815501</v>
      </c>
      <c r="O514">
        <v>0.559034621086693</v>
      </c>
      <c r="P514">
        <v>21.346153846153801</v>
      </c>
      <c r="Q514">
        <v>75.655894606463207</v>
      </c>
      <c r="R514">
        <v>0.164362928204833</v>
      </c>
    </row>
    <row r="515" spans="1:18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716</v>
      </c>
      <c r="E515">
        <v>9267.0754012199995</v>
      </c>
      <c r="F515">
        <v>9142.25</v>
      </c>
      <c r="G515">
        <v>-6.3268859850561796</v>
      </c>
      <c r="H515">
        <v>24.565571884218201</v>
      </c>
      <c r="I515">
        <v>2.6703168947560401</v>
      </c>
      <c r="J515">
        <v>16.237398515162599</v>
      </c>
      <c r="K515">
        <v>7457.96983332533</v>
      </c>
      <c r="L515">
        <v>7530.9239477993196</v>
      </c>
      <c r="M515">
        <v>53.805957797515603</v>
      </c>
      <c r="N515">
        <v>17.804224284183601</v>
      </c>
      <c r="O515">
        <v>2.4102525916192099</v>
      </c>
      <c r="P515">
        <v>6.5383248106319396</v>
      </c>
      <c r="Q515">
        <v>38.703877897803103</v>
      </c>
      <c r="R515">
        <v>4.9485999635135003E-2</v>
      </c>
    </row>
    <row r="516" spans="1:18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1158</v>
      </c>
      <c r="E516">
        <v>9199.0335676499999</v>
      </c>
      <c r="F516">
        <v>543.54999999999995</v>
      </c>
      <c r="G516">
        <v>10.9401529324431</v>
      </c>
      <c r="H516">
        <v>18.1236351174649</v>
      </c>
      <c r="I516">
        <v>36.773975190109397</v>
      </c>
      <c r="J516">
        <v>0.40781184957007</v>
      </c>
      <c r="K516">
        <v>481.18125498119099</v>
      </c>
      <c r="L516">
        <v>409.17586730675401</v>
      </c>
      <c r="M516">
        <v>74.293604411917102</v>
      </c>
      <c r="N516">
        <v>3.4310335691358298</v>
      </c>
      <c r="O516">
        <v>0.69411817809647602</v>
      </c>
      <c r="P516">
        <v>6.9634808205316796</v>
      </c>
      <c r="Q516">
        <v>75.565245478036104</v>
      </c>
      <c r="R516">
        <v>6.5871784808547995E-2</v>
      </c>
    </row>
    <row r="517" spans="1:18" hidden="1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E517">
        <v>9151.2063605200001</v>
      </c>
      <c r="F517">
        <v>710.15</v>
      </c>
      <c r="G517">
        <v>23.622405400969999</v>
      </c>
      <c r="H517">
        <v>6.0981440167040503E-3</v>
      </c>
      <c r="I517">
        <v>19.492669306811401</v>
      </c>
      <c r="J517">
        <v>0.17648296631148699</v>
      </c>
      <c r="K517">
        <v>656.15675551796403</v>
      </c>
      <c r="L517">
        <v>570.02869003219098</v>
      </c>
      <c r="M517">
        <v>54.251605426442502</v>
      </c>
      <c r="N517">
        <v>2.5384783745415</v>
      </c>
      <c r="O517">
        <v>1.4567784532706101</v>
      </c>
      <c r="P517">
        <v>4.1188481306766196</v>
      </c>
      <c r="Q517">
        <v>77.537499999999994</v>
      </c>
      <c r="R517">
        <v>9.8980217797108E-2</v>
      </c>
    </row>
    <row r="518" spans="1:18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1163</v>
      </c>
      <c r="E518">
        <v>9112.5358022399996</v>
      </c>
      <c r="F518">
        <v>603.9</v>
      </c>
      <c r="G518">
        <v>15.490866332721399</v>
      </c>
      <c r="H518">
        <v>-3.4903096078994</v>
      </c>
      <c r="I518">
        <v>7.9756723057414902</v>
      </c>
      <c r="J518">
        <v>-3.4940933447142699</v>
      </c>
      <c r="K518">
        <v>594.66224155027305</v>
      </c>
      <c r="L518">
        <v>532.92376582903705</v>
      </c>
      <c r="M518">
        <v>42.4949445747732</v>
      </c>
      <c r="N518">
        <v>0.205082648163701</v>
      </c>
      <c r="O518">
        <v>0.372791454556201</v>
      </c>
      <c r="P518">
        <v>11.0117569133962</v>
      </c>
      <c r="Q518">
        <v>51.848126728689898</v>
      </c>
      <c r="R518">
        <v>-5.0295938741140002E-2</v>
      </c>
    </row>
    <row r="519" spans="1:18" x14ac:dyDescent="0.3">
      <c r="A519" t="s">
        <v>1164</v>
      </c>
      <c r="B519" t="s">
        <v>1165</v>
      </c>
      <c r="C519" t="str">
        <f>IFERROR(VLOOKUP(Table1[[#This Row],[Ticker]],[1]!Table1[[Symbol]:[Industry]],2,FALSE),"-")</f>
        <v>-</v>
      </c>
      <c r="D519" t="s">
        <v>138</v>
      </c>
      <c r="E519">
        <v>9063.4883916399995</v>
      </c>
      <c r="F519">
        <v>620.25</v>
      </c>
      <c r="G519">
        <v>11.317563653810099</v>
      </c>
      <c r="H519">
        <v>2.2329891032897899</v>
      </c>
      <c r="I519">
        <v>4.5254524216335001</v>
      </c>
      <c r="J519">
        <v>-1.19856730225947E-3</v>
      </c>
      <c r="K519">
        <v>603.70077092135398</v>
      </c>
      <c r="L519">
        <v>563.73170557094204</v>
      </c>
      <c r="M519">
        <v>27.2304457192763</v>
      </c>
      <c r="N519">
        <v>2.00838981915647</v>
      </c>
      <c r="O519">
        <v>0.73234154060017298</v>
      </c>
      <c r="P519">
        <v>9.4397420395001994</v>
      </c>
      <c r="Q519">
        <v>38.094177891572897</v>
      </c>
      <c r="R519">
        <v>0.14507717798718101</v>
      </c>
    </row>
    <row r="520" spans="1:18" x14ac:dyDescent="0.3">
      <c r="A520" t="s">
        <v>1166</v>
      </c>
      <c r="B520" t="s">
        <v>1167</v>
      </c>
      <c r="C520" t="str">
        <f>IFERROR(VLOOKUP(Table1[[#This Row],[Ticker]],[1]!Table1[[Symbol]:[Industry]],2,FALSE),"-")</f>
        <v>-</v>
      </c>
      <c r="D520" t="s">
        <v>22</v>
      </c>
      <c r="E520">
        <v>9023.96781903999</v>
      </c>
      <c r="F520">
        <v>1750.05</v>
      </c>
      <c r="G520">
        <v>-16.919864830822501</v>
      </c>
      <c r="H520">
        <v>4.3036206780088904</v>
      </c>
      <c r="I520">
        <v>-0.47801900783168799</v>
      </c>
      <c r="J520">
        <v>3.5676797933619701E-3</v>
      </c>
      <c r="K520">
        <v>1516.4138400053801</v>
      </c>
      <c r="L520">
        <v>1532.71428038473</v>
      </c>
      <c r="M520">
        <v>39.343219834144698</v>
      </c>
      <c r="N520">
        <v>14.5815728925608</v>
      </c>
      <c r="O520">
        <v>3.1125939243857301</v>
      </c>
      <c r="P520">
        <v>2.7799205736978898</v>
      </c>
      <c r="Q520">
        <v>26.261678871613501</v>
      </c>
      <c r="R520">
        <v>-6.2069820585976002E-2</v>
      </c>
    </row>
    <row r="521" spans="1:18" x14ac:dyDescent="0.3">
      <c r="A521" t="s">
        <v>1168</v>
      </c>
      <c r="B521" t="s">
        <v>1169</v>
      </c>
      <c r="C521" t="str">
        <f>IFERROR(VLOOKUP(Table1[[#This Row],[Ticker]],[1]!Table1[[Symbol]:[Industry]],2,FALSE),"-")</f>
        <v>-</v>
      </c>
      <c r="D521" t="s">
        <v>147</v>
      </c>
      <c r="E521">
        <v>8985.7631000000001</v>
      </c>
      <c r="F521">
        <v>460.25</v>
      </c>
      <c r="G521">
        <v>34.262347189382197</v>
      </c>
      <c r="H521">
        <v>-6.1788192695410604</v>
      </c>
      <c r="I521">
        <v>1.73232900759937</v>
      </c>
      <c r="J521">
        <v>-1.62509606165434</v>
      </c>
      <c r="K521">
        <v>436.97556303023799</v>
      </c>
      <c r="L521">
        <v>403.183118861894</v>
      </c>
      <c r="M521">
        <v>70.518261420609406</v>
      </c>
      <c r="N521">
        <v>3.4573411927689199</v>
      </c>
      <c r="O521">
        <v>1.4310898733434501</v>
      </c>
      <c r="P521">
        <v>18.9570885388375</v>
      </c>
      <c r="Q521">
        <v>69.023136246786606</v>
      </c>
      <c r="R521">
        <v>9.1582521578394999E-2</v>
      </c>
    </row>
    <row r="522" spans="1:18" x14ac:dyDescent="0.3">
      <c r="A522" t="s">
        <v>1170</v>
      </c>
      <c r="B522" t="s">
        <v>1171</v>
      </c>
      <c r="C522" t="str">
        <f>IFERROR(VLOOKUP(Table1[[#This Row],[Ticker]],[1]!Table1[[Symbol]:[Industry]],2,FALSE),"-")</f>
        <v>-</v>
      </c>
      <c r="D522" t="s">
        <v>446</v>
      </c>
      <c r="E522">
        <v>8949.8053237999993</v>
      </c>
      <c r="F522">
        <v>242.98</v>
      </c>
      <c r="G522">
        <v>22.553575207199302</v>
      </c>
      <c r="H522">
        <v>11.5319315704364</v>
      </c>
      <c r="I522">
        <v>-5.3143405066915497</v>
      </c>
      <c r="J522">
        <v>10.8807900647856</v>
      </c>
      <c r="K522">
        <v>228.16276149494101</v>
      </c>
      <c r="L522">
        <v>217.07063042916201</v>
      </c>
      <c r="M522">
        <v>41.6693296603734</v>
      </c>
      <c r="N522">
        <v>5.5944446410874704</v>
      </c>
      <c r="O522">
        <v>2.7445054306552099</v>
      </c>
      <c r="P522">
        <v>32.624084286772501</v>
      </c>
      <c r="Q522">
        <v>66.253848785494299</v>
      </c>
      <c r="R522">
        <v>6.2449390147209002E-2</v>
      </c>
    </row>
    <row r="523" spans="1:18" x14ac:dyDescent="0.3">
      <c r="A523" t="s">
        <v>1172</v>
      </c>
      <c r="B523" t="s">
        <v>1173</v>
      </c>
      <c r="C523" t="str">
        <f>IFERROR(VLOOKUP(Table1[[#This Row],[Ticker]],[1]!Table1[[Symbol]:[Industry]],2,FALSE),"-")</f>
        <v>-</v>
      </c>
      <c r="D523" t="s">
        <v>120</v>
      </c>
      <c r="E523">
        <v>8944.9135881700004</v>
      </c>
      <c r="F523">
        <v>85.62</v>
      </c>
      <c r="G523">
        <v>-33.240165905162897</v>
      </c>
      <c r="H523">
        <v>2.14247260682238E-2</v>
      </c>
      <c r="I523">
        <v>-14.639249077473099</v>
      </c>
      <c r="J523">
        <v>-1.9014310053669099</v>
      </c>
      <c r="K523">
        <v>84.343343624741493</v>
      </c>
      <c r="L523">
        <v>85.921107120980807</v>
      </c>
      <c r="M523">
        <v>53.1000831984204</v>
      </c>
      <c r="N523">
        <v>1.2152066709057701</v>
      </c>
      <c r="O523">
        <v>0.67415501990361804</v>
      </c>
      <c r="P523">
        <v>14.4592384956785</v>
      </c>
      <c r="Q523">
        <v>18.259668508287199</v>
      </c>
    </row>
    <row r="524" spans="1:18" x14ac:dyDescent="0.3">
      <c r="A524" t="s">
        <v>1174</v>
      </c>
      <c r="B524" t="s">
        <v>1175</v>
      </c>
      <c r="C524" t="str">
        <f>IFERROR(VLOOKUP(Table1[[#This Row],[Ticker]],[1]!Table1[[Symbol]:[Industry]],2,FALSE),"-")</f>
        <v>-</v>
      </c>
      <c r="D524" t="s">
        <v>96</v>
      </c>
      <c r="E524">
        <v>8938.9952587250009</v>
      </c>
      <c r="F524">
        <v>286.39999999999998</v>
      </c>
      <c r="G524">
        <v>-73.7977809646341</v>
      </c>
      <c r="H524">
        <v>-6.9020271863883398</v>
      </c>
      <c r="I524">
        <v>-30.915459306828598</v>
      </c>
      <c r="J524">
        <v>-2.0939155483462599</v>
      </c>
      <c r="K524">
        <v>295.846203542561</v>
      </c>
      <c r="L524">
        <v>366.05205072922899</v>
      </c>
      <c r="M524">
        <v>52.1315106453456</v>
      </c>
      <c r="N524">
        <v>-0.93870181281524501</v>
      </c>
      <c r="O524">
        <v>0.65035967701611697</v>
      </c>
      <c r="P524">
        <v>98.952513966480396</v>
      </c>
      <c r="Q524">
        <v>9.73180076628352</v>
      </c>
      <c r="R524">
        <v>-7.7726318944613002E-2</v>
      </c>
    </row>
    <row r="525" spans="1:18" hidden="1" x14ac:dyDescent="0.3">
      <c r="A525" t="s">
        <v>1176</v>
      </c>
      <c r="B525" t="s">
        <v>1177</v>
      </c>
      <c r="C525" t="str">
        <f>IFERROR(VLOOKUP(Table1[[#This Row],[Ticker]],[1]!Table1[[Symbol]:[Industry]],2,FALSE),"-")</f>
        <v>-</v>
      </c>
      <c r="D525" t="s">
        <v>239</v>
      </c>
      <c r="E525">
        <v>8901.3216754000005</v>
      </c>
      <c r="F525">
        <v>6096.4</v>
      </c>
      <c r="G525">
        <v>24.3840154384757</v>
      </c>
      <c r="H525">
        <v>2.2776442453358601</v>
      </c>
      <c r="I525">
        <v>-7.37170318483654</v>
      </c>
      <c r="J525">
        <v>2.7334855108451901</v>
      </c>
      <c r="K525">
        <v>5632.3605733511804</v>
      </c>
      <c r="L525">
        <v>5309.1774717543403</v>
      </c>
      <c r="M525">
        <v>61.584900195232798</v>
      </c>
      <c r="N525">
        <v>4.3312114077913799</v>
      </c>
      <c r="O525">
        <v>1.1792700608753499</v>
      </c>
      <c r="P525">
        <v>8.0301489403582504</v>
      </c>
      <c r="Q525">
        <v>55.164163909391696</v>
      </c>
      <c r="R525">
        <v>0.122979312739639</v>
      </c>
    </row>
    <row r="526" spans="1:18" x14ac:dyDescent="0.3">
      <c r="A526" t="s">
        <v>1178</v>
      </c>
      <c r="B526" t="s">
        <v>1179</v>
      </c>
      <c r="C526" t="str">
        <f>IFERROR(VLOOKUP(Table1[[#This Row],[Ticker]],[1]!Table1[[Symbol]:[Industry]],2,FALSE),"-")</f>
        <v>-</v>
      </c>
      <c r="D526" t="s">
        <v>1034</v>
      </c>
      <c r="E526">
        <v>8875.8023534099993</v>
      </c>
      <c r="F526">
        <v>50.02</v>
      </c>
      <c r="G526">
        <v>-10.8500502479561</v>
      </c>
      <c r="H526">
        <v>20.692238565678299</v>
      </c>
      <c r="I526">
        <v>-3.4843640153786399</v>
      </c>
      <c r="J526">
        <v>4.5671786549962103</v>
      </c>
      <c r="K526">
        <v>44.495268361011597</v>
      </c>
      <c r="L526">
        <v>45.776237381698401</v>
      </c>
      <c r="M526">
        <v>37.260655913660301</v>
      </c>
      <c r="N526">
        <v>8.67312801879247</v>
      </c>
      <c r="O526">
        <v>4.0953945591053396</v>
      </c>
      <c r="P526">
        <v>14.4542183126749</v>
      </c>
      <c r="Q526">
        <v>36.853625170998598</v>
      </c>
      <c r="R526">
        <v>8.2507042159897001E-2</v>
      </c>
    </row>
    <row r="527" spans="1:18" x14ac:dyDescent="0.3">
      <c r="A527" t="s">
        <v>1180</v>
      </c>
      <c r="B527" t="s">
        <v>1181</v>
      </c>
      <c r="C527" t="str">
        <f>IFERROR(VLOOKUP(Table1[[#This Row],[Ticker]],[1]!Table1[[Symbol]:[Industry]],2,FALSE),"-")</f>
        <v>-</v>
      </c>
      <c r="D527" t="s">
        <v>583</v>
      </c>
      <c r="E527">
        <v>8866.8964754999997</v>
      </c>
      <c r="F527">
        <v>1584.35</v>
      </c>
      <c r="G527">
        <v>-12.203434578428199</v>
      </c>
      <c r="H527">
        <v>10.1665006527055</v>
      </c>
      <c r="I527">
        <v>9.1666588948438404E-2</v>
      </c>
      <c r="J527">
        <v>4.65579885156796</v>
      </c>
      <c r="K527">
        <v>1468.1124296909099</v>
      </c>
      <c r="L527">
        <v>1429.0255346358001</v>
      </c>
      <c r="M527">
        <v>45.0409076564478</v>
      </c>
      <c r="N527">
        <v>5.7171316049396701</v>
      </c>
      <c r="O527">
        <v>1.2250790665717499</v>
      </c>
      <c r="P527">
        <v>6.0371761290119101</v>
      </c>
      <c r="Q527">
        <v>30.614179719703198</v>
      </c>
      <c r="R527">
        <v>2.7948545927349998E-3</v>
      </c>
    </row>
    <row r="528" spans="1:18" x14ac:dyDescent="0.3">
      <c r="A528" t="s">
        <v>1182</v>
      </c>
      <c r="B528" t="s">
        <v>1183</v>
      </c>
      <c r="C528" t="str">
        <f>IFERROR(VLOOKUP(Table1[[#This Row],[Ticker]],[1]!Table1[[Symbol]:[Industry]],2,FALSE),"-")</f>
        <v>-</v>
      </c>
      <c r="D528" t="s">
        <v>524</v>
      </c>
      <c r="E528">
        <v>8838.1605785600004</v>
      </c>
      <c r="F528">
        <v>2675.25</v>
      </c>
      <c r="G528">
        <v>-27.133805015267999</v>
      </c>
      <c r="H528">
        <v>4.4292806086613297</v>
      </c>
      <c r="I528">
        <v>-9.7037907885466801</v>
      </c>
      <c r="J528">
        <v>0.205086212483477</v>
      </c>
      <c r="K528">
        <v>2569.7861093137999</v>
      </c>
      <c r="L528">
        <v>2597.7790770059901</v>
      </c>
      <c r="M528">
        <v>39.4050680477974</v>
      </c>
      <c r="N528">
        <v>2.4843540546702201</v>
      </c>
      <c r="O528">
        <v>0.95681153522933304</v>
      </c>
      <c r="P528">
        <v>11.1671806373236</v>
      </c>
      <c r="Q528">
        <v>19.0587449933244</v>
      </c>
      <c r="R528">
        <v>-9.8359031476712003E-2</v>
      </c>
    </row>
    <row r="529" spans="1:18" hidden="1" x14ac:dyDescent="0.3">
      <c r="A529" t="s">
        <v>1184</v>
      </c>
      <c r="B529" t="s">
        <v>1185</v>
      </c>
      <c r="C529" t="str">
        <f>IFERROR(VLOOKUP(Table1[[#This Row],[Ticker]],[1]!Table1[[Symbol]:[Industry]],2,FALSE),"-")</f>
        <v>-</v>
      </c>
      <c r="D529" t="s">
        <v>144</v>
      </c>
      <c r="E529">
        <v>8819.7293456649895</v>
      </c>
      <c r="F529">
        <v>744.85</v>
      </c>
      <c r="G529">
        <v>681.75983409483695</v>
      </c>
      <c r="H529">
        <v>21.441832482835999</v>
      </c>
      <c r="I529">
        <v>232.36665594595701</v>
      </c>
      <c r="J529">
        <v>-4.2410095616588999</v>
      </c>
      <c r="K529">
        <v>648.07108738255295</v>
      </c>
      <c r="L529">
        <v>405.70923553879402</v>
      </c>
      <c r="M529">
        <v>53.675833287757499</v>
      </c>
      <c r="N529">
        <v>2.16944457541525</v>
      </c>
      <c r="O529">
        <v>1.5135022621623999</v>
      </c>
      <c r="P529">
        <v>13.539638853460399</v>
      </c>
      <c r="Q529">
        <v>880.06578947368405</v>
      </c>
      <c r="R529">
        <v>0.24738673100627201</v>
      </c>
    </row>
    <row r="530" spans="1:18" hidden="1" x14ac:dyDescent="0.3">
      <c r="A530" t="s">
        <v>1186</v>
      </c>
      <c r="B530" t="s">
        <v>1187</v>
      </c>
      <c r="C530" t="str">
        <f>IFERROR(VLOOKUP(Table1[[#This Row],[Ticker]],[1]!Table1[[Symbol]:[Industry]],2,FALSE),"-")</f>
        <v>-</v>
      </c>
      <c r="D530" t="s">
        <v>144</v>
      </c>
      <c r="E530">
        <v>8775.2714596049991</v>
      </c>
      <c r="F530">
        <v>6847.55</v>
      </c>
      <c r="G530">
        <v>204.99191697692001</v>
      </c>
      <c r="H530">
        <v>-3.8314216379114998</v>
      </c>
      <c r="I530">
        <v>21.2244242387873</v>
      </c>
      <c r="J530">
        <v>-3.8596457698172499</v>
      </c>
      <c r="K530">
        <v>6865.6233237291099</v>
      </c>
      <c r="L530">
        <v>5348.8886994403101</v>
      </c>
      <c r="M530">
        <v>60.378048651963397</v>
      </c>
      <c r="N530">
        <v>-2.8129867691109101</v>
      </c>
      <c r="O530">
        <v>0.83738552173360503</v>
      </c>
      <c r="P530">
        <v>16.815503355214599</v>
      </c>
      <c r="Q530">
        <v>239.575998016364</v>
      </c>
      <c r="R530">
        <v>0.27160823447341997</v>
      </c>
    </row>
    <row r="531" spans="1:18" x14ac:dyDescent="0.3">
      <c r="A531" t="s">
        <v>1188</v>
      </c>
      <c r="B531" t="s">
        <v>1189</v>
      </c>
      <c r="C531" t="str">
        <f>IFERROR(VLOOKUP(Table1[[#This Row],[Ticker]],[1]!Table1[[Symbol]:[Industry]],2,FALSE),"-")</f>
        <v>-</v>
      </c>
      <c r="D531" t="s">
        <v>138</v>
      </c>
      <c r="E531">
        <v>8771.8170961899996</v>
      </c>
      <c r="F531">
        <v>160.35</v>
      </c>
      <c r="G531">
        <v>145.906671647894</v>
      </c>
      <c r="H531">
        <v>11.638164736784301</v>
      </c>
      <c r="I531">
        <v>68.511902443789694</v>
      </c>
      <c r="J531">
        <v>11.6774966252688</v>
      </c>
      <c r="K531">
        <v>132.35800041189</v>
      </c>
      <c r="L531">
        <v>109.688631311322</v>
      </c>
      <c r="M531">
        <v>78.143710799787598</v>
      </c>
      <c r="N531">
        <v>15.2672364429901</v>
      </c>
      <c r="O531">
        <v>1.2163134308663801</v>
      </c>
      <c r="P531">
        <v>2.5007795447458698</v>
      </c>
      <c r="Q531">
        <v>176.22739018087799</v>
      </c>
      <c r="R531">
        <v>3.5013080046489002E-2</v>
      </c>
    </row>
    <row r="532" spans="1:18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22</v>
      </c>
      <c r="E532">
        <v>8766.0703945200003</v>
      </c>
      <c r="F532">
        <v>31.86</v>
      </c>
      <c r="G532">
        <v>72.401166428041904</v>
      </c>
      <c r="H532">
        <v>-2.5297184748944699</v>
      </c>
      <c r="I532">
        <v>34.897424419090797</v>
      </c>
      <c r="J532">
        <v>-1.64205823789524</v>
      </c>
      <c r="K532">
        <v>32.135687879266797</v>
      </c>
      <c r="L532">
        <v>28.376509445891301</v>
      </c>
      <c r="M532">
        <v>32.320539303501498</v>
      </c>
      <c r="N532">
        <v>1.16410548725702</v>
      </c>
      <c r="O532">
        <v>0.84414654053794302</v>
      </c>
      <c r="P532">
        <v>33.396107972379099</v>
      </c>
      <c r="Q532">
        <v>132.55474452554699</v>
      </c>
      <c r="R532">
        <v>2.7873880022592001E-2</v>
      </c>
    </row>
    <row r="533" spans="1:18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102</v>
      </c>
      <c r="E533">
        <v>8750.5060280500002</v>
      </c>
      <c r="F533">
        <v>212.79</v>
      </c>
      <c r="G533">
        <v>20.952471416125501</v>
      </c>
      <c r="H533">
        <v>-4.0674780003336704</v>
      </c>
      <c r="I533">
        <v>12.607328305206099</v>
      </c>
      <c r="J533">
        <v>-4.3630331338982602</v>
      </c>
      <c r="K533">
        <v>218.52613649301099</v>
      </c>
      <c r="L533">
        <v>194.125464960226</v>
      </c>
      <c r="M533">
        <v>40.327020865754498</v>
      </c>
      <c r="N533">
        <v>-2.3744662473142801</v>
      </c>
      <c r="O533">
        <v>0.65028075214347403</v>
      </c>
      <c r="P533">
        <v>20.306405376192501</v>
      </c>
      <c r="Q533">
        <v>51.9385933595144</v>
      </c>
      <c r="R533">
        <v>6.3609684765881996E-2</v>
      </c>
    </row>
    <row r="534" spans="1:18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256</v>
      </c>
      <c r="E534">
        <v>8749.3131959999992</v>
      </c>
      <c r="F534">
        <v>675.9</v>
      </c>
      <c r="G534">
        <v>74.609188408351201</v>
      </c>
      <c r="H534">
        <v>14.160422370175899</v>
      </c>
      <c r="I534">
        <v>12.8304860133501</v>
      </c>
      <c r="J534">
        <v>-2.9804378998604899</v>
      </c>
      <c r="K534">
        <v>571.41321424440298</v>
      </c>
      <c r="L534">
        <v>507.10783431428098</v>
      </c>
      <c r="M534">
        <v>63.769731937623398</v>
      </c>
      <c r="N534">
        <v>10.5405225709644</v>
      </c>
      <c r="O534">
        <v>3.6088681740397299</v>
      </c>
      <c r="P534">
        <v>4.7196330818168404</v>
      </c>
      <c r="Q534">
        <v>111.21875</v>
      </c>
      <c r="R534">
        <v>2.3864508448036E-2</v>
      </c>
    </row>
    <row r="535" spans="1:18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810</v>
      </c>
      <c r="E535">
        <v>8736.7763782000002</v>
      </c>
      <c r="F535">
        <v>1271.5999999999999</v>
      </c>
      <c r="G535">
        <v>67.811857617768993</v>
      </c>
      <c r="H535">
        <v>11.829536228763599</v>
      </c>
      <c r="I535">
        <v>25.2421683095864</v>
      </c>
      <c r="J535">
        <v>3.4235074406086898</v>
      </c>
      <c r="K535">
        <v>1104.32345012514</v>
      </c>
      <c r="L535">
        <v>935.91157446312195</v>
      </c>
      <c r="M535">
        <v>77.712496023572101</v>
      </c>
      <c r="N535">
        <v>8.0054993779480093</v>
      </c>
      <c r="O535">
        <v>0.85321964165095199</v>
      </c>
      <c r="P535">
        <v>1.98568732305757</v>
      </c>
      <c r="Q535">
        <v>96.629039740219497</v>
      </c>
      <c r="R535">
        <v>6.5707701268720997E-2</v>
      </c>
    </row>
    <row r="536" spans="1:18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212</v>
      </c>
      <c r="E536">
        <v>8733.5840752099994</v>
      </c>
      <c r="F536">
        <v>2253.4499999999998</v>
      </c>
      <c r="G536">
        <v>12.839675699356899</v>
      </c>
      <c r="H536">
        <v>-0.78970702165453099</v>
      </c>
      <c r="I536">
        <v>15.066344288086601</v>
      </c>
      <c r="J536">
        <v>4.1539853829464004</v>
      </c>
      <c r="K536">
        <v>2232.0124876623099</v>
      </c>
      <c r="L536">
        <v>1936.48470231702</v>
      </c>
      <c r="M536">
        <v>37.841298319458701</v>
      </c>
      <c r="N536">
        <v>-7.4601352646741503E-2</v>
      </c>
      <c r="O536">
        <v>0.35842429818707</v>
      </c>
      <c r="P536">
        <v>21.724466928487399</v>
      </c>
      <c r="Q536">
        <v>54.1452903755386</v>
      </c>
      <c r="R536">
        <v>-1.3557873504868E-2</v>
      </c>
    </row>
    <row r="537" spans="1:18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446</v>
      </c>
      <c r="E537">
        <v>8675.2953725000007</v>
      </c>
      <c r="F537">
        <v>194.29</v>
      </c>
      <c r="G537">
        <v>52.800729258285799</v>
      </c>
      <c r="H537">
        <v>39.016603050991002</v>
      </c>
      <c r="I537">
        <v>13.8566745949718</v>
      </c>
      <c r="J537">
        <v>22.980342662303599</v>
      </c>
      <c r="K537">
        <v>159.917194609342</v>
      </c>
      <c r="L537">
        <v>144.669789279741</v>
      </c>
      <c r="M537">
        <v>70.941157142081806</v>
      </c>
      <c r="N537">
        <v>12.7341031602238</v>
      </c>
      <c r="O537">
        <v>3.94718822515817</v>
      </c>
      <c r="P537">
        <v>17.195944207113001</v>
      </c>
      <c r="Q537">
        <v>84.598574821852694</v>
      </c>
      <c r="R537">
        <v>6.0090604507091E-2</v>
      </c>
    </row>
    <row r="538" spans="1:18" hidden="1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115</v>
      </c>
      <c r="E538">
        <v>8661.4831158399993</v>
      </c>
      <c r="F538">
        <v>8941.65</v>
      </c>
      <c r="G538">
        <v>35.623615807630102</v>
      </c>
      <c r="H538">
        <v>6.4719407264591302</v>
      </c>
      <c r="I538">
        <v>8.6566526715203498</v>
      </c>
      <c r="J538">
        <v>-3.7023965945442203E-2</v>
      </c>
      <c r="K538">
        <v>7775.76727481954</v>
      </c>
      <c r="L538">
        <v>7318.0972838084899</v>
      </c>
      <c r="M538">
        <v>42.191248737137002</v>
      </c>
      <c r="N538">
        <v>12.1988262364383</v>
      </c>
      <c r="O538">
        <v>2.3052459170769701</v>
      </c>
      <c r="P538">
        <v>2.6432481700804802</v>
      </c>
      <c r="Q538">
        <v>65.402330743618194</v>
      </c>
      <c r="R538">
        <v>8.2011231446601995E-2</v>
      </c>
    </row>
    <row r="539" spans="1:18" hidden="1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669</v>
      </c>
      <c r="E539">
        <v>8642.3479203879997</v>
      </c>
      <c r="F539">
        <v>528.64</v>
      </c>
      <c r="G539">
        <v>-7.0404434060912502</v>
      </c>
      <c r="H539">
        <v>3.3183984874447701</v>
      </c>
      <c r="I539">
        <v>-1.4769768107899699</v>
      </c>
      <c r="J539">
        <v>2.4572047169258502</v>
      </c>
      <c r="K539">
        <v>502.11693304330601</v>
      </c>
      <c r="L539">
        <v>478.346502536218</v>
      </c>
      <c r="M539">
        <v>73.886051750125603</v>
      </c>
      <c r="N539">
        <v>3.1410939255866102</v>
      </c>
      <c r="O539">
        <v>1.85070874275165</v>
      </c>
      <c r="P539">
        <v>0.80584140435835305</v>
      </c>
      <c r="Q539">
        <v>23.188777293594001</v>
      </c>
      <c r="R539">
        <v>-1.0545973830429E-2</v>
      </c>
    </row>
    <row r="540" spans="1:18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1158</v>
      </c>
      <c r="E540">
        <v>8605.9168261800005</v>
      </c>
      <c r="F540">
        <v>82.7</v>
      </c>
      <c r="G540">
        <v>4.5442028515407902</v>
      </c>
      <c r="H540">
        <v>-0.57492311753344005</v>
      </c>
      <c r="I540">
        <v>-17.1724176402269</v>
      </c>
      <c r="J540">
        <v>-2.3043743237061101</v>
      </c>
      <c r="K540">
        <v>84.150682983614303</v>
      </c>
      <c r="L540">
        <v>85.472256669498606</v>
      </c>
      <c r="M540">
        <v>52.534006436381503</v>
      </c>
      <c r="N540">
        <v>0.59149258962676299</v>
      </c>
      <c r="O540">
        <v>1.77201795711323</v>
      </c>
      <c r="P540">
        <v>64.087061668681898</v>
      </c>
      <c r="Q540">
        <v>44.706911636045497</v>
      </c>
      <c r="R540">
        <v>6.3307144087266995E-2</v>
      </c>
    </row>
    <row r="541" spans="1:18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66</v>
      </c>
      <c r="E541">
        <v>8600.4234768400001</v>
      </c>
      <c r="F541">
        <v>572.70000000000005</v>
      </c>
      <c r="G541">
        <v>121.22968290679</v>
      </c>
      <c r="H541">
        <v>1.86449490666066</v>
      </c>
      <c r="I541">
        <v>26.301578091274699</v>
      </c>
      <c r="J541">
        <v>0.82199649962389798</v>
      </c>
      <c r="K541">
        <v>553.06124795849996</v>
      </c>
      <c r="L541">
        <v>453.85416587429899</v>
      </c>
      <c r="M541">
        <v>62.9940362794664</v>
      </c>
      <c r="N541">
        <v>2.1499198872469898</v>
      </c>
      <c r="O541">
        <v>1.2713735606091601</v>
      </c>
      <c r="P541">
        <v>10.005238344683001</v>
      </c>
      <c r="Q541">
        <v>168.55803048065599</v>
      </c>
      <c r="R541">
        <v>-1.7344751205788E-2</v>
      </c>
    </row>
    <row r="542" spans="1:18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256</v>
      </c>
      <c r="E542">
        <v>8571.6552521600006</v>
      </c>
      <c r="F542">
        <v>1976.55</v>
      </c>
      <c r="G542">
        <v>72.554717562204004</v>
      </c>
      <c r="H542">
        <v>-5.9753214554160703</v>
      </c>
      <c r="I542">
        <v>37.110130040587798</v>
      </c>
      <c r="J542">
        <v>-1.2899991643072699</v>
      </c>
      <c r="K542">
        <v>1934.0517649016399</v>
      </c>
      <c r="L542">
        <v>1597.09035546368</v>
      </c>
      <c r="M542">
        <v>41.8928256424674</v>
      </c>
      <c r="N542">
        <v>1.4519702008383499</v>
      </c>
      <c r="O542">
        <v>0.63796505966689399</v>
      </c>
      <c r="P542">
        <v>11.6086109635475</v>
      </c>
      <c r="Q542">
        <v>109.131067319137</v>
      </c>
      <c r="R542">
        <v>0.146957685941007</v>
      </c>
    </row>
    <row r="543" spans="1:18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47</v>
      </c>
      <c r="E543">
        <v>8560.6752302000004</v>
      </c>
      <c r="F543">
        <v>1199.1500000000001</v>
      </c>
      <c r="G543">
        <v>71.336190575383398</v>
      </c>
      <c r="H543">
        <v>-9.1846892351283795</v>
      </c>
      <c r="I543">
        <v>40.112997001406001</v>
      </c>
      <c r="J543">
        <v>-2.9786292253860598</v>
      </c>
      <c r="K543">
        <v>1162.49552395153</v>
      </c>
      <c r="L543">
        <v>968.20490677526402</v>
      </c>
      <c r="M543">
        <v>83.388563052744701</v>
      </c>
      <c r="N543">
        <v>0.33743539468127298</v>
      </c>
      <c r="O543">
        <v>1.4458875400999101</v>
      </c>
      <c r="P543">
        <v>15.8320477004544</v>
      </c>
      <c r="Q543">
        <v>100.37597125908501</v>
      </c>
      <c r="R543">
        <v>0.155350293222869</v>
      </c>
    </row>
    <row r="544" spans="1:18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135</v>
      </c>
      <c r="E544">
        <v>8500.9978274699897</v>
      </c>
      <c r="F544">
        <v>499.8</v>
      </c>
      <c r="G544">
        <v>-10.8093888220954</v>
      </c>
      <c r="H544">
        <v>7.6131386679626596</v>
      </c>
      <c r="I544">
        <v>-35.024871752356702</v>
      </c>
      <c r="J544">
        <v>6.4788060830390197</v>
      </c>
      <c r="K544">
        <v>471.84149285195599</v>
      </c>
      <c r="L544">
        <v>493.75434502438702</v>
      </c>
      <c r="M544">
        <v>70.598439667823499</v>
      </c>
      <c r="N544">
        <v>6.1175883895740499</v>
      </c>
      <c r="O544">
        <v>1.45480593244724</v>
      </c>
      <c r="P544">
        <v>41.096438575430099</v>
      </c>
      <c r="Q544">
        <v>29.4483294483294</v>
      </c>
    </row>
    <row r="545" spans="1:18" hidden="1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367</v>
      </c>
      <c r="E545">
        <v>8473.25641661999</v>
      </c>
      <c r="F545">
        <v>1930.25</v>
      </c>
      <c r="G545">
        <v>158.80424260833601</v>
      </c>
      <c r="H545">
        <v>30.592906618326101</v>
      </c>
      <c r="I545">
        <v>174.65710971525999</v>
      </c>
      <c r="J545">
        <v>2.8059276455993598</v>
      </c>
      <c r="K545">
        <v>1506.40427783576</v>
      </c>
      <c r="M545">
        <v>57.030800740426002</v>
      </c>
      <c r="N545">
        <v>14.4694194240257</v>
      </c>
      <c r="O545">
        <v>1.41094255237566</v>
      </c>
      <c r="P545">
        <v>7.7580624271467302</v>
      </c>
      <c r="Q545">
        <v>200.47478206724699</v>
      </c>
    </row>
    <row r="546" spans="1:18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93</v>
      </c>
      <c r="E546">
        <v>8448.3276009599995</v>
      </c>
      <c r="F546">
        <v>755.8</v>
      </c>
      <c r="G546">
        <v>-30.644081145504099</v>
      </c>
      <c r="H546">
        <v>-3.3455079485786898</v>
      </c>
      <c r="I546">
        <v>-1.9388021595934399</v>
      </c>
      <c r="J546">
        <v>1.3440477317455699</v>
      </c>
      <c r="K546">
        <v>739.15482225206495</v>
      </c>
      <c r="L546">
        <v>723.55636457402704</v>
      </c>
      <c r="M546">
        <v>69.703747144817498</v>
      </c>
      <c r="N546">
        <v>1.82760923468152</v>
      </c>
      <c r="O546">
        <v>1.0755935408106201</v>
      </c>
      <c r="P546">
        <v>17.557554908705999</v>
      </c>
      <c r="Q546">
        <v>22.694805194805099</v>
      </c>
      <c r="R546">
        <v>0.14169982026220301</v>
      </c>
    </row>
    <row r="547" spans="1:18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355</v>
      </c>
      <c r="E547">
        <v>8438.4210346100008</v>
      </c>
      <c r="F547">
        <v>751.95</v>
      </c>
      <c r="G547">
        <v>57.388440822207301</v>
      </c>
      <c r="H547">
        <v>6.0571693053036801</v>
      </c>
      <c r="I547">
        <v>-7.2578986417810398</v>
      </c>
      <c r="J547">
        <v>2.5064737394160201</v>
      </c>
      <c r="K547">
        <v>726.13781906280406</v>
      </c>
      <c r="L547">
        <v>678.79670754334597</v>
      </c>
      <c r="M547">
        <v>51.073519037478803</v>
      </c>
      <c r="N547">
        <v>2.2154928780734502</v>
      </c>
      <c r="O547">
        <v>1.1015417940421099</v>
      </c>
      <c r="P547">
        <v>22.574639271228101</v>
      </c>
      <c r="Q547">
        <v>86.634400595681299</v>
      </c>
      <c r="R547">
        <v>9.4515913363639001E-2</v>
      </c>
    </row>
    <row r="548" spans="1:18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401</v>
      </c>
      <c r="E548">
        <v>8418.3029125600006</v>
      </c>
      <c r="F548">
        <v>226.09</v>
      </c>
      <c r="G548">
        <v>155.27794966027901</v>
      </c>
      <c r="H548">
        <v>-1.3377815774360999</v>
      </c>
      <c r="I548">
        <v>0.95939506964376697</v>
      </c>
      <c r="J548">
        <v>-6.6663727816537497</v>
      </c>
      <c r="K548">
        <v>218.193327240272</v>
      </c>
      <c r="L548">
        <v>191.38348604630099</v>
      </c>
      <c r="M548">
        <v>50.007324678872997</v>
      </c>
      <c r="N548">
        <v>0.18837632675070501</v>
      </c>
      <c r="O548">
        <v>1.5679061674924699</v>
      </c>
      <c r="P548">
        <v>10.575434561457801</v>
      </c>
      <c r="Q548">
        <v>184.74811083123399</v>
      </c>
    </row>
    <row r="549" spans="1:18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79</v>
      </c>
      <c r="E549">
        <v>8408.8031075100007</v>
      </c>
      <c r="F549">
        <v>592.35</v>
      </c>
      <c r="G549">
        <v>161.60798061900201</v>
      </c>
      <c r="H549">
        <v>9.0057901623416097</v>
      </c>
      <c r="I549">
        <v>26.745852947833999</v>
      </c>
      <c r="J549">
        <v>6.7086770675663603</v>
      </c>
      <c r="K549">
        <v>518.37880677046201</v>
      </c>
      <c r="L549">
        <v>413.19421281387798</v>
      </c>
      <c r="M549">
        <v>67.163027185408495</v>
      </c>
      <c r="N549">
        <v>7.48088712494914</v>
      </c>
      <c r="O549">
        <v>1.54859080050027</v>
      </c>
      <c r="P549">
        <v>7.1663712332235896</v>
      </c>
      <c r="Q549">
        <v>201.69347650778801</v>
      </c>
    </row>
    <row r="550" spans="1:18" hidden="1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E550">
        <v>8400.8686008000004</v>
      </c>
      <c r="F550">
        <v>440.35</v>
      </c>
      <c r="G550">
        <v>-46.982133726363898</v>
      </c>
      <c r="H550">
        <v>-4.5575152395333403</v>
      </c>
      <c r="I550">
        <v>-28.900186748153001</v>
      </c>
      <c r="J550">
        <v>-1.8646740748455599</v>
      </c>
      <c r="K550">
        <v>446.87355882425999</v>
      </c>
      <c r="L550">
        <v>470.82268203214301</v>
      </c>
      <c r="M550">
        <v>37.766028554560002</v>
      </c>
      <c r="N550">
        <v>0.44075157882485999</v>
      </c>
      <c r="O550">
        <v>1.65036522751336</v>
      </c>
      <c r="P550">
        <v>33.757238560236097</v>
      </c>
      <c r="Q550">
        <v>10.8775022031977</v>
      </c>
      <c r="R550">
        <v>-2.3390064892557998E-2</v>
      </c>
    </row>
    <row r="551" spans="1:18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160</v>
      </c>
      <c r="E551">
        <v>8378.40799376</v>
      </c>
      <c r="F551">
        <v>686.95</v>
      </c>
      <c r="G551">
        <v>-37.258446976138202</v>
      </c>
      <c r="H551">
        <v>-5.2303083405756601</v>
      </c>
      <c r="I551">
        <v>-15.9994216905557</v>
      </c>
      <c r="J551">
        <v>-2.1293388949065801</v>
      </c>
      <c r="K551">
        <v>697.30133793844197</v>
      </c>
      <c r="L551">
        <v>722.91958936926801</v>
      </c>
      <c r="M551">
        <v>52.338175839099797</v>
      </c>
      <c r="N551">
        <v>-1.5823589609648301</v>
      </c>
      <c r="O551">
        <v>0.92980377970249595</v>
      </c>
      <c r="P551">
        <v>42.368440206710801</v>
      </c>
      <c r="Q551">
        <v>14.7594386902773</v>
      </c>
      <c r="R551">
        <v>-9.3348154491688998E-2</v>
      </c>
    </row>
    <row r="552" spans="1:18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524</v>
      </c>
      <c r="E552">
        <v>8375.5660058399899</v>
      </c>
      <c r="F552">
        <v>773.95</v>
      </c>
      <c r="G552">
        <v>-50.8641150337778</v>
      </c>
      <c r="H552">
        <v>-1.66189903314847</v>
      </c>
      <c r="I552">
        <v>-32.540914978476003</v>
      </c>
      <c r="J552">
        <v>-1.73194815098039</v>
      </c>
      <c r="K552">
        <v>804.44335416382705</v>
      </c>
      <c r="L552">
        <v>879.49484991431405</v>
      </c>
      <c r="M552">
        <v>15.3773766961465</v>
      </c>
      <c r="N552">
        <v>-0.82409130225035099</v>
      </c>
      <c r="O552">
        <v>1.10645897435017</v>
      </c>
      <c r="P552">
        <v>42.942050520059396</v>
      </c>
      <c r="Q552">
        <v>7.43337034980566</v>
      </c>
      <c r="R552">
        <v>-3.7747487291420002E-2</v>
      </c>
    </row>
    <row r="553" spans="1:18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669</v>
      </c>
      <c r="E553">
        <v>8375.5088797930002</v>
      </c>
      <c r="F553">
        <v>247.76</v>
      </c>
      <c r="G553">
        <v>1.60125101757317</v>
      </c>
      <c r="H553">
        <v>0.552730777465402</v>
      </c>
      <c r="I553">
        <v>0.58411057066760996</v>
      </c>
      <c r="J553">
        <v>-0.409091608334131</v>
      </c>
      <c r="K553">
        <v>239.1908253677</v>
      </c>
      <c r="L553">
        <v>224.89751098593101</v>
      </c>
      <c r="M553">
        <v>59.785019392106697</v>
      </c>
      <c r="N553">
        <v>1.82926018877327</v>
      </c>
      <c r="O553">
        <v>0.66808802791883504</v>
      </c>
      <c r="P553">
        <v>2.1754924120116201</v>
      </c>
      <c r="Q553">
        <v>28.028110789582399</v>
      </c>
      <c r="R553">
        <v>1.1816369177710001E-3</v>
      </c>
    </row>
    <row r="554" spans="1:18" hidden="1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1236</v>
      </c>
      <c r="E554">
        <v>8369.7008711939998</v>
      </c>
      <c r="F554">
        <v>1230.3900000000001</v>
      </c>
      <c r="K554">
        <v>1221.0284065276701</v>
      </c>
      <c r="L554">
        <v>1201.49851616978</v>
      </c>
      <c r="M554">
        <v>68.273684852772604</v>
      </c>
      <c r="N554">
        <v>0.39895489483912</v>
      </c>
      <c r="O554">
        <v>1</v>
      </c>
      <c r="R554">
        <v>-6.1080809493942997E-2</v>
      </c>
    </row>
    <row r="555" spans="1:18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1239</v>
      </c>
      <c r="E555">
        <v>8363.5100252800003</v>
      </c>
      <c r="F555">
        <v>311.39999999999998</v>
      </c>
      <c r="G555">
        <v>59.696016203876702</v>
      </c>
      <c r="H555">
        <v>-2.2908649717097598</v>
      </c>
      <c r="I555">
        <v>-8.4693025424885207</v>
      </c>
      <c r="J555">
        <v>-1.2520359917118</v>
      </c>
      <c r="K555">
        <v>305.37697725865303</v>
      </c>
      <c r="L555">
        <v>285.16944413817703</v>
      </c>
      <c r="M555">
        <v>74.285354721491899</v>
      </c>
      <c r="N555">
        <v>-0.16839734671516501</v>
      </c>
      <c r="O555">
        <v>1.1936180647347101</v>
      </c>
      <c r="P555">
        <v>17.1965317919075</v>
      </c>
      <c r="Q555">
        <v>103.462920614178</v>
      </c>
      <c r="R555">
        <v>6.3508353386861005E-2</v>
      </c>
    </row>
    <row r="556" spans="1:18" x14ac:dyDescent="0.3">
      <c r="A556" t="s">
        <v>1240</v>
      </c>
      <c r="B556" t="s">
        <v>1241</v>
      </c>
      <c r="C556" t="str">
        <f>IFERROR(VLOOKUP(Table1[[#This Row],[Ticker]],[1]!Table1[[Symbol]:[Industry]],2,FALSE),"-")</f>
        <v>-</v>
      </c>
      <c r="D556" t="s">
        <v>25</v>
      </c>
      <c r="E556">
        <v>8350.3882747799998</v>
      </c>
      <c r="F556">
        <v>227.07</v>
      </c>
      <c r="G556">
        <v>24.174455145670301</v>
      </c>
      <c r="H556">
        <v>0.56062141777099495</v>
      </c>
      <c r="I556">
        <v>-13.9120733885349</v>
      </c>
      <c r="J556">
        <v>4.8038215881781303</v>
      </c>
      <c r="K556">
        <v>223.27542065183599</v>
      </c>
      <c r="L556">
        <v>220.939645979364</v>
      </c>
      <c r="M556">
        <v>48.804710801716702</v>
      </c>
      <c r="N556">
        <v>2.3464289285070401</v>
      </c>
      <c r="O556">
        <v>1.19949793423974</v>
      </c>
      <c r="P556">
        <v>26.194565552472799</v>
      </c>
      <c r="Q556">
        <v>51.835506519558599</v>
      </c>
      <c r="R556">
        <v>0.12098380410213901</v>
      </c>
    </row>
    <row r="557" spans="1:18" x14ac:dyDescent="0.3">
      <c r="A557" t="s">
        <v>1242</v>
      </c>
      <c r="B557" t="s">
        <v>1243</v>
      </c>
      <c r="C557" t="str">
        <f>IFERROR(VLOOKUP(Table1[[#This Row],[Ticker]],[1]!Table1[[Symbol]:[Industry]],2,FALSE),"-")</f>
        <v>-</v>
      </c>
      <c r="D557" t="s">
        <v>135</v>
      </c>
      <c r="E557">
        <v>8144.6738905000002</v>
      </c>
      <c r="F557">
        <v>1191.75</v>
      </c>
      <c r="G557">
        <v>158.39159976144899</v>
      </c>
      <c r="H557">
        <v>13.9237847098189</v>
      </c>
      <c r="I557">
        <v>44.161125343652003</v>
      </c>
      <c r="J557">
        <v>0.37051657884729999</v>
      </c>
      <c r="K557">
        <v>988.80175349249896</v>
      </c>
      <c r="L557">
        <v>830.94080226915196</v>
      </c>
      <c r="M557">
        <v>50.049507013233402</v>
      </c>
      <c r="N557">
        <v>15.756423326317501</v>
      </c>
      <c r="O557">
        <v>1.6227305777321099</v>
      </c>
      <c r="P557">
        <v>3.2095657646318498</v>
      </c>
      <c r="Q557">
        <v>203.940321346595</v>
      </c>
      <c r="R557">
        <v>0.20534872731479301</v>
      </c>
    </row>
    <row r="558" spans="1:18" x14ac:dyDescent="0.3">
      <c r="A558" t="s">
        <v>1244</v>
      </c>
      <c r="B558" t="s">
        <v>1245</v>
      </c>
      <c r="C558" t="str">
        <f>IFERROR(VLOOKUP(Table1[[#This Row],[Ticker]],[1]!Table1[[Symbol]:[Industry]],2,FALSE),"-")</f>
        <v>-</v>
      </c>
      <c r="D558" t="s">
        <v>66</v>
      </c>
      <c r="E558">
        <v>8125.8743475949996</v>
      </c>
      <c r="F558">
        <v>6704.85</v>
      </c>
      <c r="G558">
        <v>107.506820697146</v>
      </c>
      <c r="H558">
        <v>3.27090618299263</v>
      </c>
      <c r="I558">
        <v>15.551000504929201</v>
      </c>
      <c r="J558">
        <v>0.87223196515282897</v>
      </c>
      <c r="K558">
        <v>6495.2586047210798</v>
      </c>
      <c r="L558">
        <v>5644.7743915148803</v>
      </c>
      <c r="M558">
        <v>40.913671942005898</v>
      </c>
      <c r="N558">
        <v>3.8942669275089798</v>
      </c>
      <c r="O558">
        <v>0.86142146380304596</v>
      </c>
      <c r="P558">
        <v>16.184552972848</v>
      </c>
      <c r="Q558">
        <v>141.62056973999501</v>
      </c>
      <c r="R558">
        <v>9.0782963260222005E-2</v>
      </c>
    </row>
    <row r="559" spans="1:18" x14ac:dyDescent="0.3">
      <c r="A559" t="s">
        <v>1246</v>
      </c>
      <c r="B559" t="s">
        <v>1247</v>
      </c>
      <c r="C559" t="str">
        <f>IFERROR(VLOOKUP(Table1[[#This Row],[Ticker]],[1]!Table1[[Symbol]:[Industry]],2,FALSE),"-")</f>
        <v>-</v>
      </c>
      <c r="D559" t="s">
        <v>297</v>
      </c>
      <c r="E559">
        <v>8124.9509719950001</v>
      </c>
      <c r="F559">
        <v>483.6</v>
      </c>
      <c r="G559">
        <v>37.828696920676201</v>
      </c>
      <c r="H559">
        <v>15.429064645812</v>
      </c>
      <c r="I559">
        <v>22.807552961335499</v>
      </c>
      <c r="J559">
        <v>12.0416760302427</v>
      </c>
      <c r="K559">
        <v>416.76977510954401</v>
      </c>
      <c r="L559">
        <v>393.21373329338701</v>
      </c>
      <c r="M559">
        <v>45.613950366411103</v>
      </c>
      <c r="N559">
        <v>12.5384551736347</v>
      </c>
      <c r="O559">
        <v>2.3896291355378199</v>
      </c>
      <c r="P559">
        <v>4.4251447477253896</v>
      </c>
      <c r="Q559">
        <v>68.648648648648603</v>
      </c>
      <c r="R559">
        <v>9.2764505703566993E-2</v>
      </c>
    </row>
    <row r="560" spans="1:18" x14ac:dyDescent="0.3">
      <c r="A560" t="s">
        <v>1248</v>
      </c>
      <c r="B560" t="s">
        <v>1249</v>
      </c>
      <c r="C560" t="str">
        <f>IFERROR(VLOOKUP(Table1[[#This Row],[Ticker]],[1]!Table1[[Symbol]:[Industry]],2,FALSE),"-")</f>
        <v>-</v>
      </c>
      <c r="D560" t="s">
        <v>61</v>
      </c>
      <c r="E560">
        <v>8108.8598486000001</v>
      </c>
      <c r="F560">
        <v>18.010000000000002</v>
      </c>
      <c r="G560">
        <v>195.503636387988</v>
      </c>
      <c r="H560">
        <v>18.334068900520801</v>
      </c>
      <c r="I560">
        <v>84.452063340472407</v>
      </c>
      <c r="J560">
        <v>-5.51894493860053</v>
      </c>
      <c r="K560">
        <v>14.795885837271699</v>
      </c>
      <c r="L560">
        <v>10.495237407975299</v>
      </c>
      <c r="M560">
        <v>85.030864432545698</v>
      </c>
      <c r="N560">
        <v>4.5221723042226198</v>
      </c>
      <c r="O560">
        <v>0.76794789179897005</v>
      </c>
      <c r="P560">
        <v>17.1571349250416</v>
      </c>
      <c r="Q560">
        <v>318.83720930232499</v>
      </c>
      <c r="R560">
        <v>0.123509544124071</v>
      </c>
    </row>
    <row r="561" spans="1:18" hidden="1" x14ac:dyDescent="0.3">
      <c r="A561" t="s">
        <v>1250</v>
      </c>
      <c r="B561" t="s">
        <v>1251</v>
      </c>
      <c r="C561" t="str">
        <f>IFERROR(VLOOKUP(Table1[[#This Row],[Ticker]],[1]!Table1[[Symbol]:[Industry]],2,FALSE),"-")</f>
        <v>-</v>
      </c>
      <c r="D561" t="s">
        <v>138</v>
      </c>
      <c r="E561">
        <v>8100.8675237399902</v>
      </c>
      <c r="F561">
        <v>671.95</v>
      </c>
      <c r="G561">
        <v>-4.3182776517551202</v>
      </c>
      <c r="H561">
        <v>-9.0219075599015692</v>
      </c>
      <c r="I561">
        <v>-0.58927665313197097</v>
      </c>
      <c r="J561">
        <v>-1.54361180378328</v>
      </c>
      <c r="K561">
        <v>686.13410086128999</v>
      </c>
      <c r="L561">
        <v>638.50170312549903</v>
      </c>
      <c r="M561">
        <v>56.456585988798501</v>
      </c>
      <c r="N561">
        <v>-3.0976781829558599</v>
      </c>
      <c r="O561">
        <v>0.406093252070231</v>
      </c>
      <c r="P561">
        <v>11.6154475779447</v>
      </c>
      <c r="Q561">
        <v>29.720077220077201</v>
      </c>
    </row>
    <row r="562" spans="1:18" x14ac:dyDescent="0.3">
      <c r="A562" t="s">
        <v>1252</v>
      </c>
      <c r="B562" t="s">
        <v>1253</v>
      </c>
      <c r="C562" t="str">
        <f>IFERROR(VLOOKUP(Table1[[#This Row],[Ticker]],[1]!Table1[[Symbol]:[Industry]],2,FALSE),"-")</f>
        <v>-</v>
      </c>
      <c r="D562" t="s">
        <v>160</v>
      </c>
      <c r="E562">
        <v>8050.7634969399996</v>
      </c>
      <c r="F562">
        <v>1019.55</v>
      </c>
      <c r="G562">
        <v>6.4432954029205503</v>
      </c>
      <c r="H562">
        <v>3.0164823249371202</v>
      </c>
      <c r="I562">
        <v>18.277567382175601</v>
      </c>
      <c r="J562">
        <v>-3.9955955877895399</v>
      </c>
      <c r="K562">
        <v>975.424705374582</v>
      </c>
      <c r="L562">
        <v>871.33696588966302</v>
      </c>
      <c r="M562">
        <v>33.416383801198997</v>
      </c>
      <c r="N562">
        <v>2.4706014928575102</v>
      </c>
      <c r="O562">
        <v>0.44433094411246798</v>
      </c>
      <c r="P562">
        <v>13.9718503261242</v>
      </c>
      <c r="Q562">
        <v>47.110598080946502</v>
      </c>
      <c r="R562">
        <v>-2.6971311931986E-2</v>
      </c>
    </row>
    <row r="563" spans="1:18" x14ac:dyDescent="0.3">
      <c r="A563" t="s">
        <v>1254</v>
      </c>
      <c r="B563" t="s">
        <v>1255</v>
      </c>
      <c r="C563" t="str">
        <f>IFERROR(VLOOKUP(Table1[[#This Row],[Ticker]],[1]!Table1[[Symbol]:[Industry]],2,FALSE),"-")</f>
        <v>-</v>
      </c>
      <c r="D563" t="s">
        <v>524</v>
      </c>
      <c r="E563">
        <v>8034.7318790899899</v>
      </c>
      <c r="F563">
        <v>525.75</v>
      </c>
      <c r="G563">
        <v>-0.56625718548669801</v>
      </c>
      <c r="H563">
        <v>2.5703207561765198</v>
      </c>
      <c r="I563">
        <v>-5.6965974014069998</v>
      </c>
      <c r="J563">
        <v>4.5043090547009399</v>
      </c>
      <c r="K563">
        <v>513.17011840820498</v>
      </c>
      <c r="L563">
        <v>485.52371095479299</v>
      </c>
      <c r="M563">
        <v>37.9188167881711</v>
      </c>
      <c r="N563">
        <v>1.1066706048585599</v>
      </c>
      <c r="O563">
        <v>0.56323080417405802</v>
      </c>
      <c r="P563">
        <v>10.641940085591999</v>
      </c>
      <c r="Q563">
        <v>31.766917293233</v>
      </c>
      <c r="R563">
        <v>-1.8320154946088001E-2</v>
      </c>
    </row>
    <row r="564" spans="1:18" hidden="1" x14ac:dyDescent="0.3">
      <c r="A564" t="s">
        <v>1256</v>
      </c>
      <c r="B564" t="s">
        <v>1257</v>
      </c>
      <c r="C564" t="str">
        <f>IFERROR(VLOOKUP(Table1[[#This Row],[Ticker]],[1]!Table1[[Symbol]:[Industry]],2,FALSE),"-")</f>
        <v>-</v>
      </c>
      <c r="D564" t="s">
        <v>66</v>
      </c>
      <c r="E564">
        <v>7962.6405484899997</v>
      </c>
      <c r="F564">
        <v>5016.8</v>
      </c>
      <c r="G564">
        <v>-29.001959014856901</v>
      </c>
      <c r="H564">
        <v>3.17845807399604</v>
      </c>
      <c r="I564">
        <v>-8.9328701788432792</v>
      </c>
      <c r="J564">
        <v>-0.57391282631054696</v>
      </c>
      <c r="K564">
        <v>4887.76120255762</v>
      </c>
      <c r="L564">
        <v>4940.8717034730398</v>
      </c>
      <c r="M564">
        <v>55.819023980932599</v>
      </c>
      <c r="N564">
        <v>1.60933921119386</v>
      </c>
      <c r="O564">
        <v>0.736849697999584</v>
      </c>
      <c r="P564">
        <v>12.4790703237123</v>
      </c>
      <c r="Q564">
        <v>8.2011409345310593</v>
      </c>
      <c r="R564">
        <v>-0.108086304570414</v>
      </c>
    </row>
    <row r="565" spans="1:18" x14ac:dyDescent="0.3">
      <c r="A565" t="s">
        <v>1258</v>
      </c>
      <c r="B565" t="s">
        <v>1259</v>
      </c>
      <c r="C565" t="str">
        <f>IFERROR(VLOOKUP(Table1[[#This Row],[Ticker]],[1]!Table1[[Symbol]:[Industry]],2,FALSE),"-")</f>
        <v>-</v>
      </c>
      <c r="D565" t="s">
        <v>284</v>
      </c>
      <c r="E565">
        <v>7950.6343517349997</v>
      </c>
      <c r="F565">
        <v>771.25</v>
      </c>
      <c r="G565">
        <v>36.487407413000199</v>
      </c>
      <c r="H565">
        <v>-3.3065047623695998</v>
      </c>
      <c r="I565">
        <v>12.014737936437999</v>
      </c>
      <c r="J565">
        <v>-1.7050267046718699</v>
      </c>
      <c r="K565">
        <v>753.74701052940497</v>
      </c>
      <c r="L565">
        <v>645.84390917589303</v>
      </c>
      <c r="M565">
        <v>56.1113238970445</v>
      </c>
      <c r="N565">
        <v>-2.3776520698215999</v>
      </c>
      <c r="O565">
        <v>0.352770531654097</v>
      </c>
      <c r="P565">
        <v>14.1004862236628</v>
      </c>
      <c r="Q565">
        <v>76.386506575185805</v>
      </c>
      <c r="R565">
        <v>1.6692064319404998E-2</v>
      </c>
    </row>
    <row r="566" spans="1:18" hidden="1" x14ac:dyDescent="0.3">
      <c r="A566" t="s">
        <v>1260</v>
      </c>
      <c r="B566" t="s">
        <v>1261</v>
      </c>
      <c r="C566" t="str">
        <f>IFERROR(VLOOKUP(Table1[[#This Row],[Ticker]],[1]!Table1[[Symbol]:[Industry]],2,FALSE),"-")</f>
        <v>-</v>
      </c>
      <c r="D566" t="s">
        <v>110</v>
      </c>
      <c r="E566">
        <v>7931.5065169999998</v>
      </c>
      <c r="F566">
        <v>2956.6</v>
      </c>
      <c r="G566">
        <v>-5.4658397385631998</v>
      </c>
      <c r="H566">
        <v>6.49974076642917</v>
      </c>
      <c r="I566">
        <v>-2.7535480300604398</v>
      </c>
      <c r="J566">
        <v>8.1961185461880195</v>
      </c>
      <c r="K566">
        <v>2569.1129193036199</v>
      </c>
      <c r="L566">
        <v>2645.3224440461699</v>
      </c>
      <c r="M566">
        <v>32.447386631567902</v>
      </c>
      <c r="N566">
        <v>15.059420006666301</v>
      </c>
      <c r="O566">
        <v>2.2876538132051998</v>
      </c>
      <c r="P566">
        <v>18.379219373604801</v>
      </c>
      <c r="Q566">
        <v>25.8663260962111</v>
      </c>
      <c r="R566">
        <v>4.9367526660540999E-2</v>
      </c>
    </row>
    <row r="567" spans="1:18" x14ac:dyDescent="0.3">
      <c r="A567" t="s">
        <v>1262</v>
      </c>
      <c r="B567" t="s">
        <v>1263</v>
      </c>
      <c r="C567" t="str">
        <f>IFERROR(VLOOKUP(Table1[[#This Row],[Ticker]],[1]!Table1[[Symbol]:[Industry]],2,FALSE),"-")</f>
        <v>-</v>
      </c>
      <c r="D567" t="s">
        <v>66</v>
      </c>
      <c r="E567">
        <v>7889.9893983299999</v>
      </c>
      <c r="F567">
        <v>946.75</v>
      </c>
      <c r="G567">
        <v>100.013044760843</v>
      </c>
      <c r="H567">
        <v>4.6584901418855598</v>
      </c>
      <c r="I567">
        <v>35.190638769730597</v>
      </c>
      <c r="J567">
        <v>-3.6362885401048999</v>
      </c>
      <c r="K567">
        <v>876.59673997174195</v>
      </c>
      <c r="L567">
        <v>716.22450152645797</v>
      </c>
      <c r="M567">
        <v>47.609522540578098</v>
      </c>
      <c r="N567">
        <v>3.5635884978357302</v>
      </c>
      <c r="O567">
        <v>1.2906602187213001</v>
      </c>
      <c r="P567">
        <v>4.9749141800897698</v>
      </c>
      <c r="Q567">
        <v>129.737927687454</v>
      </c>
      <c r="R567">
        <v>-2.2723506004325999E-2</v>
      </c>
    </row>
    <row r="568" spans="1:18" hidden="1" x14ac:dyDescent="0.3">
      <c r="A568" t="s">
        <v>1264</v>
      </c>
      <c r="B568" t="s">
        <v>1265</v>
      </c>
      <c r="C568" t="str">
        <f>IFERROR(VLOOKUP(Table1[[#This Row],[Ticker]],[1]!Table1[[Symbol]:[Industry]],2,FALSE),"-")</f>
        <v>-</v>
      </c>
      <c r="D568" t="s">
        <v>1034</v>
      </c>
      <c r="E568">
        <v>7882.5185404000003</v>
      </c>
      <c r="F568">
        <v>742.25</v>
      </c>
      <c r="G568">
        <v>981.89768773893604</v>
      </c>
      <c r="H568">
        <v>-10.4919826258378</v>
      </c>
      <c r="I568">
        <v>155.122975224827</v>
      </c>
      <c r="J568">
        <v>-5.9254402462211999</v>
      </c>
      <c r="K568">
        <v>681.98295656650998</v>
      </c>
      <c r="L568">
        <v>421.11112230802001</v>
      </c>
      <c r="M568">
        <v>67.037327934487493</v>
      </c>
      <c r="N568">
        <v>-1.6362546781554901</v>
      </c>
      <c r="O568">
        <v>0.48020372144644102</v>
      </c>
      <c r="P568">
        <v>21.663859885483301</v>
      </c>
      <c r="Q568">
        <v>1044.56437933693</v>
      </c>
      <c r="R568">
        <v>0.265626372124454</v>
      </c>
    </row>
    <row r="569" spans="1:18" x14ac:dyDescent="0.3">
      <c r="A569" t="s">
        <v>1266</v>
      </c>
      <c r="B569" t="s">
        <v>1267</v>
      </c>
      <c r="C569" t="str">
        <f>IFERROR(VLOOKUP(Table1[[#This Row],[Ticker]],[1]!Table1[[Symbol]:[Industry]],2,FALSE),"-")</f>
        <v>-</v>
      </c>
      <c r="D569" t="s">
        <v>350</v>
      </c>
      <c r="E569">
        <v>7844.9187365999996</v>
      </c>
      <c r="F569">
        <v>181.49</v>
      </c>
      <c r="G569">
        <v>-35.809974130845802</v>
      </c>
      <c r="H569">
        <v>1.5681756628403001</v>
      </c>
      <c r="I569">
        <v>-20.181160454041699</v>
      </c>
      <c r="J569">
        <v>3.6125570273855399</v>
      </c>
      <c r="K569">
        <v>173.83059226460401</v>
      </c>
      <c r="L569">
        <v>191.927466036498</v>
      </c>
      <c r="M569">
        <v>63.8843042289813</v>
      </c>
      <c r="N569">
        <v>3.9902311569631701</v>
      </c>
      <c r="O569">
        <v>1.6536986925527699</v>
      </c>
      <c r="P569">
        <v>42.156592649732701</v>
      </c>
      <c r="Q569">
        <v>25.165517241379298</v>
      </c>
    </row>
    <row r="570" spans="1:18" x14ac:dyDescent="0.3">
      <c r="A570" t="s">
        <v>1268</v>
      </c>
      <c r="B570" t="s">
        <v>1269</v>
      </c>
      <c r="C570" t="str">
        <f>IFERROR(VLOOKUP(Table1[[#This Row],[Ticker]],[1]!Table1[[Symbol]:[Industry]],2,FALSE),"-")</f>
        <v>-</v>
      </c>
      <c r="D570" t="s">
        <v>1034</v>
      </c>
      <c r="E570">
        <v>7836.9494220249999</v>
      </c>
      <c r="F570">
        <v>442.7</v>
      </c>
      <c r="G570">
        <v>-11.9908630872752</v>
      </c>
      <c r="H570">
        <v>14.802909204385699</v>
      </c>
      <c r="I570">
        <v>3.77382940789203</v>
      </c>
      <c r="J570">
        <v>2.50949378627881</v>
      </c>
      <c r="K570">
        <v>397.65621384729701</v>
      </c>
      <c r="L570">
        <v>393.54898650786203</v>
      </c>
      <c r="M570">
        <v>63.9635227991362</v>
      </c>
      <c r="N570">
        <v>7.0965261123732102</v>
      </c>
      <c r="O570">
        <v>2.4395374046325999</v>
      </c>
      <c r="P570">
        <v>9.7583013327309605</v>
      </c>
      <c r="Q570">
        <v>28.879184861717601</v>
      </c>
      <c r="R570">
        <v>8.0731943497049999E-3</v>
      </c>
    </row>
    <row r="571" spans="1:18" x14ac:dyDescent="0.3">
      <c r="A571" t="s">
        <v>1270</v>
      </c>
      <c r="B571" t="s">
        <v>1271</v>
      </c>
      <c r="C571" t="str">
        <f>IFERROR(VLOOKUP(Table1[[#This Row],[Ticker]],[1]!Table1[[Symbol]:[Industry]],2,FALSE),"-")</f>
        <v>-</v>
      </c>
      <c r="D571" t="s">
        <v>47</v>
      </c>
      <c r="E571">
        <v>7834.0429132199997</v>
      </c>
      <c r="F571">
        <v>5055.8999999999996</v>
      </c>
      <c r="G571">
        <v>32.982110723507901</v>
      </c>
      <c r="H571">
        <v>-1.9001848745474299</v>
      </c>
      <c r="I571">
        <v>13.252261401128401</v>
      </c>
      <c r="J571">
        <v>-1.96138492711241</v>
      </c>
      <c r="K571">
        <v>4962.8869091131101</v>
      </c>
      <c r="L571">
        <v>4547.3772549577598</v>
      </c>
      <c r="M571">
        <v>47.893935619190003</v>
      </c>
      <c r="N571">
        <v>1.66644430037363</v>
      </c>
      <c r="O571">
        <v>2.2099525377779399</v>
      </c>
      <c r="P571">
        <v>9.7727407583219694</v>
      </c>
      <c r="Q571">
        <v>60.808511315023601</v>
      </c>
      <c r="R571">
        <v>0.22065046467500499</v>
      </c>
    </row>
    <row r="572" spans="1:18" x14ac:dyDescent="0.3">
      <c r="A572" t="s">
        <v>1272</v>
      </c>
      <c r="B572" t="s">
        <v>1273</v>
      </c>
      <c r="C572" t="str">
        <f>IFERROR(VLOOKUP(Table1[[#This Row],[Ticker]],[1]!Table1[[Symbol]:[Industry]],2,FALSE),"-")</f>
        <v>-</v>
      </c>
      <c r="D572" t="s">
        <v>888</v>
      </c>
      <c r="E572">
        <v>7814.6991253799997</v>
      </c>
      <c r="F572">
        <v>42.61</v>
      </c>
      <c r="G572">
        <v>-23.428807673973498</v>
      </c>
      <c r="H572">
        <v>-8.27229273232021</v>
      </c>
      <c r="I572">
        <v>-1.13412207669892</v>
      </c>
      <c r="J572">
        <v>0.70601429518260395</v>
      </c>
      <c r="K572">
        <v>43.588817837656997</v>
      </c>
      <c r="L572">
        <v>44.113362836896002</v>
      </c>
      <c r="M572">
        <v>44.181990976237302</v>
      </c>
      <c r="N572">
        <v>-0.37123938535622503</v>
      </c>
      <c r="O572">
        <v>0.56748188383325304</v>
      </c>
      <c r="P572">
        <v>26.730814362825601</v>
      </c>
      <c r="Q572">
        <v>15.162162162162099</v>
      </c>
      <c r="R572">
        <v>8.3769294502287997E-2</v>
      </c>
    </row>
    <row r="573" spans="1:18" x14ac:dyDescent="0.3">
      <c r="A573" t="s">
        <v>1274</v>
      </c>
      <c r="B573" t="s">
        <v>1275</v>
      </c>
      <c r="C573" t="str">
        <f>IFERROR(VLOOKUP(Table1[[#This Row],[Ticker]],[1]!Table1[[Symbol]:[Industry]],2,FALSE),"-")</f>
        <v>-</v>
      </c>
      <c r="D573" t="s">
        <v>486</v>
      </c>
      <c r="E573">
        <v>7809.9689010350003</v>
      </c>
      <c r="F573">
        <v>283.45</v>
      </c>
      <c r="G573">
        <v>-35.645552105024699</v>
      </c>
      <c r="H573">
        <v>7.4125892174132204</v>
      </c>
      <c r="I573">
        <v>-9.5221390068642702</v>
      </c>
      <c r="J573">
        <v>0.75273532619474004</v>
      </c>
      <c r="K573">
        <v>266.34772002430901</v>
      </c>
      <c r="L573">
        <v>274.39782043719401</v>
      </c>
      <c r="M573">
        <v>55.275608851152597</v>
      </c>
      <c r="N573">
        <v>1.8821319656497</v>
      </c>
      <c r="O573">
        <v>0.42581568073300602</v>
      </c>
      <c r="P573">
        <v>19.562533074616301</v>
      </c>
      <c r="Q573">
        <v>33.075117370892002</v>
      </c>
      <c r="R573">
        <v>-9.2024508236905E-2</v>
      </c>
    </row>
    <row r="574" spans="1:18" x14ac:dyDescent="0.3">
      <c r="A574" t="s">
        <v>1276</v>
      </c>
      <c r="B574" t="s">
        <v>1277</v>
      </c>
      <c r="C574" t="str">
        <f>IFERROR(VLOOKUP(Table1[[#This Row],[Ticker]],[1]!Table1[[Symbol]:[Industry]],2,FALSE),"-")</f>
        <v>-</v>
      </c>
      <c r="D574" t="s">
        <v>622</v>
      </c>
      <c r="E574">
        <v>7724.1192600000004</v>
      </c>
      <c r="F574">
        <v>370.1</v>
      </c>
      <c r="G574">
        <v>60.674187197259997</v>
      </c>
      <c r="H574">
        <v>-8.7371370971503399</v>
      </c>
      <c r="I574">
        <v>15.058316114322899</v>
      </c>
      <c r="J574">
        <v>-3.0296980938345102</v>
      </c>
      <c r="K574">
        <v>362.19031243182297</v>
      </c>
      <c r="L574">
        <v>310.57980022192402</v>
      </c>
      <c r="M574">
        <v>54.657227563132103</v>
      </c>
      <c r="N574">
        <v>1.3102222088615401</v>
      </c>
      <c r="O574">
        <v>0.55144365642890003</v>
      </c>
      <c r="P574">
        <v>9.4298838151850806</v>
      </c>
      <c r="Q574">
        <v>91.019354838709603</v>
      </c>
      <c r="R574">
        <v>0.100572506752851</v>
      </c>
    </row>
    <row r="575" spans="1:18" x14ac:dyDescent="0.3">
      <c r="A575" t="s">
        <v>1278</v>
      </c>
      <c r="B575" t="s">
        <v>1279</v>
      </c>
      <c r="C575" t="str">
        <f>IFERROR(VLOOKUP(Table1[[#This Row],[Ticker]],[1]!Table1[[Symbol]:[Industry]],2,FALSE),"-")</f>
        <v>-</v>
      </c>
      <c r="D575" t="s">
        <v>269</v>
      </c>
      <c r="E575">
        <v>7712.9275473449998</v>
      </c>
      <c r="F575">
        <v>685.7</v>
      </c>
      <c r="G575">
        <v>2.44917444573134</v>
      </c>
      <c r="H575">
        <v>10.754834370633899</v>
      </c>
      <c r="I575">
        <v>-3.74240699192895</v>
      </c>
      <c r="J575">
        <v>3.0830648622827099</v>
      </c>
      <c r="K575">
        <v>643.44966865087201</v>
      </c>
      <c r="L575">
        <v>628.75262766817502</v>
      </c>
      <c r="M575">
        <v>47.639488123966999</v>
      </c>
      <c r="N575">
        <v>5.6669739026400299</v>
      </c>
      <c r="O575">
        <v>1.6517930303287101</v>
      </c>
      <c r="P575">
        <v>22.167128481843299</v>
      </c>
      <c r="Q575">
        <v>38.763533340078901</v>
      </c>
    </row>
    <row r="576" spans="1:18" x14ac:dyDescent="0.3">
      <c r="A576" t="s">
        <v>1280</v>
      </c>
      <c r="B576" t="s">
        <v>1281</v>
      </c>
      <c r="C576" t="str">
        <f>IFERROR(VLOOKUP(Table1[[#This Row],[Ticker]],[1]!Table1[[Symbol]:[Industry]],2,FALSE),"-")</f>
        <v>-</v>
      </c>
      <c r="D576" t="s">
        <v>47</v>
      </c>
      <c r="E576">
        <v>7658.0181579999999</v>
      </c>
      <c r="F576">
        <v>348.15</v>
      </c>
      <c r="G576">
        <v>20.3010351624688</v>
      </c>
      <c r="H576">
        <v>25.814869953650799</v>
      </c>
      <c r="I576">
        <v>20.731301947024701</v>
      </c>
      <c r="J576">
        <v>-10.751096702990001</v>
      </c>
      <c r="K576">
        <v>308.91070016915802</v>
      </c>
      <c r="L576">
        <v>277.28083968574703</v>
      </c>
      <c r="M576">
        <v>70.083765390410406</v>
      </c>
      <c r="N576">
        <v>2.2717100418121201</v>
      </c>
      <c r="O576">
        <v>1.04931707418916</v>
      </c>
      <c r="P576">
        <v>16.903633491311201</v>
      </c>
      <c r="Q576">
        <v>47.053854276663102</v>
      </c>
      <c r="R576">
        <v>-9.7896634982059996E-3</v>
      </c>
    </row>
    <row r="577" spans="1:18" x14ac:dyDescent="0.3">
      <c r="A577" t="s">
        <v>1282</v>
      </c>
      <c r="B577" t="s">
        <v>1283</v>
      </c>
      <c r="C577" t="str">
        <f>IFERROR(VLOOKUP(Table1[[#This Row],[Ticker]],[1]!Table1[[Symbol]:[Industry]],2,FALSE),"-")</f>
        <v>-</v>
      </c>
      <c r="D577" t="s">
        <v>66</v>
      </c>
      <c r="E577">
        <v>7648.81774632</v>
      </c>
      <c r="F577">
        <v>460.2</v>
      </c>
      <c r="G577">
        <v>16.0651682296408</v>
      </c>
      <c r="H577">
        <v>-5.3458771079500602</v>
      </c>
      <c r="I577">
        <v>5.3194259315918897</v>
      </c>
      <c r="J577">
        <v>-0.43796471945639098</v>
      </c>
      <c r="K577">
        <v>452.38090675858803</v>
      </c>
      <c r="L577">
        <v>417.93354030439701</v>
      </c>
      <c r="M577">
        <v>54.223439925805899</v>
      </c>
      <c r="N577">
        <v>1.10679120427119</v>
      </c>
      <c r="O577">
        <v>0.75015221900722795</v>
      </c>
      <c r="P577">
        <v>6.46458061712298</v>
      </c>
      <c r="Q577">
        <v>50.122329146958002</v>
      </c>
      <c r="R577">
        <v>5.7024598740209997E-3</v>
      </c>
    </row>
    <row r="578" spans="1:18" x14ac:dyDescent="0.3">
      <c r="A578" t="s">
        <v>1284</v>
      </c>
      <c r="B578" t="s">
        <v>1285</v>
      </c>
      <c r="C578" t="str">
        <f>IFERROR(VLOOKUP(Table1[[#This Row],[Ticker]],[1]!Table1[[Symbol]:[Industry]],2,FALSE),"-")</f>
        <v>-</v>
      </c>
      <c r="D578" t="s">
        <v>66</v>
      </c>
      <c r="E578">
        <v>7633.5433013699903</v>
      </c>
      <c r="F578">
        <v>164.99</v>
      </c>
      <c r="G578">
        <v>55.104620933371699</v>
      </c>
      <c r="H578">
        <v>-5.9994693645741801</v>
      </c>
      <c r="I578">
        <v>-6.2871863061496303</v>
      </c>
      <c r="J578">
        <v>0.22332738773124</v>
      </c>
      <c r="K578">
        <v>159.15677568358601</v>
      </c>
      <c r="L578">
        <v>144.172306477012</v>
      </c>
      <c r="M578">
        <v>59.684613774049197</v>
      </c>
      <c r="N578">
        <v>3.71527604523884</v>
      </c>
      <c r="O578">
        <v>0.52890922263384699</v>
      </c>
      <c r="P578">
        <v>12.431056427662201</v>
      </c>
      <c r="Q578">
        <v>83.017193566278394</v>
      </c>
      <c r="R578">
        <v>8.1275578091409006E-2</v>
      </c>
    </row>
    <row r="579" spans="1:18" x14ac:dyDescent="0.3">
      <c r="A579" t="s">
        <v>1286</v>
      </c>
      <c r="B579" t="s">
        <v>1287</v>
      </c>
      <c r="C579" t="str">
        <f>IFERROR(VLOOKUP(Table1[[#This Row],[Ticker]],[1]!Table1[[Symbol]:[Industry]],2,FALSE),"-")</f>
        <v>-</v>
      </c>
      <c r="D579" t="s">
        <v>631</v>
      </c>
      <c r="E579">
        <v>7628.9027120000001</v>
      </c>
      <c r="F579">
        <v>42.66</v>
      </c>
      <c r="G579">
        <v>-13.5441397145369</v>
      </c>
      <c r="H579">
        <v>-4.0404287341954896</v>
      </c>
      <c r="I579">
        <v>-28.448146553026</v>
      </c>
      <c r="J579">
        <v>-1.59603311128934</v>
      </c>
      <c r="K579">
        <v>44.670010785358798</v>
      </c>
      <c r="L579">
        <v>47.156816401821601</v>
      </c>
      <c r="M579">
        <v>64.762106496168599</v>
      </c>
      <c r="N579">
        <v>-1.0297647725594701</v>
      </c>
      <c r="O579">
        <v>1.9697813270070801</v>
      </c>
      <c r="P579">
        <v>61.040787623066102</v>
      </c>
      <c r="Q579">
        <v>15.1417004048582</v>
      </c>
      <c r="R579">
        <v>-2.5197570299450001E-3</v>
      </c>
    </row>
    <row r="580" spans="1:18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22</v>
      </c>
      <c r="E580">
        <v>7627.4896671899996</v>
      </c>
      <c r="F580">
        <v>2709.4</v>
      </c>
      <c r="G580">
        <v>16.0699730921617</v>
      </c>
      <c r="H580">
        <v>8.3635321163609895</v>
      </c>
      <c r="I580">
        <v>-12.3747633417115</v>
      </c>
      <c r="J580">
        <v>0.79788943364496601</v>
      </c>
      <c r="K580">
        <v>2612.13008547236</v>
      </c>
      <c r="L580">
        <v>2530.3036059249398</v>
      </c>
      <c r="M580">
        <v>46.486118932234902</v>
      </c>
      <c r="N580">
        <v>2.73737146975308</v>
      </c>
      <c r="O580">
        <v>1.0765713075375101</v>
      </c>
      <c r="P580">
        <v>16.077360301173599</v>
      </c>
      <c r="Q580">
        <v>43.354497354497298</v>
      </c>
      <c r="R580">
        <v>5.0490052665100003E-3</v>
      </c>
    </row>
    <row r="581" spans="1:18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236</v>
      </c>
      <c r="E581">
        <v>7610.5273031999996</v>
      </c>
      <c r="F581">
        <v>594.70000000000005</v>
      </c>
      <c r="G581">
        <v>-34.080295637432798</v>
      </c>
      <c r="H581">
        <v>4.1215558346695103</v>
      </c>
      <c r="I581">
        <v>-17.343281136952999</v>
      </c>
      <c r="J581">
        <v>-1.47642944696959</v>
      </c>
      <c r="K581">
        <v>590.81680124360105</v>
      </c>
      <c r="L581">
        <v>603.94045085816094</v>
      </c>
      <c r="M581">
        <v>53.8534842356027</v>
      </c>
      <c r="N581">
        <v>4.4191194437059801E-2</v>
      </c>
      <c r="O581">
        <v>1.4717847723711399</v>
      </c>
      <c r="P581">
        <v>26.029931057676102</v>
      </c>
      <c r="Q581">
        <v>7.8136330674401799</v>
      </c>
      <c r="R581">
        <v>3.0099695472539999E-2</v>
      </c>
    </row>
    <row r="582" spans="1:18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941</v>
      </c>
      <c r="E582">
        <v>7595.6006399999997</v>
      </c>
      <c r="F582">
        <v>963.25</v>
      </c>
      <c r="G582">
        <v>138.34398838328201</v>
      </c>
      <c r="H582">
        <v>22.0275044271471</v>
      </c>
      <c r="I582">
        <v>46.643244504534003</v>
      </c>
      <c r="J582">
        <v>-1.37194499095625</v>
      </c>
      <c r="K582">
        <v>799.31225110949504</v>
      </c>
      <c r="L582">
        <v>624.38876801274296</v>
      </c>
      <c r="M582">
        <v>81.005515269666802</v>
      </c>
      <c r="N582">
        <v>8.8181255760639594</v>
      </c>
      <c r="O582">
        <v>1.70364016592533</v>
      </c>
      <c r="P582">
        <v>9.9403062548663499</v>
      </c>
      <c r="Q582">
        <v>182.02312984921599</v>
      </c>
      <c r="R582">
        <v>0.180903840639903</v>
      </c>
    </row>
    <row r="583" spans="1:18" hidden="1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239</v>
      </c>
      <c r="E583">
        <v>7589.7868207499996</v>
      </c>
      <c r="F583">
        <v>1345.7</v>
      </c>
      <c r="G583">
        <v>82.048078991015799</v>
      </c>
      <c r="H583">
        <v>9.8405491834104897</v>
      </c>
      <c r="I583">
        <v>114.20103272516801</v>
      </c>
      <c r="J583">
        <v>-3.6930131250054101</v>
      </c>
      <c r="K583">
        <v>1114.50682379197</v>
      </c>
      <c r="L583">
        <v>826.63801295540202</v>
      </c>
      <c r="M583">
        <v>57.225187931976201</v>
      </c>
      <c r="N583">
        <v>7.8133123215489997</v>
      </c>
      <c r="O583">
        <v>0.89121505643612198</v>
      </c>
      <c r="P583">
        <v>5.5250055733075696</v>
      </c>
      <c r="Q583">
        <v>148.72008132335199</v>
      </c>
    </row>
    <row r="584" spans="1:18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1034</v>
      </c>
      <c r="E584">
        <v>7544.3184671199997</v>
      </c>
      <c r="F584">
        <v>400.35</v>
      </c>
      <c r="G584">
        <v>15.088523155250501</v>
      </c>
      <c r="H584">
        <v>13.8554410458215</v>
      </c>
      <c r="I584">
        <v>9.36394085886322</v>
      </c>
      <c r="J584">
        <v>1.7039966993168101</v>
      </c>
      <c r="K584">
        <v>354.92062077803803</v>
      </c>
      <c r="L584">
        <v>339.38562932263</v>
      </c>
      <c r="M584">
        <v>39.55189233446</v>
      </c>
      <c r="N584">
        <v>8.6821770303950796</v>
      </c>
      <c r="O584">
        <v>2.8516293560756201</v>
      </c>
      <c r="P584">
        <v>6.6566754090171099</v>
      </c>
      <c r="Q584">
        <v>49.6635514018691</v>
      </c>
      <c r="R584">
        <v>8.5432736538953002E-2</v>
      </c>
    </row>
    <row r="585" spans="1:18" hidden="1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284</v>
      </c>
      <c r="E585">
        <v>7533.2080976899997</v>
      </c>
      <c r="F585">
        <v>1261.1500000000001</v>
      </c>
      <c r="G585">
        <v>-7.3231909523188898</v>
      </c>
      <c r="H585">
        <v>12.2741434021169</v>
      </c>
      <c r="I585">
        <v>2.5837526928828698</v>
      </c>
      <c r="J585">
        <v>6.5665964090565101</v>
      </c>
      <c r="K585">
        <v>1218.5837020961901</v>
      </c>
      <c r="M585">
        <v>25.690899736855901</v>
      </c>
      <c r="N585">
        <v>2.6550407461305801</v>
      </c>
      <c r="O585">
        <v>1.62094791536605</v>
      </c>
      <c r="P585">
        <v>31.146176109106701</v>
      </c>
      <c r="Q585">
        <v>29.0971440270242</v>
      </c>
    </row>
    <row r="586" spans="1:18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102</v>
      </c>
      <c r="E586">
        <v>7512.5969564999996</v>
      </c>
      <c r="F586">
        <v>165.05</v>
      </c>
      <c r="G586">
        <v>5.7255670132737997</v>
      </c>
      <c r="H586">
        <v>13.429534496243001</v>
      </c>
      <c r="I586">
        <v>-19.563826175417098</v>
      </c>
      <c r="J586">
        <v>4.8531544003888296</v>
      </c>
      <c r="K586">
        <v>161.059022670232</v>
      </c>
      <c r="L586">
        <v>158.17926423173799</v>
      </c>
      <c r="M586">
        <v>47.448245037185302</v>
      </c>
      <c r="N586">
        <v>2.2985291192008299</v>
      </c>
      <c r="O586">
        <v>1.23157673679269</v>
      </c>
      <c r="P586">
        <v>20.569524386549499</v>
      </c>
      <c r="Q586">
        <v>37.598999583159603</v>
      </c>
      <c r="R586">
        <v>-2.1509283471607001E-2</v>
      </c>
    </row>
    <row r="587" spans="1:18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25</v>
      </c>
      <c r="E587">
        <v>7512.1929777599998</v>
      </c>
      <c r="F587">
        <v>480.55</v>
      </c>
      <c r="G587">
        <v>-14.980833327750601</v>
      </c>
      <c r="H587">
        <v>0.124209338269004</v>
      </c>
      <c r="I587">
        <v>-15.616925301576501</v>
      </c>
      <c r="J587">
        <v>2.5644429074629098</v>
      </c>
      <c r="K587">
        <v>474.997097901443</v>
      </c>
      <c r="L587">
        <v>487.14449824015003</v>
      </c>
      <c r="M587">
        <v>56.988574547802997</v>
      </c>
      <c r="N587">
        <v>1.53196945922158</v>
      </c>
      <c r="O587">
        <v>1.67965222671474</v>
      </c>
      <c r="P587">
        <v>27.218811778170799</v>
      </c>
      <c r="Q587">
        <v>19.435814589287901</v>
      </c>
    </row>
    <row r="588" spans="1:18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384</v>
      </c>
      <c r="E588">
        <v>7510.2047650000004</v>
      </c>
      <c r="F588">
        <v>563.6</v>
      </c>
      <c r="G588">
        <v>1.95829766626945</v>
      </c>
      <c r="H588">
        <v>13.6711096824554</v>
      </c>
      <c r="I588">
        <v>1.8193546723690199</v>
      </c>
      <c r="J588">
        <v>-8.8991027297953806</v>
      </c>
      <c r="K588">
        <v>506.32839596104299</v>
      </c>
      <c r="L588">
        <v>478.633691949021</v>
      </c>
      <c r="M588">
        <v>44.660449878000399</v>
      </c>
      <c r="N588">
        <v>5.4283996009891897</v>
      </c>
      <c r="O588">
        <v>4.0002479464414202</v>
      </c>
      <c r="P588">
        <v>12.473385379701901</v>
      </c>
      <c r="Q588">
        <v>39.920556107249197</v>
      </c>
      <c r="R588">
        <v>-2.4109314432664002E-2</v>
      </c>
    </row>
    <row r="589" spans="1:18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1308</v>
      </c>
      <c r="E589">
        <v>7494.9637462500004</v>
      </c>
      <c r="F589">
        <v>615.29999999999995</v>
      </c>
      <c r="G589">
        <v>14.4401207578899</v>
      </c>
      <c r="H589">
        <v>-2.3994040914443899</v>
      </c>
      <c r="I589">
        <v>3.6727081660051901</v>
      </c>
      <c r="J589">
        <v>-0.77745710356122699</v>
      </c>
      <c r="K589">
        <v>583.33558064548197</v>
      </c>
      <c r="L589">
        <v>527.23022289519201</v>
      </c>
      <c r="M589">
        <v>50.525819786885201</v>
      </c>
      <c r="N589">
        <v>2.6590116108406998</v>
      </c>
      <c r="O589">
        <v>0.51909443781842501</v>
      </c>
      <c r="P589">
        <v>7.5897935966195504</v>
      </c>
      <c r="Q589">
        <v>58.500772797526999</v>
      </c>
      <c r="R589">
        <v>8.6060485165827996E-2</v>
      </c>
    </row>
    <row r="590" spans="1:18" x14ac:dyDescent="0.3">
      <c r="A590" t="s">
        <v>1309</v>
      </c>
      <c r="B590" t="s">
        <v>1310</v>
      </c>
      <c r="C590" t="str">
        <f>IFERROR(VLOOKUP(Table1[[#This Row],[Ticker]],[1]!Table1[[Symbol]:[Industry]],2,FALSE),"-")</f>
        <v>-</v>
      </c>
      <c r="D590" t="s">
        <v>598</v>
      </c>
      <c r="E590">
        <v>7463.1793853099998</v>
      </c>
      <c r="F590">
        <v>82.78</v>
      </c>
      <c r="G590">
        <v>-11.845397428436501</v>
      </c>
      <c r="H590">
        <v>1.5827815251055299</v>
      </c>
      <c r="I590">
        <v>-24.734110436610401</v>
      </c>
      <c r="J590">
        <v>-1.50599953467634</v>
      </c>
      <c r="K590">
        <v>82.218909611442697</v>
      </c>
      <c r="L590">
        <v>84.692175231766001</v>
      </c>
      <c r="M590">
        <v>31.8397992198651</v>
      </c>
      <c r="N590">
        <v>1.2415528899008199</v>
      </c>
      <c r="O590">
        <v>1.3179779323340901</v>
      </c>
      <c r="P590">
        <v>38.741241845856401</v>
      </c>
      <c r="Q590">
        <v>19.9710144927536</v>
      </c>
      <c r="R590">
        <v>-4.4586213460741E-2</v>
      </c>
    </row>
    <row r="591" spans="1:18" x14ac:dyDescent="0.3">
      <c r="A591" t="s">
        <v>1311</v>
      </c>
      <c r="B591" t="s">
        <v>1312</v>
      </c>
      <c r="C591" t="str">
        <f>IFERROR(VLOOKUP(Table1[[#This Row],[Ticker]],[1]!Table1[[Symbol]:[Industry]],2,FALSE),"-")</f>
        <v>-</v>
      </c>
      <c r="D591" t="s">
        <v>274</v>
      </c>
      <c r="E591">
        <v>7462.1598219199996</v>
      </c>
      <c r="F591">
        <v>7413.1</v>
      </c>
      <c r="G591">
        <v>38.971369665121699</v>
      </c>
      <c r="H591">
        <v>-2.6545318120910801</v>
      </c>
      <c r="I591">
        <v>30.001557665515101</v>
      </c>
      <c r="J591">
        <v>-1.1685169870955501</v>
      </c>
      <c r="K591">
        <v>6664.3228400978996</v>
      </c>
      <c r="L591">
        <v>5944.61797131413</v>
      </c>
      <c r="M591">
        <v>63.164938933439799</v>
      </c>
      <c r="N591">
        <v>9.7606290837560508</v>
      </c>
      <c r="O591">
        <v>1.8286523531036201</v>
      </c>
      <c r="P591">
        <v>5.5563799220299002</v>
      </c>
      <c r="Q591">
        <v>71.913916653138799</v>
      </c>
      <c r="R591">
        <v>2.1296642153646999E-2</v>
      </c>
    </row>
    <row r="592" spans="1:18" x14ac:dyDescent="0.3">
      <c r="A592" t="s">
        <v>1313</v>
      </c>
      <c r="B592" t="s">
        <v>1314</v>
      </c>
      <c r="C592" t="str">
        <f>IFERROR(VLOOKUP(Table1[[#This Row],[Ticker]],[1]!Table1[[Symbol]:[Industry]],2,FALSE),"-")</f>
        <v>-</v>
      </c>
      <c r="D592" t="s">
        <v>47</v>
      </c>
      <c r="E592">
        <v>7456.5643844249998</v>
      </c>
      <c r="F592">
        <v>206.48</v>
      </c>
      <c r="G592">
        <v>52.280942774906102</v>
      </c>
      <c r="H592">
        <v>-1.0059089510849499</v>
      </c>
      <c r="I592">
        <v>-9.9202214807920193</v>
      </c>
      <c r="J592">
        <v>-0.28320494065778101</v>
      </c>
      <c r="K592">
        <v>200.56691388086699</v>
      </c>
      <c r="L592">
        <v>186.92666761605901</v>
      </c>
      <c r="M592">
        <v>49.3546861974515</v>
      </c>
      <c r="N592">
        <v>3.9247087658633899</v>
      </c>
      <c r="O592">
        <v>1.4019960068506701</v>
      </c>
      <c r="P592">
        <v>20.738086013173099</v>
      </c>
      <c r="Q592">
        <v>90.920018492834004</v>
      </c>
      <c r="R592">
        <v>0.19292864184695499</v>
      </c>
    </row>
    <row r="593" spans="1:18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372</v>
      </c>
      <c r="E593">
        <v>7334.9280873600001</v>
      </c>
      <c r="F593">
        <v>68.069999999999993</v>
      </c>
      <c r="G593">
        <v>11.6900157980521</v>
      </c>
      <c r="H593">
        <v>-20.571261501600699</v>
      </c>
      <c r="I593">
        <v>-22.5880508239173</v>
      </c>
      <c r="J593">
        <v>-2.1139270971361102</v>
      </c>
      <c r="K593">
        <v>73.125434304539795</v>
      </c>
      <c r="L593">
        <v>68.076774784808407</v>
      </c>
      <c r="M593">
        <v>53.580224671383</v>
      </c>
      <c r="N593">
        <v>-4.5620453351050498</v>
      </c>
      <c r="O593">
        <v>0.45028370490633901</v>
      </c>
      <c r="P593">
        <v>28.984868517702299</v>
      </c>
      <c r="Q593">
        <v>55.766590389015903</v>
      </c>
      <c r="R593">
        <v>8.2548856297512005E-2</v>
      </c>
    </row>
    <row r="594" spans="1:18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1319</v>
      </c>
      <c r="E594">
        <v>7322.5804942499999</v>
      </c>
      <c r="F594">
        <v>1497.4</v>
      </c>
      <c r="G594">
        <v>120.159136405609</v>
      </c>
      <c r="H594">
        <v>44.818220412392897</v>
      </c>
      <c r="I594">
        <v>27.365388576378201</v>
      </c>
      <c r="J594">
        <v>17.260913338329001</v>
      </c>
      <c r="K594">
        <v>1115.7862721601</v>
      </c>
      <c r="L594">
        <v>956.89527830675604</v>
      </c>
      <c r="M594">
        <v>81.803737233158103</v>
      </c>
      <c r="N594">
        <v>20.868168949718498</v>
      </c>
      <c r="O594">
        <v>3.0508088969744702</v>
      </c>
      <c r="P594">
        <v>9.1892613864030999</v>
      </c>
      <c r="Q594">
        <v>151.64271909923499</v>
      </c>
      <c r="R594">
        <v>0.24599411815134001</v>
      </c>
    </row>
    <row r="595" spans="1:18" x14ac:dyDescent="0.3">
      <c r="A595" t="s">
        <v>1320</v>
      </c>
      <c r="B595" t="s">
        <v>1321</v>
      </c>
      <c r="C595" t="str">
        <f>IFERROR(VLOOKUP(Table1[[#This Row],[Ticker]],[1]!Table1[[Symbol]:[Industry]],2,FALSE),"-")</f>
        <v>-</v>
      </c>
      <c r="D595" t="s">
        <v>486</v>
      </c>
      <c r="E595">
        <v>7295.9719653899901</v>
      </c>
      <c r="F595">
        <v>472.05</v>
      </c>
      <c r="G595">
        <v>-48.661130946227502</v>
      </c>
      <c r="H595">
        <v>-8.1815574889518494</v>
      </c>
      <c r="I595">
        <v>-32.674632788688797</v>
      </c>
      <c r="J595">
        <v>2.49319354361793</v>
      </c>
      <c r="K595">
        <v>506.71109888401702</v>
      </c>
      <c r="L595">
        <v>556.17397282717798</v>
      </c>
      <c r="M595">
        <v>40.166518259689703</v>
      </c>
      <c r="N595">
        <v>-3.6782343527272898</v>
      </c>
      <c r="O595">
        <v>0.73009490322233395</v>
      </c>
      <c r="P595">
        <v>53.129965046075597</v>
      </c>
      <c r="Q595">
        <v>10.163360560093301</v>
      </c>
      <c r="R595">
        <v>1.3830164884810999E-2</v>
      </c>
    </row>
    <row r="596" spans="1:18" x14ac:dyDescent="0.3">
      <c r="A596" t="s">
        <v>1322</v>
      </c>
      <c r="B596" t="s">
        <v>1323</v>
      </c>
      <c r="C596" t="str">
        <f>IFERROR(VLOOKUP(Table1[[#This Row],[Ticker]],[1]!Table1[[Symbol]:[Industry]],2,FALSE),"-")</f>
        <v>-</v>
      </c>
      <c r="D596" t="s">
        <v>66</v>
      </c>
      <c r="E596">
        <v>7257.9253156199902</v>
      </c>
      <c r="F596">
        <v>240.94</v>
      </c>
      <c r="G596">
        <v>-11.859789067542099</v>
      </c>
      <c r="H596">
        <v>7.7695160414590303</v>
      </c>
      <c r="I596">
        <v>-17.061701052425601</v>
      </c>
      <c r="J596">
        <v>1.121283369303</v>
      </c>
      <c r="K596">
        <v>251.073977834977</v>
      </c>
      <c r="L596">
        <v>279.95073802567299</v>
      </c>
      <c r="M596">
        <v>47.806470927614498</v>
      </c>
      <c r="N596">
        <v>5.1102156063842203</v>
      </c>
      <c r="O596">
        <v>1.2921356547651901</v>
      </c>
      <c r="P596">
        <v>96.231426911264194</v>
      </c>
      <c r="Q596">
        <v>23.908459758292601</v>
      </c>
      <c r="R596">
        <v>-5.7883073721970001E-3</v>
      </c>
    </row>
    <row r="597" spans="1:18" x14ac:dyDescent="0.3">
      <c r="A597" t="s">
        <v>1324</v>
      </c>
      <c r="B597" t="s">
        <v>1325</v>
      </c>
      <c r="C597" t="str">
        <f>IFERROR(VLOOKUP(Table1[[#This Row],[Ticker]],[1]!Table1[[Symbol]:[Industry]],2,FALSE),"-")</f>
        <v>-</v>
      </c>
      <c r="D597" t="s">
        <v>130</v>
      </c>
      <c r="E597">
        <v>7252.8553904299997</v>
      </c>
      <c r="F597">
        <v>751.55</v>
      </c>
      <c r="G597">
        <v>106.89912878119399</v>
      </c>
      <c r="H597">
        <v>42.896211094257602</v>
      </c>
      <c r="I597">
        <v>56.039879500475699</v>
      </c>
      <c r="J597">
        <v>13.432677955080701</v>
      </c>
      <c r="K597">
        <v>565.94826126481803</v>
      </c>
      <c r="L597">
        <v>473.572801427228</v>
      </c>
      <c r="M597">
        <v>45.589198480848303</v>
      </c>
      <c r="N597">
        <v>20.189246823406801</v>
      </c>
      <c r="O597">
        <v>1.34413344505305</v>
      </c>
      <c r="P597">
        <v>1.4969063934535201</v>
      </c>
      <c r="Q597">
        <v>147.220394736842</v>
      </c>
      <c r="R597">
        <v>0.158804116687358</v>
      </c>
    </row>
    <row r="598" spans="1:18" x14ac:dyDescent="0.3">
      <c r="A598" t="s">
        <v>1326</v>
      </c>
      <c r="B598" t="s">
        <v>1327</v>
      </c>
      <c r="C598" t="str">
        <f>IFERROR(VLOOKUP(Table1[[#This Row],[Ticker]],[1]!Table1[[Symbol]:[Industry]],2,FALSE),"-")</f>
        <v>-</v>
      </c>
      <c r="D598" t="s">
        <v>25</v>
      </c>
      <c r="E598">
        <v>7233.367253595</v>
      </c>
      <c r="F598">
        <v>27.57</v>
      </c>
      <c r="G598">
        <v>41.567533738572401</v>
      </c>
      <c r="H598">
        <v>-3.0673528834966199</v>
      </c>
      <c r="I598">
        <v>4.7421430024558804</v>
      </c>
      <c r="J598">
        <v>-0.8811687470192</v>
      </c>
      <c r="K598">
        <v>27.9219234503861</v>
      </c>
      <c r="L598">
        <v>26.0808438705048</v>
      </c>
      <c r="M598">
        <v>40.866947064478701</v>
      </c>
      <c r="N598">
        <v>-0.22826490118345</v>
      </c>
      <c r="O598">
        <v>0.85561214711045397</v>
      </c>
      <c r="P598">
        <v>33.774846091350902</v>
      </c>
      <c r="Q598">
        <v>69.565628232672793</v>
      </c>
      <c r="R598">
        <v>0.103534277176556</v>
      </c>
    </row>
    <row r="599" spans="1:18" x14ac:dyDescent="0.3">
      <c r="A599" t="s">
        <v>1328</v>
      </c>
      <c r="B599" t="s">
        <v>1329</v>
      </c>
      <c r="C599" t="str">
        <f>IFERROR(VLOOKUP(Table1[[#This Row],[Ticker]],[1]!Table1[[Symbol]:[Industry]],2,FALSE),"-")</f>
        <v>-</v>
      </c>
      <c r="D599" t="s">
        <v>125</v>
      </c>
      <c r="E599">
        <v>7211.6104871399903</v>
      </c>
      <c r="F599">
        <v>1416.85</v>
      </c>
      <c r="G599">
        <v>45.459125970150602</v>
      </c>
      <c r="H599">
        <v>15.3670941458395</v>
      </c>
      <c r="I599">
        <v>12.340751509498</v>
      </c>
      <c r="J599">
        <v>3.65618793867029</v>
      </c>
      <c r="K599">
        <v>1296.0728044218099</v>
      </c>
      <c r="L599">
        <v>1127.6593201560399</v>
      </c>
      <c r="M599">
        <v>44.201926593804998</v>
      </c>
      <c r="N599">
        <v>2.62509602694043</v>
      </c>
      <c r="O599">
        <v>1.19103702722958</v>
      </c>
      <c r="P599">
        <v>10.5233440378304</v>
      </c>
      <c r="Q599">
        <v>80.146217418944602</v>
      </c>
      <c r="R599">
        <v>0.113623583977429</v>
      </c>
    </row>
    <row r="600" spans="1:18" x14ac:dyDescent="0.3">
      <c r="A600" t="s">
        <v>1330</v>
      </c>
      <c r="B600" t="s">
        <v>1331</v>
      </c>
      <c r="C600" t="str">
        <f>IFERROR(VLOOKUP(Table1[[#This Row],[Ticker]],[1]!Table1[[Symbol]:[Industry]],2,FALSE),"-")</f>
        <v>-</v>
      </c>
      <c r="D600" t="s">
        <v>239</v>
      </c>
      <c r="E600">
        <v>7168.3277748</v>
      </c>
      <c r="F600">
        <v>74.27</v>
      </c>
      <c r="G600">
        <v>197.63179440969799</v>
      </c>
      <c r="H600">
        <v>6.2915149365028702</v>
      </c>
      <c r="I600">
        <v>52.622167655313497</v>
      </c>
      <c r="J600">
        <v>-2.48333611456022</v>
      </c>
      <c r="K600">
        <v>63.1880200863393</v>
      </c>
      <c r="L600">
        <v>51.3241810982693</v>
      </c>
      <c r="M600">
        <v>47.850229510960901</v>
      </c>
      <c r="N600">
        <v>11.0838823655083</v>
      </c>
      <c r="O600">
        <v>1.34597616076316</v>
      </c>
      <c r="P600">
        <v>2.6659485660428301</v>
      </c>
      <c r="Q600">
        <v>230.66753430238199</v>
      </c>
      <c r="R600">
        <v>0.232857224566899</v>
      </c>
    </row>
    <row r="601" spans="1:18" hidden="1" x14ac:dyDescent="0.3">
      <c r="A601" t="s">
        <v>1332</v>
      </c>
      <c r="B601" t="s">
        <v>1333</v>
      </c>
      <c r="C601" t="str">
        <f>IFERROR(VLOOKUP(Table1[[#This Row],[Ticker]],[1]!Table1[[Symbol]:[Industry]],2,FALSE),"-")</f>
        <v>-</v>
      </c>
      <c r="E601">
        <v>7148.8621247999999</v>
      </c>
      <c r="F601">
        <v>3544.1</v>
      </c>
      <c r="G601">
        <v>5.5422042081853498</v>
      </c>
      <c r="H601">
        <v>7.5408958233470704</v>
      </c>
      <c r="I601">
        <v>40.539668464263599</v>
      </c>
      <c r="J601">
        <v>5.0337594556791396</v>
      </c>
      <c r="K601">
        <v>3104.6353887825599</v>
      </c>
      <c r="L601">
        <v>2674.5237386495801</v>
      </c>
      <c r="M601">
        <v>91.445465114544703</v>
      </c>
      <c r="N601">
        <v>4.1475221156804496</v>
      </c>
      <c r="O601">
        <v>0.91548501928211201</v>
      </c>
      <c r="P601">
        <v>9.7598826218221895</v>
      </c>
      <c r="Q601">
        <v>68.847070033349198</v>
      </c>
      <c r="R601">
        <v>0.119141066384906</v>
      </c>
    </row>
    <row r="602" spans="1:18" x14ac:dyDescent="0.3">
      <c r="A602" t="s">
        <v>1334</v>
      </c>
      <c r="B602" t="s">
        <v>1335</v>
      </c>
      <c r="C602" t="str">
        <f>IFERROR(VLOOKUP(Table1[[#This Row],[Ticker]],[1]!Table1[[Symbol]:[Industry]],2,FALSE),"-")</f>
        <v>-</v>
      </c>
      <c r="D602" t="s">
        <v>418</v>
      </c>
      <c r="E602">
        <v>7125.6304108800005</v>
      </c>
      <c r="F602">
        <v>268.64</v>
      </c>
      <c r="G602">
        <v>81.100504329148706</v>
      </c>
      <c r="H602">
        <v>26.4006476414012</v>
      </c>
      <c r="I602">
        <v>21.791631465982999</v>
      </c>
      <c r="J602">
        <v>1.1610290356033</v>
      </c>
      <c r="K602">
        <v>226.07981024607699</v>
      </c>
      <c r="L602">
        <v>195.47995534655601</v>
      </c>
      <c r="M602">
        <v>31.095438111276199</v>
      </c>
      <c r="N602">
        <v>10.5045241133475</v>
      </c>
      <c r="O602">
        <v>1.0841277620732599</v>
      </c>
      <c r="P602">
        <v>2.3674806432400302</v>
      </c>
      <c r="Q602">
        <v>116.557839580814</v>
      </c>
      <c r="R602">
        <v>0.101335400492824</v>
      </c>
    </row>
    <row r="603" spans="1:18" x14ac:dyDescent="0.3">
      <c r="A603" t="s">
        <v>1336</v>
      </c>
      <c r="B603" t="s">
        <v>1337</v>
      </c>
      <c r="C603" t="str">
        <f>IFERROR(VLOOKUP(Table1[[#This Row],[Ticker]],[1]!Table1[[Symbol]:[Industry]],2,FALSE),"-")</f>
        <v>-</v>
      </c>
      <c r="D603" t="s">
        <v>517</v>
      </c>
      <c r="E603">
        <v>7119.1585213199996</v>
      </c>
      <c r="F603">
        <v>1011.95</v>
      </c>
      <c r="G603">
        <v>7.9740026398221699</v>
      </c>
      <c r="H603">
        <v>25.744163763072699</v>
      </c>
      <c r="I603">
        <v>-4.7347642775110401</v>
      </c>
      <c r="J603">
        <v>-1.48896282956909</v>
      </c>
      <c r="K603">
        <v>908.12099782894302</v>
      </c>
      <c r="L603">
        <v>889.38346289718902</v>
      </c>
      <c r="M603">
        <v>31.107582974028801</v>
      </c>
      <c r="N603">
        <v>6.6281021606017596</v>
      </c>
      <c r="O603">
        <v>3.0006150675847598</v>
      </c>
      <c r="P603">
        <v>7.9598794406838103</v>
      </c>
      <c r="Q603">
        <v>34.344507135745097</v>
      </c>
      <c r="R603">
        <v>1.8990771187632E-2</v>
      </c>
    </row>
    <row r="604" spans="1:18" x14ac:dyDescent="0.3">
      <c r="A604" t="s">
        <v>1338</v>
      </c>
      <c r="B604" t="s">
        <v>1339</v>
      </c>
      <c r="C604" t="str">
        <f>IFERROR(VLOOKUP(Table1[[#This Row],[Ticker]],[1]!Table1[[Symbol]:[Industry]],2,FALSE),"-")</f>
        <v>-</v>
      </c>
      <c r="D604" t="s">
        <v>524</v>
      </c>
      <c r="E604">
        <v>7100.0311300000003</v>
      </c>
      <c r="F604">
        <v>2357.4499999999998</v>
      </c>
      <c r="G604">
        <v>-21.460498723410002</v>
      </c>
      <c r="H604">
        <v>5.4083609058993298</v>
      </c>
      <c r="I604">
        <v>-20.085795791511998</v>
      </c>
      <c r="J604">
        <v>6.8202847061382199</v>
      </c>
      <c r="K604">
        <v>2209.7535853675599</v>
      </c>
      <c r="L604">
        <v>2244.1516310051302</v>
      </c>
      <c r="M604">
        <v>45.726391079798702</v>
      </c>
      <c r="N604">
        <v>5.4633778284679302</v>
      </c>
      <c r="O604">
        <v>1.51484901429297</v>
      </c>
      <c r="P604">
        <v>16.015185900018999</v>
      </c>
      <c r="Q604">
        <v>20.278061224489701</v>
      </c>
      <c r="R604">
        <v>-5.3636275708965002E-2</v>
      </c>
    </row>
    <row r="605" spans="1:18" x14ac:dyDescent="0.3">
      <c r="A605" t="s">
        <v>1340</v>
      </c>
      <c r="B605" t="s">
        <v>1341</v>
      </c>
      <c r="C605" t="str">
        <f>IFERROR(VLOOKUP(Table1[[#This Row],[Ticker]],[1]!Table1[[Symbol]:[Industry]],2,FALSE),"-")</f>
        <v>-</v>
      </c>
      <c r="D605" t="s">
        <v>418</v>
      </c>
      <c r="E605">
        <v>7096.3536385500001</v>
      </c>
      <c r="F605">
        <v>617.04999999999995</v>
      </c>
      <c r="G605">
        <v>32.256560257395101</v>
      </c>
      <c r="H605">
        <v>12.916902576750401</v>
      </c>
      <c r="I605">
        <v>43.857752246161297</v>
      </c>
      <c r="J605">
        <v>2.50512418476906</v>
      </c>
      <c r="K605">
        <v>555.59368245426401</v>
      </c>
      <c r="L605">
        <v>493.87055408272801</v>
      </c>
      <c r="M605">
        <v>41.524228805897103</v>
      </c>
      <c r="N605">
        <v>5.1522403736939903</v>
      </c>
      <c r="O605">
        <v>1.99624636129846</v>
      </c>
      <c r="P605">
        <v>8.9052750992626208</v>
      </c>
      <c r="Q605">
        <v>60.085614217148702</v>
      </c>
      <c r="R605">
        <v>-5.1907834184949E-2</v>
      </c>
    </row>
    <row r="606" spans="1:18" x14ac:dyDescent="0.3">
      <c r="A606" t="s">
        <v>1342</v>
      </c>
      <c r="B606" t="s">
        <v>1343</v>
      </c>
      <c r="C606" t="str">
        <f>IFERROR(VLOOKUP(Table1[[#This Row],[Ticker]],[1]!Table1[[Symbol]:[Industry]],2,FALSE),"-")</f>
        <v>-</v>
      </c>
      <c r="D606" t="s">
        <v>446</v>
      </c>
      <c r="E606">
        <v>7063.637497875</v>
      </c>
      <c r="F606">
        <v>678.05</v>
      </c>
      <c r="G606">
        <v>-6.8439866380048997</v>
      </c>
      <c r="H606">
        <v>22.427017111224401</v>
      </c>
      <c r="I606">
        <v>-9.6422856267900006</v>
      </c>
      <c r="J606">
        <v>14.227083280060899</v>
      </c>
      <c r="K606">
        <v>583.274676783833</v>
      </c>
      <c r="L606">
        <v>585.26907320087696</v>
      </c>
      <c r="M606">
        <v>54.785732830029097</v>
      </c>
      <c r="N606">
        <v>10.738809690798901</v>
      </c>
      <c r="O606">
        <v>3.1037272612961</v>
      </c>
      <c r="P606">
        <v>10.611311850158501</v>
      </c>
      <c r="Q606">
        <v>50.677777777777699</v>
      </c>
      <c r="R606">
        <v>5.5367658871498998E-2</v>
      </c>
    </row>
    <row r="607" spans="1:18" x14ac:dyDescent="0.3">
      <c r="A607" t="s">
        <v>1344</v>
      </c>
      <c r="B607" t="s">
        <v>1345</v>
      </c>
      <c r="C607" t="str">
        <f>IFERROR(VLOOKUP(Table1[[#This Row],[Ticker]],[1]!Table1[[Symbol]:[Industry]],2,FALSE),"-")</f>
        <v>-</v>
      </c>
      <c r="D607" t="s">
        <v>598</v>
      </c>
      <c r="E607">
        <v>7049.0651416800001</v>
      </c>
      <c r="F607">
        <v>238.2</v>
      </c>
      <c r="G607">
        <v>10.4790623381851</v>
      </c>
      <c r="H607">
        <v>7.0220375324992297</v>
      </c>
      <c r="I607">
        <v>0.64321538637303399</v>
      </c>
      <c r="J607">
        <v>0.59871693668540005</v>
      </c>
      <c r="K607">
        <v>221.16387467865201</v>
      </c>
      <c r="L607">
        <v>216.45615918743499</v>
      </c>
      <c r="M607">
        <v>32.7133856178637</v>
      </c>
      <c r="N607">
        <v>6.5522956679270496</v>
      </c>
      <c r="O607">
        <v>1.8584917421615701</v>
      </c>
      <c r="P607">
        <v>17.800167926112501</v>
      </c>
      <c r="Q607">
        <v>46.314496314496203</v>
      </c>
      <c r="R607">
        <v>5.8139181923458003E-2</v>
      </c>
    </row>
    <row r="608" spans="1:18" hidden="1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350</v>
      </c>
      <c r="E608">
        <v>7010.5922524999996</v>
      </c>
      <c r="F608">
        <v>916.55</v>
      </c>
      <c r="G608">
        <v>2.6796886973484102</v>
      </c>
      <c r="H608">
        <v>-2.23364961146995</v>
      </c>
      <c r="I608">
        <v>1.7764950263292401</v>
      </c>
      <c r="J608">
        <v>-1.4214712247558501</v>
      </c>
      <c r="K608">
        <v>884.66084202116099</v>
      </c>
      <c r="L608">
        <v>838.12672769629603</v>
      </c>
      <c r="M608">
        <v>52.646049092297098</v>
      </c>
      <c r="N608">
        <v>1.8559331515565201</v>
      </c>
      <c r="O608">
        <v>0.44998557416305501</v>
      </c>
      <c r="P608">
        <v>17.778626370628899</v>
      </c>
      <c r="Q608">
        <v>29.767804049270801</v>
      </c>
      <c r="R608">
        <v>7.1589911513344998E-2</v>
      </c>
    </row>
    <row r="609" spans="1:18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355</v>
      </c>
      <c r="E609">
        <v>7001.2199473649998</v>
      </c>
      <c r="F609">
        <v>469.3</v>
      </c>
      <c r="G609">
        <v>10.5393818697596</v>
      </c>
      <c r="H609">
        <v>3.75541757187862</v>
      </c>
      <c r="I609">
        <v>13.200629873597601</v>
      </c>
      <c r="J609">
        <v>-1.6541717823144699</v>
      </c>
      <c r="K609">
        <v>435.61662779612999</v>
      </c>
      <c r="L609">
        <v>393.76239307519302</v>
      </c>
      <c r="M609">
        <v>56.017064265800599</v>
      </c>
      <c r="N609">
        <v>2.66111935202151</v>
      </c>
      <c r="O609">
        <v>0.94138144174222704</v>
      </c>
      <c r="P609">
        <v>7.05305774557851</v>
      </c>
      <c r="Q609">
        <v>37.624633431085002</v>
      </c>
      <c r="R609">
        <v>9.3269216563828999E-2</v>
      </c>
    </row>
    <row r="610" spans="1:18" hidden="1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239</v>
      </c>
      <c r="E610">
        <v>6995.7724283999996</v>
      </c>
      <c r="F610">
        <v>59.56</v>
      </c>
      <c r="G610">
        <v>76.137580118282003</v>
      </c>
      <c r="H610">
        <v>-2.8284882464234702</v>
      </c>
      <c r="I610">
        <v>0.76520406740623403</v>
      </c>
      <c r="J610">
        <v>-4.1553551451876496</v>
      </c>
      <c r="K610">
        <v>55.971611964683802</v>
      </c>
      <c r="L610">
        <v>51.306642112569499</v>
      </c>
      <c r="M610">
        <v>64.714072361281694</v>
      </c>
      <c r="N610">
        <v>5.0840987156670998</v>
      </c>
      <c r="O610">
        <v>1.1546883083998001</v>
      </c>
      <c r="P610">
        <v>23.237071860308902</v>
      </c>
      <c r="Q610">
        <v>122.654205607476</v>
      </c>
      <c r="R610">
        <v>5.9626087766804003E-2</v>
      </c>
    </row>
    <row r="611" spans="1:18" hidden="1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401</v>
      </c>
      <c r="E611">
        <v>6985.6888849999996</v>
      </c>
      <c r="F611">
        <v>1152.9000000000001</v>
      </c>
      <c r="G611">
        <v>2.7769362115231302</v>
      </c>
      <c r="H611">
        <v>13.573750424627001</v>
      </c>
      <c r="I611">
        <v>20.160536476240299</v>
      </c>
      <c r="J611">
        <v>-8.5230275417096593</v>
      </c>
      <c r="K611">
        <v>1064.6598120466101</v>
      </c>
      <c r="L611">
        <v>960.54167540288699</v>
      </c>
      <c r="M611">
        <v>69.331122494246699</v>
      </c>
      <c r="N611">
        <v>0.98246668297736695</v>
      </c>
      <c r="O611">
        <v>0.83877601305478799</v>
      </c>
      <c r="P611">
        <v>11.8917512360135</v>
      </c>
      <c r="Q611">
        <v>40.597560975609703</v>
      </c>
      <c r="R611">
        <v>-8.0058050148859E-2</v>
      </c>
    </row>
    <row r="612" spans="1:18" hidden="1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22</v>
      </c>
      <c r="E612">
        <v>6985.2748693599997</v>
      </c>
      <c r="F612">
        <v>616.25</v>
      </c>
      <c r="G612">
        <v>128.54525386142399</v>
      </c>
      <c r="H612">
        <v>-0.53307417959246695</v>
      </c>
      <c r="I612">
        <v>23.368181106113099</v>
      </c>
      <c r="J612">
        <v>0.61349369966154399</v>
      </c>
      <c r="K612">
        <v>585.99565719706902</v>
      </c>
      <c r="L612">
        <v>496.88878888852702</v>
      </c>
      <c r="M612">
        <v>50.484518884512802</v>
      </c>
      <c r="N612">
        <v>2.2546422966419399</v>
      </c>
      <c r="O612">
        <v>0.74859544811581602</v>
      </c>
      <c r="P612">
        <v>9.0547667342799105</v>
      </c>
      <c r="Q612">
        <v>185.234899328859</v>
      </c>
      <c r="R612">
        <v>0.26398849388955498</v>
      </c>
    </row>
    <row r="613" spans="1:18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384</v>
      </c>
      <c r="E613">
        <v>6972.5344471349999</v>
      </c>
      <c r="F613">
        <v>685.35</v>
      </c>
      <c r="G613">
        <v>-19.467439875097899</v>
      </c>
      <c r="H613">
        <v>6.8146733102555901</v>
      </c>
      <c r="I613">
        <v>-17.447660350720401</v>
      </c>
      <c r="J613">
        <v>3.6966848295442701E-3</v>
      </c>
      <c r="K613">
        <v>641.28130685731105</v>
      </c>
      <c r="L613">
        <v>641.311107710491</v>
      </c>
      <c r="M613">
        <v>39.295619015740201</v>
      </c>
      <c r="N613">
        <v>3.8703863623214998</v>
      </c>
      <c r="O613">
        <v>1.1091866784486599</v>
      </c>
      <c r="P613">
        <v>13.226818413948999</v>
      </c>
      <c r="Q613">
        <v>31.456794859499301</v>
      </c>
      <c r="R613">
        <v>-7.1521466796191993E-2</v>
      </c>
    </row>
    <row r="614" spans="1:18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524</v>
      </c>
      <c r="E614">
        <v>6951.0546859249998</v>
      </c>
      <c r="F614">
        <v>261.8</v>
      </c>
      <c r="G614">
        <v>-24.116751502266801</v>
      </c>
      <c r="H614">
        <v>0.89740149384331402</v>
      </c>
      <c r="I614">
        <v>-19.693738635837999</v>
      </c>
      <c r="J614">
        <v>4.3378402646290901</v>
      </c>
      <c r="K614">
        <v>248.988366874739</v>
      </c>
      <c r="L614">
        <v>259.82303105965599</v>
      </c>
      <c r="M614">
        <v>54.641960474351698</v>
      </c>
      <c r="N614">
        <v>4.3186535527106296</v>
      </c>
      <c r="O614">
        <v>1.3888382331498501</v>
      </c>
      <c r="P614">
        <v>22.593582887700499</v>
      </c>
      <c r="Q614">
        <v>18.999999999999901</v>
      </c>
      <c r="R614">
        <v>-4.0053219285430004E-3</v>
      </c>
    </row>
    <row r="615" spans="1:18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350</v>
      </c>
      <c r="E615">
        <v>6918.7859558399996</v>
      </c>
      <c r="F615">
        <v>59.99</v>
      </c>
      <c r="G615">
        <v>-40.738867550619901</v>
      </c>
      <c r="H615">
        <v>-16.689382340440702</v>
      </c>
      <c r="I615">
        <v>-36.1774799240454</v>
      </c>
      <c r="J615">
        <v>-6.7353784340995304</v>
      </c>
      <c r="K615">
        <v>68.249301156416806</v>
      </c>
      <c r="L615">
        <v>71.696618510258403</v>
      </c>
      <c r="M615">
        <v>47.154175152373902</v>
      </c>
      <c r="N615">
        <v>-7.9043682854842201</v>
      </c>
      <c r="O615">
        <v>1.76366786092984</v>
      </c>
      <c r="P615">
        <v>63.360560093348802</v>
      </c>
      <c r="Q615">
        <v>0.15025041736227401</v>
      </c>
      <c r="R615">
        <v>0.102995776006467</v>
      </c>
    </row>
    <row r="616" spans="1:18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1074</v>
      </c>
      <c r="E616">
        <v>6902.9934329999996</v>
      </c>
      <c r="F616">
        <v>140.36000000000001</v>
      </c>
      <c r="G616">
        <v>-10.390398472451899</v>
      </c>
      <c r="H616">
        <v>-8.8269978378672498</v>
      </c>
      <c r="I616">
        <v>-34.0198179094129</v>
      </c>
      <c r="J616">
        <v>-5.35127052593666</v>
      </c>
      <c r="K616">
        <v>153.58942238190099</v>
      </c>
      <c r="L616">
        <v>161.639027136116</v>
      </c>
      <c r="M616">
        <v>33.056609174541997</v>
      </c>
      <c r="N616">
        <v>-4.0252466489423</v>
      </c>
      <c r="O616">
        <v>1.6762180961864599</v>
      </c>
      <c r="P616">
        <v>50.042747221430503</v>
      </c>
      <c r="Q616">
        <v>19.1005515485787</v>
      </c>
      <c r="R616">
        <v>5.1105865085025001E-2</v>
      </c>
    </row>
    <row r="617" spans="1:18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928</v>
      </c>
      <c r="E617">
        <v>6874.7932552250004</v>
      </c>
      <c r="F617">
        <v>206.05</v>
      </c>
      <c r="G617">
        <v>50.3091647637224</v>
      </c>
      <c r="H617">
        <v>-11.9009957746959</v>
      </c>
      <c r="I617">
        <v>5.4499824065196302E-2</v>
      </c>
      <c r="J617">
        <v>-3.5760868281702498</v>
      </c>
      <c r="K617">
        <v>210.70366417109599</v>
      </c>
      <c r="L617">
        <v>185.56615925653099</v>
      </c>
      <c r="M617">
        <v>69.556736030771702</v>
      </c>
      <c r="N617">
        <v>-1.7894100067387</v>
      </c>
      <c r="O617">
        <v>0.84196242611131999</v>
      </c>
      <c r="P617">
        <v>23.5622421742295</v>
      </c>
      <c r="Q617">
        <v>88.690476190476105</v>
      </c>
      <c r="R617">
        <v>9.5913239775025999E-2</v>
      </c>
    </row>
    <row r="618" spans="1:18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598</v>
      </c>
      <c r="E618">
        <v>6867.6096550000002</v>
      </c>
      <c r="F618">
        <v>380.8</v>
      </c>
      <c r="G618">
        <v>75.805295227558304</v>
      </c>
      <c r="H618">
        <v>7.3222838466377302</v>
      </c>
      <c r="I618">
        <v>63.096350509170598</v>
      </c>
      <c r="J618">
        <v>0.63876914859766598</v>
      </c>
      <c r="K618">
        <v>339.953195546541</v>
      </c>
      <c r="L618">
        <v>274.07549348769402</v>
      </c>
      <c r="M618">
        <v>70.514456110150803</v>
      </c>
      <c r="N618">
        <v>5.4279619483255503</v>
      </c>
      <c r="O618">
        <v>0.742361743840948</v>
      </c>
      <c r="P618">
        <v>0.44642857142855802</v>
      </c>
      <c r="Q618">
        <v>129.22498118886301</v>
      </c>
      <c r="R618">
        <v>0.33055426023714501</v>
      </c>
    </row>
    <row r="619" spans="1:18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622</v>
      </c>
      <c r="E619">
        <v>6855.7924759999996</v>
      </c>
      <c r="F619">
        <v>353.35</v>
      </c>
      <c r="G619">
        <v>-15.248604508369899</v>
      </c>
      <c r="H619">
        <v>-1.23735776266012</v>
      </c>
      <c r="I619">
        <v>5.8301753552467099</v>
      </c>
      <c r="J619">
        <v>-5.4960695610797501</v>
      </c>
      <c r="K619">
        <v>345.16309774081299</v>
      </c>
      <c r="L619">
        <v>340.195822019964</v>
      </c>
      <c r="M619">
        <v>43.1098302380652</v>
      </c>
      <c r="N619">
        <v>1.1325986524949001</v>
      </c>
      <c r="O619">
        <v>0.96510485487061903</v>
      </c>
      <c r="P619">
        <v>23.659261355596399</v>
      </c>
      <c r="Q619">
        <v>31.970121381885999</v>
      </c>
      <c r="R619">
        <v>0.15709915953175799</v>
      </c>
    </row>
    <row r="620" spans="1:18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47</v>
      </c>
      <c r="E620">
        <v>6832.8511535999996</v>
      </c>
      <c r="F620">
        <v>495.8</v>
      </c>
      <c r="G620">
        <v>177.138083744912</v>
      </c>
      <c r="H620">
        <v>18.0771885845265</v>
      </c>
      <c r="I620">
        <v>66.536666752941699</v>
      </c>
      <c r="J620">
        <v>0.12559793551526599</v>
      </c>
      <c r="K620">
        <v>407.01058329232097</v>
      </c>
      <c r="L620">
        <v>318.62520377627902</v>
      </c>
      <c r="M620">
        <v>64.762488702468204</v>
      </c>
      <c r="N620">
        <v>11.8426862860588</v>
      </c>
      <c r="O620">
        <v>1.3041530206146701</v>
      </c>
      <c r="P620">
        <v>0.58491327148042505</v>
      </c>
      <c r="Q620">
        <v>209.875</v>
      </c>
      <c r="R620">
        <v>0.18092984095692599</v>
      </c>
    </row>
    <row r="621" spans="1:18" hidden="1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274</v>
      </c>
      <c r="E621">
        <v>6814.0902942000002</v>
      </c>
      <c r="F621">
        <v>1898.45</v>
      </c>
      <c r="G621">
        <v>81.638464313796902</v>
      </c>
      <c r="H621">
        <v>9.1750060562058398</v>
      </c>
      <c r="I621">
        <v>46.678478224047801</v>
      </c>
      <c r="J621">
        <v>-4.3122523867590896</v>
      </c>
      <c r="K621">
        <v>1633.0946450337599</v>
      </c>
      <c r="L621">
        <v>1366.3072411456601</v>
      </c>
      <c r="M621">
        <v>66.708336953297206</v>
      </c>
      <c r="N621">
        <v>8.33791259860803</v>
      </c>
      <c r="O621">
        <v>0.32471554455275398</v>
      </c>
      <c r="P621">
        <v>2.7153730675024201</v>
      </c>
      <c r="Q621">
        <v>109.08039647577</v>
      </c>
      <c r="R621">
        <v>0.14986521574171999</v>
      </c>
    </row>
    <row r="622" spans="1:18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47</v>
      </c>
      <c r="E622">
        <v>6811.1628600499998</v>
      </c>
      <c r="F622">
        <v>50.41</v>
      </c>
      <c r="G622">
        <v>121.01282182423699</v>
      </c>
      <c r="H622">
        <v>18.181937966823298</v>
      </c>
      <c r="I622">
        <v>73.358520645971794</v>
      </c>
      <c r="J622">
        <v>-0.93416014433163397</v>
      </c>
      <c r="K622">
        <v>40.600345214370797</v>
      </c>
      <c r="L622">
        <v>33.759196779953598</v>
      </c>
      <c r="M622">
        <v>76.301479396705801</v>
      </c>
      <c r="N622">
        <v>14.330189574284301</v>
      </c>
      <c r="O622">
        <v>3.0733175527904502</v>
      </c>
      <c r="P622">
        <v>2.8962507439000298</v>
      </c>
      <c r="Q622">
        <v>183.08474265415501</v>
      </c>
      <c r="R622">
        <v>0.11260223946060199</v>
      </c>
    </row>
    <row r="623" spans="1:18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96</v>
      </c>
      <c r="E623">
        <v>6794.0643662550001</v>
      </c>
      <c r="F623">
        <v>1047.8</v>
      </c>
      <c r="G623">
        <v>132.42104324710499</v>
      </c>
      <c r="H623">
        <v>13.5429072234295</v>
      </c>
      <c r="I623">
        <v>34.813738320173101</v>
      </c>
      <c r="J623">
        <v>4.7378580813040498</v>
      </c>
      <c r="K623">
        <v>912.20992659161095</v>
      </c>
      <c r="L623">
        <v>742.98579103311295</v>
      </c>
      <c r="M623">
        <v>43.952501394110797</v>
      </c>
      <c r="N623">
        <v>9.1142309954197405</v>
      </c>
      <c r="O623">
        <v>1.12510074863911</v>
      </c>
      <c r="P623">
        <v>2.0614621110899001</v>
      </c>
      <c r="Q623">
        <v>192.314130283163</v>
      </c>
    </row>
    <row r="624" spans="1:18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135</v>
      </c>
      <c r="E624">
        <v>6789.2497964499998</v>
      </c>
      <c r="F624">
        <v>3286.6</v>
      </c>
      <c r="G624">
        <v>84.434272589812394</v>
      </c>
      <c r="H624">
        <v>25.732846776410501</v>
      </c>
      <c r="I624">
        <v>23.827891999319899</v>
      </c>
      <c r="J624">
        <v>7.2927736228705902</v>
      </c>
      <c r="K624">
        <v>2506.1903170609498</v>
      </c>
      <c r="L624">
        <v>2076.1314993590099</v>
      </c>
      <c r="M624">
        <v>89.850005624850496</v>
      </c>
      <c r="N624">
        <v>15.465938454197101</v>
      </c>
      <c r="O624">
        <v>1.20212894103116</v>
      </c>
      <c r="P624">
        <v>1.1683806973772299</v>
      </c>
      <c r="Q624">
        <v>126.482444957447</v>
      </c>
      <c r="R624">
        <v>0.18492950517689399</v>
      </c>
    </row>
    <row r="625" spans="1:18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203</v>
      </c>
      <c r="E625">
        <v>6772.0836353099903</v>
      </c>
      <c r="F625">
        <v>213.37</v>
      </c>
      <c r="G625">
        <v>26.086222489476199</v>
      </c>
      <c r="H625">
        <v>26.945869228541302</v>
      </c>
      <c r="I625">
        <v>-1.8033712554958601</v>
      </c>
      <c r="J625">
        <v>1.7348578263490499</v>
      </c>
      <c r="K625">
        <v>192.38832872859999</v>
      </c>
      <c r="L625">
        <v>194.90010506009199</v>
      </c>
      <c r="M625">
        <v>47.904572718129899</v>
      </c>
      <c r="N625">
        <v>11.0828151556404</v>
      </c>
      <c r="O625">
        <v>1.66764540167613</v>
      </c>
      <c r="P625">
        <v>44.350189811126199</v>
      </c>
      <c r="Q625">
        <v>58.345083487940599</v>
      </c>
      <c r="R625">
        <v>8.8743812750634005E-2</v>
      </c>
    </row>
    <row r="626" spans="1:18" hidden="1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966</v>
      </c>
      <c r="E626">
        <v>6746.8437323999997</v>
      </c>
      <c r="F626">
        <v>127.5</v>
      </c>
      <c r="G626">
        <v>-19.3642850375929</v>
      </c>
      <c r="H626">
        <v>-1.73920464090238</v>
      </c>
      <c r="I626">
        <v>-7.1370121887567901</v>
      </c>
      <c r="K626">
        <v>118.051374993029</v>
      </c>
      <c r="M626">
        <v>1.05563603616817</v>
      </c>
      <c r="N626">
        <v>2.0234786523530102</v>
      </c>
      <c r="O626">
        <v>1.1368421052631501</v>
      </c>
      <c r="P626">
        <v>0.39215686274509598</v>
      </c>
      <c r="Q626">
        <v>11.353711790393</v>
      </c>
    </row>
    <row r="627" spans="1:18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56</v>
      </c>
      <c r="E627">
        <v>6712.64</v>
      </c>
      <c r="F627">
        <v>885.05</v>
      </c>
      <c r="G627">
        <v>130.73050397774</v>
      </c>
      <c r="H627">
        <v>-9.7898559139124597</v>
      </c>
      <c r="I627">
        <v>27.296955633495799</v>
      </c>
      <c r="J627">
        <v>-1.321335368013</v>
      </c>
      <c r="K627">
        <v>882.63455398228098</v>
      </c>
      <c r="L627">
        <v>742.87688556519095</v>
      </c>
      <c r="M627">
        <v>59.097490641645599</v>
      </c>
      <c r="N627">
        <v>0.30154547290892603</v>
      </c>
      <c r="O627">
        <v>0.87944693862590695</v>
      </c>
      <c r="P627">
        <v>31.630981300491499</v>
      </c>
      <c r="Q627">
        <v>163.997017151379</v>
      </c>
      <c r="R627">
        <v>0.116226176954338</v>
      </c>
    </row>
    <row r="628" spans="1:18" hidden="1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1236</v>
      </c>
      <c r="E628">
        <v>6636.6662775300001</v>
      </c>
      <c r="F628">
        <v>1375.15</v>
      </c>
      <c r="G628">
        <v>-18.6346495004614</v>
      </c>
      <c r="H628">
        <v>-2.0523427276262498</v>
      </c>
      <c r="I628">
        <v>-6.1719568924665804</v>
      </c>
      <c r="J628">
        <v>2.22774090446974E-2</v>
      </c>
      <c r="K628">
        <v>1363.8390136846799</v>
      </c>
      <c r="L628">
        <v>1333.8766639785999</v>
      </c>
      <c r="M628">
        <v>77.088001342421407</v>
      </c>
      <c r="N628">
        <v>0.349470029993526</v>
      </c>
      <c r="O628">
        <v>0.68423793919666798</v>
      </c>
      <c r="P628">
        <v>3.0687561356942799</v>
      </c>
      <c r="Q628">
        <v>10.307624433481701</v>
      </c>
      <c r="R628">
        <v>-5.5078309021881003E-2</v>
      </c>
    </row>
    <row r="629" spans="1:18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239</v>
      </c>
      <c r="E629">
        <v>6608.5443283949999</v>
      </c>
      <c r="F629">
        <v>1886.55</v>
      </c>
      <c r="G629">
        <v>-28.9237815425587</v>
      </c>
      <c r="H629">
        <v>-12.5013709678075</v>
      </c>
      <c r="I629">
        <v>-23.496753590134201</v>
      </c>
      <c r="J629">
        <v>-0.32112573120197302</v>
      </c>
      <c r="K629">
        <v>1866.9097461020999</v>
      </c>
      <c r="L629">
        <v>1978.7579967023801</v>
      </c>
      <c r="M629">
        <v>82.887476290705393</v>
      </c>
      <c r="N629">
        <v>1.8665103458007199</v>
      </c>
      <c r="O629">
        <v>1.22824809647195</v>
      </c>
      <c r="P629">
        <v>54.798441599745502</v>
      </c>
      <c r="Q629">
        <v>17.909375000000001</v>
      </c>
      <c r="R629">
        <v>7.4302464594733997E-2</v>
      </c>
    </row>
    <row r="630" spans="1:18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138</v>
      </c>
      <c r="E630">
        <v>6583.8321019550003</v>
      </c>
      <c r="F630">
        <v>606.4</v>
      </c>
      <c r="G630">
        <v>89.774030020699698</v>
      </c>
      <c r="H630">
        <v>31.169152015290798</v>
      </c>
      <c r="I630">
        <v>33.701882892962502</v>
      </c>
      <c r="J630">
        <v>7.4428757916967898</v>
      </c>
      <c r="K630">
        <v>490.48022147783797</v>
      </c>
      <c r="L630">
        <v>445.81821564451701</v>
      </c>
      <c r="M630">
        <v>59.750504616050698</v>
      </c>
      <c r="N630">
        <v>13.574472283597601</v>
      </c>
      <c r="O630">
        <v>2.69480489074081</v>
      </c>
      <c r="P630">
        <v>2.1437994722955001</v>
      </c>
      <c r="Q630">
        <v>122.572949164984</v>
      </c>
      <c r="R630">
        <v>3.3241096724169999E-2</v>
      </c>
    </row>
    <row r="631" spans="1:18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239</v>
      </c>
      <c r="E631">
        <v>6583.3808428800003</v>
      </c>
      <c r="F631">
        <v>2502</v>
      </c>
      <c r="G631">
        <v>-7.4522047192610001</v>
      </c>
      <c r="H631">
        <v>0.62616490535247504</v>
      </c>
      <c r="I631">
        <v>-5.0472334965727796</v>
      </c>
      <c r="J631">
        <v>-1.8106538792798399</v>
      </c>
      <c r="K631">
        <v>2267.7265238597402</v>
      </c>
      <c r="L631">
        <v>2165.3882152235201</v>
      </c>
      <c r="M631">
        <v>68.109102236610894</v>
      </c>
      <c r="N631">
        <v>3.9267881698595399</v>
      </c>
      <c r="O631">
        <v>0.553520438168567</v>
      </c>
      <c r="P631">
        <v>7.0103916866506699</v>
      </c>
      <c r="Q631">
        <v>45.465116279069697</v>
      </c>
      <c r="R631">
        <v>9.4520170845887E-2</v>
      </c>
    </row>
    <row r="632" spans="1:18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138</v>
      </c>
      <c r="E632">
        <v>6559.2284994000001</v>
      </c>
      <c r="F632">
        <v>967.8</v>
      </c>
      <c r="G632">
        <v>133.42988049786001</v>
      </c>
      <c r="H632">
        <v>15.1259951101962</v>
      </c>
      <c r="I632">
        <v>141.45287169108499</v>
      </c>
      <c r="J632">
        <v>-3.2805972147322899</v>
      </c>
      <c r="K632">
        <v>854.87899947928099</v>
      </c>
      <c r="L632">
        <v>663.261061317746</v>
      </c>
      <c r="M632">
        <v>40.158325964254502</v>
      </c>
      <c r="N632">
        <v>5.1021329637096704</v>
      </c>
      <c r="O632">
        <v>1.5698529131744401</v>
      </c>
      <c r="P632">
        <v>10.560033064682701</v>
      </c>
      <c r="Q632">
        <v>169.845253032204</v>
      </c>
      <c r="R632">
        <v>0.19988929733910901</v>
      </c>
    </row>
    <row r="633" spans="1:18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130</v>
      </c>
      <c r="E633">
        <v>6529.0623716999999</v>
      </c>
      <c r="F633">
        <v>357.65</v>
      </c>
      <c r="G633">
        <v>499.15873129308301</v>
      </c>
      <c r="H633">
        <v>30.686871386856598</v>
      </c>
      <c r="I633">
        <v>100.50363288290799</v>
      </c>
      <c r="J633">
        <v>12.9679645508965</v>
      </c>
      <c r="K633">
        <v>282.82761634963401</v>
      </c>
      <c r="L633">
        <v>200.32243330536599</v>
      </c>
      <c r="M633">
        <v>38.585604425528899</v>
      </c>
      <c r="N633">
        <v>15.041247803534</v>
      </c>
      <c r="O633">
        <v>1.0833413354724799</v>
      </c>
      <c r="P633">
        <v>3.8445407521319601</v>
      </c>
      <c r="Q633">
        <v>531.33274492497696</v>
      </c>
      <c r="R633">
        <v>0.133738333287681</v>
      </c>
    </row>
    <row r="634" spans="1:18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22</v>
      </c>
      <c r="E634">
        <v>6523.9062774599997</v>
      </c>
      <c r="F634">
        <v>855.55</v>
      </c>
      <c r="G634">
        <v>85.117330464557497</v>
      </c>
      <c r="H634">
        <v>4.604645377662</v>
      </c>
      <c r="I634">
        <v>84.702077967153201</v>
      </c>
      <c r="J634">
        <v>-2.9024921126635901</v>
      </c>
      <c r="K634">
        <v>774.34380845671103</v>
      </c>
      <c r="L634">
        <v>608.64292626196595</v>
      </c>
      <c r="M634">
        <v>55.0866891576973</v>
      </c>
      <c r="N634">
        <v>3.8374328728723901</v>
      </c>
      <c r="O634">
        <v>0.74071937473914196</v>
      </c>
      <c r="P634">
        <v>6.8026415755946399</v>
      </c>
      <c r="Q634">
        <v>112.00594721843601</v>
      </c>
    </row>
    <row r="635" spans="1:18" hidden="1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66</v>
      </c>
      <c r="E635">
        <v>6515.361363</v>
      </c>
      <c r="F635">
        <v>414.15</v>
      </c>
      <c r="G635">
        <v>-25.922084117920601</v>
      </c>
      <c r="H635">
        <v>9.0193552342107601</v>
      </c>
      <c r="I635">
        <v>1.78777535439352</v>
      </c>
      <c r="J635">
        <v>7.7761253972715396</v>
      </c>
      <c r="K635">
        <v>383.299569412388</v>
      </c>
      <c r="M635">
        <v>51.807923930559298</v>
      </c>
      <c r="N635">
        <v>5.6249398677833398</v>
      </c>
      <c r="O635">
        <v>1.2486513611123</v>
      </c>
      <c r="P635">
        <v>6.9177834118073296</v>
      </c>
      <c r="Q635">
        <v>29.624413145539801</v>
      </c>
    </row>
    <row r="636" spans="1:18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1404</v>
      </c>
      <c r="E636">
        <v>6497.4889347500002</v>
      </c>
      <c r="F636">
        <v>510.2</v>
      </c>
      <c r="G636">
        <v>2.3294702457607199</v>
      </c>
      <c r="H636">
        <v>-7.7977406560405003</v>
      </c>
      <c r="I636">
        <v>-21.766421533579599</v>
      </c>
      <c r="J636">
        <v>-4.2441674337203601</v>
      </c>
      <c r="K636">
        <v>521.31218073039997</v>
      </c>
      <c r="L636">
        <v>508.08389097525298</v>
      </c>
      <c r="M636">
        <v>48.695451910560003</v>
      </c>
      <c r="N636">
        <v>-1.5720121376732299</v>
      </c>
      <c r="O636">
        <v>0.95822635209471896</v>
      </c>
      <c r="P636">
        <v>34.643277146217102</v>
      </c>
      <c r="Q636">
        <v>29.640452293228201</v>
      </c>
      <c r="R636">
        <v>0.13505200468818801</v>
      </c>
    </row>
    <row r="637" spans="1:18" hidden="1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1236</v>
      </c>
      <c r="E637">
        <v>6496.9056107910001</v>
      </c>
      <c r="F637">
        <v>1155.1600000000001</v>
      </c>
      <c r="G637">
        <v>-18.940836586506599</v>
      </c>
      <c r="H637">
        <v>-2.0665862384532798</v>
      </c>
      <c r="I637">
        <v>-5.8350596422603003</v>
      </c>
      <c r="J637">
        <v>-0.13255029584678199</v>
      </c>
      <c r="K637">
        <v>1143.6487654893699</v>
      </c>
      <c r="L637">
        <v>1117.93428777793</v>
      </c>
      <c r="M637">
        <v>63.340787818078198</v>
      </c>
      <c r="N637">
        <v>0.54147384849652003</v>
      </c>
      <c r="O637">
        <v>0.79896780552817503</v>
      </c>
      <c r="P637">
        <v>14.735621039509599</v>
      </c>
      <c r="Q637">
        <v>33.4195724235109</v>
      </c>
    </row>
    <row r="638" spans="1:18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1409</v>
      </c>
      <c r="E638">
        <v>6476.6326989250001</v>
      </c>
      <c r="F638">
        <v>507</v>
      </c>
      <c r="G638">
        <v>-26.555106704771799</v>
      </c>
      <c r="H638">
        <v>-3.8277663718556298</v>
      </c>
      <c r="I638">
        <v>9.5225711267845696</v>
      </c>
      <c r="J638">
        <v>-2.4722701492279899</v>
      </c>
      <c r="K638">
        <v>499.84491206608999</v>
      </c>
      <c r="L638">
        <v>498.23558358204599</v>
      </c>
      <c r="M638">
        <v>39.1376827184409</v>
      </c>
      <c r="N638">
        <v>2.8109746229949701</v>
      </c>
      <c r="O638">
        <v>0.84626755378664098</v>
      </c>
      <c r="P638">
        <v>32.021696252465397</v>
      </c>
      <c r="Q638">
        <v>29.650939777522002</v>
      </c>
      <c r="R638">
        <v>4.9486081411018998E-2</v>
      </c>
    </row>
    <row r="639" spans="1:18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102</v>
      </c>
      <c r="E639">
        <v>6473.7525288899997</v>
      </c>
      <c r="F639">
        <v>234.52</v>
      </c>
      <c r="G639">
        <v>-16.155077027053899</v>
      </c>
      <c r="H639">
        <v>7.6938780997962901</v>
      </c>
      <c r="I639">
        <v>-20.499395581135701</v>
      </c>
      <c r="J639">
        <v>3.82243956058268</v>
      </c>
      <c r="K639">
        <v>217.494138903519</v>
      </c>
      <c r="L639">
        <v>224.10542199548601</v>
      </c>
      <c r="M639">
        <v>42.4757166152582</v>
      </c>
      <c r="N639">
        <v>7.2854741992455896</v>
      </c>
      <c r="O639">
        <v>1.89933890206444</v>
      </c>
      <c r="P639">
        <v>18.113593723349801</v>
      </c>
      <c r="Q639">
        <v>35.914227760069501</v>
      </c>
      <c r="R639">
        <v>-2.3849741552339999E-3</v>
      </c>
    </row>
    <row r="640" spans="1:18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105</v>
      </c>
      <c r="E640">
        <v>6459.3106766800001</v>
      </c>
      <c r="F640">
        <v>1370.15</v>
      </c>
      <c r="G640">
        <v>-29.935757741307299</v>
      </c>
      <c r="H640">
        <v>-3.7507772089065798</v>
      </c>
      <c r="I640">
        <v>-16.9511262370387</v>
      </c>
      <c r="J640">
        <v>-1.57188650796433</v>
      </c>
      <c r="K640">
        <v>1366.4570278547101</v>
      </c>
      <c r="L640">
        <v>1401.36178784034</v>
      </c>
      <c r="M640">
        <v>42.337655042375602</v>
      </c>
      <c r="N640">
        <v>0.38344373817273902</v>
      </c>
      <c r="O640">
        <v>0.72029741834484995</v>
      </c>
      <c r="P640">
        <v>22.6106630660876</v>
      </c>
      <c r="Q640">
        <v>9.6119999999999894</v>
      </c>
      <c r="R640">
        <v>-0.14878866072261501</v>
      </c>
    </row>
    <row r="641" spans="1:18" hidden="1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622</v>
      </c>
      <c r="E641">
        <v>6435.305465505</v>
      </c>
      <c r="F641">
        <v>3935.2</v>
      </c>
      <c r="G641">
        <v>0.61564856473771401</v>
      </c>
      <c r="H641">
        <v>22.9227999897169</v>
      </c>
      <c r="I641">
        <v>7.8809648644747803</v>
      </c>
      <c r="J641">
        <v>-2.21951979409805</v>
      </c>
      <c r="K641">
        <v>3612.3314113658198</v>
      </c>
      <c r="L641">
        <v>3387.09097404765</v>
      </c>
      <c r="M641">
        <v>50.020885915261204</v>
      </c>
      <c r="N641">
        <v>2.5500520637217599</v>
      </c>
      <c r="O641">
        <v>1.0163344954581901</v>
      </c>
      <c r="P641">
        <v>8.9855661719861804</v>
      </c>
      <c r="Q641">
        <v>30.867974725640099</v>
      </c>
      <c r="R641">
        <v>-3.7644690913117E-2</v>
      </c>
    </row>
    <row r="642" spans="1:18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418</v>
      </c>
      <c r="E642">
        <v>6411.2058749199996</v>
      </c>
      <c r="F642">
        <v>294.60000000000002</v>
      </c>
      <c r="G642">
        <v>-41.032758562714797</v>
      </c>
      <c r="H642">
        <v>2.07323303599799</v>
      </c>
      <c r="I642">
        <v>-28.223631148391998</v>
      </c>
      <c r="J642">
        <v>-5.1960764318070201</v>
      </c>
      <c r="K642">
        <v>290.94674022192299</v>
      </c>
      <c r="L642">
        <v>325.23303526163102</v>
      </c>
      <c r="M642">
        <v>41.464389570785002</v>
      </c>
      <c r="N642">
        <v>1.8761641911774201</v>
      </c>
      <c r="O642">
        <v>2.31351619827063</v>
      </c>
      <c r="P642">
        <v>59.843856076035202</v>
      </c>
      <c r="Q642">
        <v>14.1196978500871</v>
      </c>
      <c r="R642">
        <v>7.632187067362E-3</v>
      </c>
    </row>
    <row r="643" spans="1:18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650</v>
      </c>
      <c r="E643">
        <v>6399.1735446000002</v>
      </c>
      <c r="F643">
        <v>534</v>
      </c>
      <c r="G643">
        <v>42.803657851579501</v>
      </c>
      <c r="H643">
        <v>29.877087603816999</v>
      </c>
      <c r="I643">
        <v>25.0591287867624</v>
      </c>
      <c r="J643">
        <v>2.87024013375285</v>
      </c>
      <c r="K643">
        <v>409.23133953871098</v>
      </c>
      <c r="L643">
        <v>383.28443438033503</v>
      </c>
      <c r="M643">
        <v>60.280475172651101</v>
      </c>
      <c r="N643">
        <v>19.4075350963126</v>
      </c>
      <c r="O643">
        <v>3.0194426852694001</v>
      </c>
      <c r="P643">
        <v>3.9325842696629199</v>
      </c>
      <c r="Q643">
        <v>74.281984334203599</v>
      </c>
      <c r="R643">
        <v>9.4423712073894994E-2</v>
      </c>
    </row>
    <row r="644" spans="1:18" hidden="1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47</v>
      </c>
      <c r="E644">
        <v>6347.84</v>
      </c>
      <c r="F644">
        <v>91.99</v>
      </c>
      <c r="G644">
        <v>-34.113506469154302</v>
      </c>
      <c r="H644">
        <v>-2.5297184748944699</v>
      </c>
      <c r="I644">
        <v>-2.0271099504655998</v>
      </c>
      <c r="J644">
        <v>-0.30789751806900301</v>
      </c>
      <c r="K644">
        <v>92.115985047294203</v>
      </c>
      <c r="L644">
        <v>93.209422561492204</v>
      </c>
      <c r="M644">
        <v>53.081674366169402</v>
      </c>
      <c r="N644">
        <v>-9.4153828284704293E-3</v>
      </c>
      <c r="O644">
        <v>1.24285714285714</v>
      </c>
      <c r="P644">
        <v>11.968692249157501</v>
      </c>
      <c r="Q644">
        <v>8.2235294117646909</v>
      </c>
    </row>
    <row r="645" spans="1:18" hidden="1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598</v>
      </c>
      <c r="E645">
        <v>6300.2404667999999</v>
      </c>
      <c r="F645">
        <v>6245.35</v>
      </c>
      <c r="G645">
        <v>62.734652121819998</v>
      </c>
      <c r="H645">
        <v>-6.3951662011017003</v>
      </c>
      <c r="I645">
        <v>69.172194469072807</v>
      </c>
      <c r="J645">
        <v>-3.81142692983371</v>
      </c>
      <c r="K645">
        <v>5655.5507315916202</v>
      </c>
      <c r="L645">
        <v>4390.3084297775004</v>
      </c>
      <c r="M645">
        <v>71.076953400788</v>
      </c>
      <c r="N645">
        <v>2.69751335922563</v>
      </c>
      <c r="O645">
        <v>0.65999092539377302</v>
      </c>
      <c r="P645">
        <v>7.2622030790908196</v>
      </c>
      <c r="Q645">
        <v>118.552281634938</v>
      </c>
      <c r="R645">
        <v>0.15465027077928101</v>
      </c>
    </row>
    <row r="646" spans="1:18" hidden="1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966</v>
      </c>
      <c r="E646">
        <v>6266.1528877000001</v>
      </c>
      <c r="F646">
        <v>101</v>
      </c>
      <c r="M646">
        <v>50</v>
      </c>
      <c r="O646">
        <v>1</v>
      </c>
    </row>
    <row r="647" spans="1:18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47</v>
      </c>
      <c r="E647">
        <v>6234.6063634399998</v>
      </c>
      <c r="F647">
        <v>547.85</v>
      </c>
      <c r="G647">
        <v>107.073765290794</v>
      </c>
      <c r="H647">
        <v>25.7558604974</v>
      </c>
      <c r="I647">
        <v>29.524842204296</v>
      </c>
      <c r="J647">
        <v>7.8042557447527798</v>
      </c>
      <c r="K647">
        <v>456.79081142492601</v>
      </c>
      <c r="L647">
        <v>400.47210005394402</v>
      </c>
      <c r="M647">
        <v>33.653866008027897</v>
      </c>
      <c r="N647">
        <v>14.6232074084873</v>
      </c>
      <c r="O647">
        <v>2.5649379118954401</v>
      </c>
      <c r="P647">
        <v>2.9478871954002002</v>
      </c>
      <c r="Q647">
        <v>137.57588898525501</v>
      </c>
      <c r="R647">
        <v>-4.3923811761270998E-2</v>
      </c>
    </row>
    <row r="648" spans="1:18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-</v>
      </c>
      <c r="D648" t="s">
        <v>622</v>
      </c>
      <c r="E648">
        <v>6220.8234069999999</v>
      </c>
      <c r="F648">
        <v>513.70000000000005</v>
      </c>
      <c r="G648">
        <v>30.7514553629067</v>
      </c>
      <c r="H648">
        <v>5.2839317512071098</v>
      </c>
      <c r="I648">
        <v>12.292299569067399</v>
      </c>
      <c r="J648">
        <v>5.7107167528720497</v>
      </c>
      <c r="K648">
        <v>467.24633555849601</v>
      </c>
      <c r="L648">
        <v>428.51599781275797</v>
      </c>
      <c r="M648">
        <v>46.666928457462298</v>
      </c>
      <c r="N648">
        <v>7.80489333180864</v>
      </c>
      <c r="O648">
        <v>1.59339574466222</v>
      </c>
      <c r="P648">
        <v>4.13665563558496</v>
      </c>
      <c r="Q648">
        <v>72.498321020819304</v>
      </c>
      <c r="R648">
        <v>0.11948252413678</v>
      </c>
    </row>
    <row r="649" spans="1:18" hidden="1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E649">
        <v>6205.8639671250003</v>
      </c>
      <c r="F649">
        <v>680.05</v>
      </c>
      <c r="G649">
        <v>58.617395337174599</v>
      </c>
      <c r="H649">
        <v>20.269606988849201</v>
      </c>
      <c r="I649">
        <v>74.470262444098594</v>
      </c>
      <c r="J649">
        <v>4.7714675612960802</v>
      </c>
      <c r="K649">
        <v>605.76828583747601</v>
      </c>
      <c r="M649">
        <v>41.898115542187803</v>
      </c>
      <c r="N649">
        <v>2.0489966585558199</v>
      </c>
      <c r="O649">
        <v>0.69740442098723499</v>
      </c>
      <c r="P649">
        <v>11.888831703551199</v>
      </c>
      <c r="Q649">
        <v>86.315068493150605</v>
      </c>
    </row>
    <row r="650" spans="1:18" hidden="1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517</v>
      </c>
      <c r="E650">
        <v>6195.0492403199996</v>
      </c>
      <c r="F650">
        <v>720.05</v>
      </c>
      <c r="G650">
        <v>6.0885258422097204</v>
      </c>
      <c r="H650">
        <v>17.550982074556</v>
      </c>
      <c r="I650">
        <v>25.800376225866</v>
      </c>
      <c r="J650">
        <v>-1.52964893049837</v>
      </c>
      <c r="K650">
        <v>621.29341327958002</v>
      </c>
      <c r="M650">
        <v>47.401761250212402</v>
      </c>
      <c r="N650">
        <v>10.1525908581532</v>
      </c>
      <c r="O650">
        <v>1.8952204960094901</v>
      </c>
      <c r="P650">
        <v>3.6247482813693601</v>
      </c>
      <c r="Q650">
        <v>38.697871520755001</v>
      </c>
    </row>
    <row r="651" spans="1:18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130</v>
      </c>
      <c r="E651">
        <v>6181.5484639599999</v>
      </c>
      <c r="F651">
        <v>613.85</v>
      </c>
      <c r="G651">
        <v>20.120886098735099</v>
      </c>
      <c r="H651">
        <v>6.1681847091593598</v>
      </c>
      <c r="I651">
        <v>-17.002879982008501</v>
      </c>
      <c r="J651">
        <v>6.6604473962872904E-2</v>
      </c>
      <c r="K651">
        <v>596.50859223367195</v>
      </c>
      <c r="L651">
        <v>564.33762615084095</v>
      </c>
      <c r="M651">
        <v>39.953168338012198</v>
      </c>
      <c r="N651">
        <v>1.38888430700407</v>
      </c>
      <c r="O651">
        <v>0.90945370439266904</v>
      </c>
      <c r="P651">
        <v>37.1100431701555</v>
      </c>
      <c r="Q651">
        <v>68.397229270969007</v>
      </c>
      <c r="R651">
        <v>7.7847145404483994E-2</v>
      </c>
    </row>
    <row r="652" spans="1:18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601</v>
      </c>
      <c r="E652">
        <v>6160.9380850850002</v>
      </c>
      <c r="F652">
        <v>141.94999999999999</v>
      </c>
      <c r="G652">
        <v>-30.546454971342101</v>
      </c>
      <c r="H652">
        <v>6.3548820654374296</v>
      </c>
      <c r="I652">
        <v>-11.8791909907819</v>
      </c>
      <c r="J652">
        <v>3.9570148923087101</v>
      </c>
      <c r="K652">
        <v>130.642628693999</v>
      </c>
      <c r="L652">
        <v>139.02447006350499</v>
      </c>
      <c r="M652">
        <v>43.336161239500598</v>
      </c>
      <c r="N652">
        <v>7.3683289295477001</v>
      </c>
      <c r="O652">
        <v>0.88379529296908199</v>
      </c>
      <c r="P652">
        <v>26.135963367382899</v>
      </c>
      <c r="Q652">
        <v>29.634703196347001</v>
      </c>
      <c r="R652">
        <v>-9.8065260239251995E-2</v>
      </c>
    </row>
    <row r="653" spans="1:18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486</v>
      </c>
      <c r="E653">
        <v>6151.2506739500004</v>
      </c>
      <c r="F653">
        <v>325.8</v>
      </c>
      <c r="G653">
        <v>-19.979727967525601</v>
      </c>
      <c r="H653">
        <v>-15.1407780160693</v>
      </c>
      <c r="I653">
        <v>-29.686841142645701</v>
      </c>
      <c r="J653">
        <v>-1.9496885628451199</v>
      </c>
      <c r="K653">
        <v>358.67559369606198</v>
      </c>
      <c r="L653">
        <v>388.07315705823999</v>
      </c>
      <c r="M653">
        <v>40.821863721036898</v>
      </c>
      <c r="N653">
        <v>-2.9449146325891702</v>
      </c>
      <c r="O653">
        <v>0.60495228303217397</v>
      </c>
      <c r="P653">
        <v>66.482504604051499</v>
      </c>
      <c r="Q653">
        <v>24.0434037692747</v>
      </c>
      <c r="R653">
        <v>-0.117157874127333</v>
      </c>
    </row>
    <row r="654" spans="1:18" hidden="1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44</v>
      </c>
      <c r="E654">
        <v>6138.2645295000002</v>
      </c>
      <c r="F654">
        <v>4069.65</v>
      </c>
      <c r="G654">
        <v>-8.2638921592413297</v>
      </c>
      <c r="H654">
        <v>-1.63744453200494</v>
      </c>
      <c r="I654">
        <v>9.1079364237856506</v>
      </c>
      <c r="J654">
        <v>-5.1160370529527199</v>
      </c>
      <c r="K654">
        <v>4002.8754977338999</v>
      </c>
      <c r="L654">
        <v>3695.8494904788099</v>
      </c>
      <c r="M654">
        <v>52.186559767500498</v>
      </c>
      <c r="N654">
        <v>-1.61053743881108</v>
      </c>
      <c r="O654">
        <v>1.5738769158161601</v>
      </c>
      <c r="P654">
        <v>11.127492536213101</v>
      </c>
      <c r="Q654">
        <v>28.827160493827101</v>
      </c>
      <c r="R654">
        <v>-3.4295320395638998E-2</v>
      </c>
    </row>
    <row r="655" spans="1:18" hidden="1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372</v>
      </c>
      <c r="E655">
        <v>6135.6191325</v>
      </c>
      <c r="F655">
        <v>274</v>
      </c>
      <c r="G655">
        <v>162.16582546140799</v>
      </c>
      <c r="H655">
        <v>0.62757199582882806</v>
      </c>
      <c r="I655">
        <v>74.447709137938205</v>
      </c>
      <c r="J655">
        <v>-3.6776770484507799</v>
      </c>
      <c r="K655">
        <v>254.73175500043499</v>
      </c>
      <c r="L655">
        <v>196.888614314287</v>
      </c>
      <c r="M655">
        <v>78.865086079376695</v>
      </c>
      <c r="N655">
        <v>1.6550255460258501</v>
      </c>
      <c r="O655">
        <v>0.57038331136272002</v>
      </c>
      <c r="P655">
        <v>9.4890510948905096</v>
      </c>
      <c r="Q655">
        <v>189.64059196617299</v>
      </c>
      <c r="R655">
        <v>0.15040859435032899</v>
      </c>
    </row>
    <row r="656" spans="1:18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336</v>
      </c>
      <c r="E656">
        <v>6127.0847819999999</v>
      </c>
      <c r="F656">
        <v>337.05</v>
      </c>
      <c r="G656">
        <v>159.53208675118401</v>
      </c>
      <c r="H656">
        <v>15.263192298634401</v>
      </c>
      <c r="I656">
        <v>77.103446240882505</v>
      </c>
      <c r="J656">
        <v>8.9921672907449892</v>
      </c>
      <c r="K656">
        <v>277.78236764794099</v>
      </c>
      <c r="L656">
        <v>216.78541791638901</v>
      </c>
      <c r="M656">
        <v>38.400705073785403</v>
      </c>
      <c r="N656">
        <v>14.041708392394099</v>
      </c>
      <c r="O656">
        <v>1.78861416754867</v>
      </c>
      <c r="P656">
        <v>4.5097166592493698</v>
      </c>
      <c r="Q656">
        <v>187.83091374893201</v>
      </c>
      <c r="R656">
        <v>0.107270742643841</v>
      </c>
    </row>
    <row r="657" spans="1:18" x14ac:dyDescent="0.3">
      <c r="A657" t="s">
        <v>1446</v>
      </c>
      <c r="B657" t="s">
        <v>1447</v>
      </c>
      <c r="C657" t="str">
        <f>IFERROR(VLOOKUP(Table1[[#This Row],[Ticker]],[1]!Table1[[Symbol]:[Industry]],2,FALSE),"-")</f>
        <v>-</v>
      </c>
      <c r="D657" t="s">
        <v>695</v>
      </c>
      <c r="E657">
        <v>6125.1841018499999</v>
      </c>
      <c r="F657">
        <v>216.96</v>
      </c>
      <c r="G657">
        <v>152.94472504209901</v>
      </c>
      <c r="H657">
        <v>8.8175791718601104</v>
      </c>
      <c r="I657">
        <v>12.3602676736555</v>
      </c>
      <c r="J657">
        <v>-0.571957556983124</v>
      </c>
      <c r="K657">
        <v>191.84199925045201</v>
      </c>
      <c r="L657">
        <v>163.81076538812599</v>
      </c>
      <c r="M657">
        <v>57.358512676882</v>
      </c>
      <c r="N657">
        <v>7.6780975451562901</v>
      </c>
      <c r="O657">
        <v>1.47367428657348</v>
      </c>
      <c r="P657">
        <v>6.8399705014749301</v>
      </c>
      <c r="Q657">
        <v>191.22147651006699</v>
      </c>
      <c r="R657">
        <v>0.169684273491753</v>
      </c>
    </row>
    <row r="658" spans="1:18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486</v>
      </c>
      <c r="E658">
        <v>6122.0999919249998</v>
      </c>
      <c r="F658">
        <v>887.3</v>
      </c>
      <c r="G658">
        <v>59.640684445645697</v>
      </c>
      <c r="H658">
        <v>1.5854605583832899</v>
      </c>
      <c r="I658">
        <v>-7.0462194727275396</v>
      </c>
      <c r="J658">
        <v>11.1073186698884</v>
      </c>
      <c r="K658">
        <v>831.042670728296</v>
      </c>
      <c r="L658">
        <v>782.85128610459799</v>
      </c>
      <c r="M658">
        <v>62.890056856982298</v>
      </c>
      <c r="N658">
        <v>5.4213160698528897</v>
      </c>
      <c r="O658">
        <v>1.28246618467569</v>
      </c>
      <c r="P658">
        <v>15.2879522145835</v>
      </c>
      <c r="Q658">
        <v>87.292875989445903</v>
      </c>
      <c r="R658">
        <v>0.17421355612695799</v>
      </c>
    </row>
    <row r="659" spans="1:18" x14ac:dyDescent="0.3">
      <c r="A659" t="s">
        <v>1450</v>
      </c>
      <c r="B659" t="s">
        <v>1451</v>
      </c>
      <c r="C659" t="str">
        <f>IFERROR(VLOOKUP(Table1[[#This Row],[Ticker]],[1]!Table1[[Symbol]:[Industry]],2,FALSE),"-")</f>
        <v>-</v>
      </c>
      <c r="D659" t="s">
        <v>138</v>
      </c>
      <c r="E659">
        <v>6118.3906266000004</v>
      </c>
      <c r="F659">
        <v>939.95</v>
      </c>
      <c r="G659">
        <v>26.287868368718499</v>
      </c>
      <c r="H659">
        <v>6.48148188713742</v>
      </c>
      <c r="I659">
        <v>-6.4518430505964801</v>
      </c>
      <c r="J659">
        <v>-1.7501314463664499</v>
      </c>
      <c r="K659">
        <v>885.99112036279405</v>
      </c>
      <c r="L659">
        <v>813.70829065060605</v>
      </c>
      <c r="M659">
        <v>48.8394864818004</v>
      </c>
      <c r="N659">
        <v>2.4720855220982099</v>
      </c>
      <c r="O659">
        <v>2.4405688195032802</v>
      </c>
      <c r="P659">
        <v>6.7078036065748101</v>
      </c>
      <c r="Q659">
        <v>56.3976705490848</v>
      </c>
      <c r="R659">
        <v>2.6296926016077998E-2</v>
      </c>
    </row>
    <row r="660" spans="1:18" x14ac:dyDescent="0.3">
      <c r="A660" t="s">
        <v>1452</v>
      </c>
      <c r="B660" t="s">
        <v>1453</v>
      </c>
      <c r="C660" t="str">
        <f>IFERROR(VLOOKUP(Table1[[#This Row],[Ticker]],[1]!Table1[[Symbol]:[Industry]],2,FALSE),"-")</f>
        <v>-</v>
      </c>
      <c r="D660" t="s">
        <v>1454</v>
      </c>
      <c r="E660">
        <v>6098.5474847099904</v>
      </c>
      <c r="F660">
        <v>191.8</v>
      </c>
      <c r="G660">
        <v>-32.014715691621802</v>
      </c>
      <c r="H660">
        <v>-1.7926304915049101</v>
      </c>
      <c r="I660">
        <v>-13.0136304902404</v>
      </c>
      <c r="J660">
        <v>-2.4212839802903199</v>
      </c>
      <c r="K660">
        <v>188.30320756935299</v>
      </c>
      <c r="L660">
        <v>189.98623310901201</v>
      </c>
      <c r="M660">
        <v>51.185609190762499</v>
      </c>
      <c r="N660">
        <v>1.11596386176475</v>
      </c>
      <c r="O660">
        <v>1.3040975401523001</v>
      </c>
      <c r="P660">
        <v>23.1230448383733</v>
      </c>
      <c r="Q660">
        <v>13.089622641509401</v>
      </c>
      <c r="R660">
        <v>-6.8382438360233999E-2</v>
      </c>
    </row>
    <row r="661" spans="1:18" hidden="1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22</v>
      </c>
      <c r="E661">
        <v>6082.4604986249997</v>
      </c>
      <c r="F661">
        <v>2797.95</v>
      </c>
      <c r="G661">
        <v>159.89772014844701</v>
      </c>
      <c r="H661">
        <v>28.7873088063849</v>
      </c>
      <c r="I661">
        <v>14.719211904016399</v>
      </c>
      <c r="J661">
        <v>-0.386637675549311</v>
      </c>
      <c r="K661">
        <v>2417.0474032021302</v>
      </c>
      <c r="L661">
        <v>1995.25160819555</v>
      </c>
      <c r="M661">
        <v>29.846175864790599</v>
      </c>
      <c r="N661">
        <v>10.1969815221671</v>
      </c>
      <c r="O661">
        <v>2.2827322789482198</v>
      </c>
      <c r="P661">
        <v>8.6474025625904893</v>
      </c>
      <c r="Q661">
        <v>213.82984689585501</v>
      </c>
      <c r="R661">
        <v>0.23464008475589401</v>
      </c>
    </row>
    <row r="662" spans="1:18" hidden="1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256</v>
      </c>
      <c r="E662">
        <v>6077.9063580000002</v>
      </c>
      <c r="F662">
        <v>354.45</v>
      </c>
      <c r="G662">
        <v>-11.8016683524177</v>
      </c>
      <c r="H662">
        <v>17.303057444837901</v>
      </c>
      <c r="I662">
        <v>16.338646352055399</v>
      </c>
      <c r="J662">
        <v>1.0786333251681299</v>
      </c>
      <c r="K662">
        <v>316.10306680754701</v>
      </c>
      <c r="M662">
        <v>51.844561866651297</v>
      </c>
      <c r="N662">
        <v>7.2961132434319698</v>
      </c>
      <c r="O662">
        <v>2.0032794462327299</v>
      </c>
      <c r="P662">
        <v>4.8949076033291101</v>
      </c>
      <c r="Q662">
        <v>47.625989171178603</v>
      </c>
    </row>
    <row r="663" spans="1:18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1461</v>
      </c>
      <c r="E663">
        <v>6056.1209327699999</v>
      </c>
      <c r="F663">
        <v>465</v>
      </c>
      <c r="G663">
        <v>-4.6935847981360297</v>
      </c>
      <c r="H663">
        <v>1.65663467311123</v>
      </c>
      <c r="I663">
        <v>-3.7458294675899002</v>
      </c>
      <c r="J663">
        <v>4.0504559928268797</v>
      </c>
      <c r="K663">
        <v>459.29965602980099</v>
      </c>
      <c r="L663">
        <v>440.45437448966698</v>
      </c>
      <c r="M663">
        <v>35.870570665829902</v>
      </c>
      <c r="N663">
        <v>3.3787372003887901</v>
      </c>
      <c r="O663">
        <v>1.3535681778039199</v>
      </c>
      <c r="P663">
        <v>24.064516129032199</v>
      </c>
      <c r="Q663">
        <v>35.845749342681799</v>
      </c>
    </row>
    <row r="664" spans="1:18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372</v>
      </c>
      <c r="E664">
        <v>6044.9592969149999</v>
      </c>
      <c r="F664">
        <v>221.78</v>
      </c>
      <c r="G664">
        <v>241.38613727566701</v>
      </c>
      <c r="H664">
        <v>12.9548071466174</v>
      </c>
      <c r="I664">
        <v>42.070789209198203</v>
      </c>
      <c r="J664">
        <v>1.7684287745898499</v>
      </c>
      <c r="K664">
        <v>182.77012388274801</v>
      </c>
      <c r="L664">
        <v>140.95936068613301</v>
      </c>
      <c r="M664">
        <v>85.404178683384202</v>
      </c>
      <c r="N664">
        <v>7.9863080379042302</v>
      </c>
      <c r="O664">
        <v>0.75665564295257504</v>
      </c>
      <c r="P664">
        <v>8.1702588150419402</v>
      </c>
      <c r="Q664">
        <v>277.49787234042498</v>
      </c>
      <c r="R664">
        <v>8.9885409241375003E-2</v>
      </c>
    </row>
    <row r="665" spans="1:18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256</v>
      </c>
      <c r="E665">
        <v>5999.2129357599997</v>
      </c>
      <c r="F665">
        <v>1641</v>
      </c>
      <c r="G665">
        <v>79.406825403106097</v>
      </c>
      <c r="H665">
        <v>10.834843787783299</v>
      </c>
      <c r="I665">
        <v>65.539398131074407</v>
      </c>
      <c r="J665">
        <v>-2.9146048351421698</v>
      </c>
      <c r="K665">
        <v>1441.0305510149001</v>
      </c>
      <c r="L665">
        <v>1242.5938012108099</v>
      </c>
      <c r="M665">
        <v>59.174954594495503</v>
      </c>
      <c r="N665">
        <v>10.391795258116799</v>
      </c>
      <c r="O665">
        <v>0.93777569635737301</v>
      </c>
      <c r="P665">
        <v>4.8293723339427101</v>
      </c>
      <c r="Q665">
        <v>106.129883180504</v>
      </c>
      <c r="R665">
        <v>1.3014962190896E-2</v>
      </c>
    </row>
    <row r="666" spans="1:18" hidden="1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692</v>
      </c>
      <c r="E666">
        <v>5998.8992356999997</v>
      </c>
      <c r="F666">
        <v>438.85</v>
      </c>
      <c r="G666">
        <v>-18.5817620124594</v>
      </c>
      <c r="H666">
        <v>0.96695136335481902</v>
      </c>
      <c r="I666">
        <v>-15.995914276319599</v>
      </c>
      <c r="J666">
        <v>-2.9156199579123099</v>
      </c>
      <c r="K666">
        <v>434.31882133102198</v>
      </c>
      <c r="L666">
        <v>440.922312976444</v>
      </c>
      <c r="M666">
        <v>37.140764703926401</v>
      </c>
      <c r="N666">
        <v>1.44289789666456</v>
      </c>
      <c r="O666">
        <v>0.85905035902070404</v>
      </c>
      <c r="P666">
        <v>28.643044320382799</v>
      </c>
      <c r="Q666">
        <v>11.6666666666666</v>
      </c>
      <c r="R666">
        <v>-4.6954097516356E-2</v>
      </c>
    </row>
    <row r="667" spans="1:18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598</v>
      </c>
      <c r="E667">
        <v>5997.6821896199999</v>
      </c>
      <c r="F667">
        <v>1514.6</v>
      </c>
      <c r="G667">
        <v>-10.281834831928601</v>
      </c>
      <c r="H667">
        <v>-5.3844731845967697</v>
      </c>
      <c r="I667">
        <v>-26.122553156770199</v>
      </c>
      <c r="J667">
        <v>-1.9356076554477299</v>
      </c>
      <c r="K667">
        <v>1591.8419296566501</v>
      </c>
      <c r="L667">
        <v>1609.5578846907099</v>
      </c>
      <c r="M667">
        <v>33.211188071077302</v>
      </c>
      <c r="N667">
        <v>-1.35511877446249</v>
      </c>
      <c r="O667">
        <v>1.4921409188582</v>
      </c>
      <c r="P667">
        <v>33.791099960385502</v>
      </c>
      <c r="Q667">
        <v>29.452991452991402</v>
      </c>
      <c r="R667">
        <v>0.11307742084917</v>
      </c>
    </row>
    <row r="668" spans="1:18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138</v>
      </c>
      <c r="E668">
        <v>5895.2250000000004</v>
      </c>
      <c r="F668">
        <v>191.38</v>
      </c>
      <c r="G668">
        <v>71.909944125775795</v>
      </c>
      <c r="H668">
        <v>-9.0805270677016097</v>
      </c>
      <c r="I668">
        <v>11.067902634600101</v>
      </c>
      <c r="J668">
        <v>-3.08037366071088</v>
      </c>
      <c r="K668">
        <v>198.28265435981299</v>
      </c>
      <c r="L668">
        <v>176.61180571949899</v>
      </c>
      <c r="M668">
        <v>53.793689074065703</v>
      </c>
      <c r="N668">
        <v>-2.0093283039193999</v>
      </c>
      <c r="O668">
        <v>0.98261783734913699</v>
      </c>
      <c r="P668">
        <v>38.4418434528163</v>
      </c>
      <c r="Q668">
        <v>98.939708939708893</v>
      </c>
      <c r="R668">
        <v>3.3335279664113003E-2</v>
      </c>
    </row>
    <row r="669" spans="1:18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446</v>
      </c>
      <c r="E669">
        <v>5888.2636775599904</v>
      </c>
      <c r="F669">
        <v>1687</v>
      </c>
      <c r="G669">
        <v>87.143870600748301</v>
      </c>
      <c r="H669">
        <v>30.010805093534401</v>
      </c>
      <c r="I669">
        <v>46.957449352707698</v>
      </c>
      <c r="J669">
        <v>9.4739691312596896</v>
      </c>
      <c r="K669">
        <v>1373.42706698345</v>
      </c>
      <c r="L669">
        <v>1123.7350808792601</v>
      </c>
      <c r="M669">
        <v>46.671477217913598</v>
      </c>
      <c r="N669">
        <v>12.7324988450109</v>
      </c>
      <c r="O669">
        <v>1.9086954248230801</v>
      </c>
      <c r="P669">
        <v>2.72673384706578</v>
      </c>
      <c r="Q669">
        <v>139.852136205303</v>
      </c>
      <c r="R669">
        <v>9.7906840423129995E-3</v>
      </c>
    </row>
    <row r="670" spans="1:18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269</v>
      </c>
      <c r="E670">
        <v>5873.8526860800002</v>
      </c>
      <c r="F670">
        <v>787.95</v>
      </c>
      <c r="G670">
        <v>-8.9449308985647509</v>
      </c>
      <c r="H670">
        <v>-3.6149022661377299</v>
      </c>
      <c r="I670">
        <v>-10.428000482139</v>
      </c>
      <c r="J670">
        <v>-0.37760600983072101</v>
      </c>
      <c r="K670">
        <v>772.97359654141098</v>
      </c>
      <c r="L670">
        <v>756.50558189735602</v>
      </c>
      <c r="M670">
        <v>54.603855475342002</v>
      </c>
      <c r="N670">
        <v>1.9421451947486601</v>
      </c>
      <c r="O670">
        <v>0.97905460921936305</v>
      </c>
      <c r="P670">
        <v>10.260803350466301</v>
      </c>
      <c r="Q670">
        <v>26.476725521669302</v>
      </c>
      <c r="R670">
        <v>6.2769876026634003E-2</v>
      </c>
    </row>
    <row r="671" spans="1:18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1478</v>
      </c>
      <c r="E671">
        <v>5846.8330884199904</v>
      </c>
      <c r="F671">
        <v>1188.25</v>
      </c>
      <c r="G671">
        <v>118.568582483795</v>
      </c>
      <c r="H671">
        <v>19.119605146333399</v>
      </c>
      <c r="I671">
        <v>88.436761356773104</v>
      </c>
      <c r="J671">
        <v>2.9149182516541798</v>
      </c>
      <c r="K671">
        <v>970.72922371398295</v>
      </c>
      <c r="L671">
        <v>742.93138607981598</v>
      </c>
      <c r="M671">
        <v>44.560919934157901</v>
      </c>
      <c r="N671">
        <v>12.2997038301208</v>
      </c>
      <c r="O671">
        <v>1.37574992345041</v>
      </c>
      <c r="P671">
        <v>2.6719966337050298</v>
      </c>
      <c r="Q671">
        <v>172.878631300953</v>
      </c>
      <c r="R671">
        <v>0.13358173590720601</v>
      </c>
    </row>
    <row r="672" spans="1:18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377</v>
      </c>
      <c r="E672">
        <v>5829.603636195</v>
      </c>
      <c r="F672">
        <v>193.21</v>
      </c>
      <c r="G672">
        <v>177.20889541467599</v>
      </c>
      <c r="H672">
        <v>1.2654297730839501</v>
      </c>
      <c r="I672">
        <v>4.1086385306374096</v>
      </c>
      <c r="J672">
        <v>-5.6005684477296098</v>
      </c>
      <c r="K672">
        <v>184.18153060401301</v>
      </c>
      <c r="L672">
        <v>152.49872513024499</v>
      </c>
      <c r="M672">
        <v>83.655062528056106</v>
      </c>
      <c r="N672">
        <v>1.04416569729446</v>
      </c>
      <c r="O672">
        <v>0.97707536782886395</v>
      </c>
      <c r="P672">
        <v>6.3350758242326899</v>
      </c>
      <c r="Q672">
        <v>214.418226200162</v>
      </c>
      <c r="R672">
        <v>9.6764753495042002E-2</v>
      </c>
    </row>
    <row r="673" spans="1:18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47</v>
      </c>
      <c r="E673">
        <v>5810.0277536000003</v>
      </c>
      <c r="F673">
        <v>458.2</v>
      </c>
      <c r="G673">
        <v>99.000890484910997</v>
      </c>
      <c r="H673">
        <v>5.6870020130854098</v>
      </c>
      <c r="I673">
        <v>30.625609676970299</v>
      </c>
      <c r="J673">
        <v>-2.8078975180689998</v>
      </c>
      <c r="K673">
        <v>404.22534596151797</v>
      </c>
      <c r="L673">
        <v>330.82726323568397</v>
      </c>
      <c r="M673">
        <v>72.142913629878805</v>
      </c>
      <c r="N673">
        <v>4.2001966381470499</v>
      </c>
      <c r="O673">
        <v>0.54061068552067004</v>
      </c>
      <c r="P673">
        <v>8.4679179397642894</v>
      </c>
      <c r="Q673">
        <v>134.79374839866699</v>
      </c>
      <c r="R673">
        <v>0.14902195616796901</v>
      </c>
    </row>
    <row r="674" spans="1:18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372</v>
      </c>
      <c r="E674">
        <v>5801.2192827500003</v>
      </c>
      <c r="F674">
        <v>52.33</v>
      </c>
      <c r="G674">
        <v>-17.082673135820901</v>
      </c>
      <c r="H674">
        <v>-2.9987616268644501</v>
      </c>
      <c r="I674">
        <v>-11.5147903056265</v>
      </c>
      <c r="J674">
        <v>-1.90314886290298</v>
      </c>
      <c r="K674">
        <v>53.042298345790101</v>
      </c>
      <c r="L674">
        <v>52.692940211023597</v>
      </c>
      <c r="M674">
        <v>43.307210021933102</v>
      </c>
      <c r="N674">
        <v>-0.84459150805739003</v>
      </c>
      <c r="O674">
        <v>0.85882774060948397</v>
      </c>
      <c r="P674">
        <v>30.5178673800879</v>
      </c>
      <c r="Q674">
        <v>40.672043010752603</v>
      </c>
    </row>
    <row r="675" spans="1:18" hidden="1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888</v>
      </c>
      <c r="E675">
        <v>5772.2806200000005</v>
      </c>
      <c r="F675">
        <v>820.45</v>
      </c>
      <c r="G675">
        <v>123.50099611679001</v>
      </c>
      <c r="H675">
        <v>5.0450746505033504</v>
      </c>
      <c r="I675">
        <v>69.909659276329194</v>
      </c>
      <c r="J675">
        <v>-6.0466183906520401</v>
      </c>
      <c r="K675">
        <v>692.84797011576802</v>
      </c>
      <c r="L675">
        <v>586.320004868708</v>
      </c>
      <c r="M675">
        <v>52.527589255878198</v>
      </c>
      <c r="N675">
        <v>12.868555610661099</v>
      </c>
      <c r="O675">
        <v>3.3522089399207902</v>
      </c>
      <c r="P675">
        <v>7.1302334084953403</v>
      </c>
      <c r="Q675">
        <v>160.46031746031699</v>
      </c>
      <c r="R675">
        <v>4.5566621467645001E-2</v>
      </c>
    </row>
    <row r="676" spans="1:18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622</v>
      </c>
      <c r="E676">
        <v>5767.9927929550004</v>
      </c>
      <c r="F676">
        <v>538.45000000000005</v>
      </c>
      <c r="G676">
        <v>26.973963324733401</v>
      </c>
      <c r="H676">
        <v>19.208430509304101</v>
      </c>
      <c r="I676">
        <v>-10.232064085923</v>
      </c>
      <c r="J676">
        <v>2.3767940280086601</v>
      </c>
      <c r="K676">
        <v>474.72829238854399</v>
      </c>
      <c r="L676">
        <v>478.31459167159397</v>
      </c>
      <c r="M676">
        <v>46.069927146187098</v>
      </c>
      <c r="N676">
        <v>10.2360186582849</v>
      </c>
      <c r="O676">
        <v>2.2783363629993101</v>
      </c>
      <c r="P676">
        <v>23.688364750673198</v>
      </c>
      <c r="Q676">
        <v>70.422535211267601</v>
      </c>
      <c r="R676">
        <v>9.3316415024072993E-2</v>
      </c>
    </row>
    <row r="677" spans="1:18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D677" t="s">
        <v>96</v>
      </c>
      <c r="E677">
        <v>5755.1073448699999</v>
      </c>
      <c r="F677">
        <v>2804.3</v>
      </c>
      <c r="G677">
        <v>92.138448470726601</v>
      </c>
      <c r="H677">
        <v>16.266824787668199</v>
      </c>
      <c r="I677">
        <v>35.696431860023701</v>
      </c>
      <c r="J677">
        <v>10.17611748461</v>
      </c>
      <c r="K677">
        <v>2486.1657948216398</v>
      </c>
      <c r="L677">
        <v>2201.14342788247</v>
      </c>
      <c r="M677">
        <v>47.080410981941696</v>
      </c>
      <c r="N677">
        <v>9.8922667560938393</v>
      </c>
      <c r="O677">
        <v>1.0433797273498799</v>
      </c>
      <c r="P677">
        <v>8.5475876332774501</v>
      </c>
      <c r="Q677">
        <v>119.59202850318999</v>
      </c>
    </row>
    <row r="678" spans="1:18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239</v>
      </c>
      <c r="E678">
        <v>5752.0520246799997</v>
      </c>
      <c r="F678">
        <v>1327.75</v>
      </c>
      <c r="G678">
        <v>-37.341264265724803</v>
      </c>
      <c r="H678">
        <v>-2.51449661630555</v>
      </c>
      <c r="I678">
        <v>-26.859733697112802</v>
      </c>
      <c r="J678">
        <v>-4.2444449064969501</v>
      </c>
      <c r="K678">
        <v>1330.0255388041501</v>
      </c>
      <c r="L678">
        <v>1435.1720220807699</v>
      </c>
      <c r="M678">
        <v>22.198935864785799</v>
      </c>
      <c r="N678">
        <v>0.98571349590113</v>
      </c>
      <c r="O678">
        <v>0.912831245914838</v>
      </c>
      <c r="P678">
        <v>42.9448314818301</v>
      </c>
      <c r="Q678">
        <v>16.1534423934913</v>
      </c>
      <c r="R678">
        <v>-9.1780431936877002E-2</v>
      </c>
    </row>
    <row r="679" spans="1:18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256</v>
      </c>
      <c r="E679">
        <v>5747.5149892299996</v>
      </c>
      <c r="F679">
        <v>506.65</v>
      </c>
      <c r="G679">
        <v>2.4389266146970101</v>
      </c>
      <c r="H679">
        <v>22.500687752300799</v>
      </c>
      <c r="I679">
        <v>28.7098653004136</v>
      </c>
      <c r="J679">
        <v>-2.2069336856422499</v>
      </c>
      <c r="K679">
        <v>449.73086075661001</v>
      </c>
      <c r="L679">
        <v>413.15045911633899</v>
      </c>
      <c r="M679">
        <v>56.533686127079399</v>
      </c>
      <c r="N679">
        <v>5.9908487140194904</v>
      </c>
      <c r="O679">
        <v>1.9823595462708501</v>
      </c>
      <c r="P679">
        <v>4.0165794927464704</v>
      </c>
      <c r="Q679">
        <v>43.222614840989301</v>
      </c>
      <c r="R679">
        <v>3.0794856642116002E-2</v>
      </c>
    </row>
    <row r="680" spans="1:18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50</v>
      </c>
      <c r="E680">
        <v>5716.0499326999998</v>
      </c>
      <c r="F680">
        <v>75.83</v>
      </c>
      <c r="G680">
        <v>181.21158978211199</v>
      </c>
      <c r="H680">
        <v>10.7474637609401</v>
      </c>
      <c r="I680">
        <v>51.004012418737197</v>
      </c>
      <c r="J680">
        <v>-2.3343875842941699</v>
      </c>
      <c r="K680">
        <v>68.737535291971199</v>
      </c>
      <c r="L680">
        <v>58.604039579617499</v>
      </c>
      <c r="M680">
        <v>35.5605940507048</v>
      </c>
      <c r="N680">
        <v>8.9722649424482697</v>
      </c>
      <c r="O680">
        <v>1.7013040654088101</v>
      </c>
      <c r="P680">
        <v>31.385994988790699</v>
      </c>
      <c r="Q680">
        <v>217.94549266247299</v>
      </c>
      <c r="R680">
        <v>6.5200259122565996E-2</v>
      </c>
    </row>
    <row r="681" spans="1:18" hidden="1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212</v>
      </c>
      <c r="E681">
        <v>5712.8932614599998</v>
      </c>
      <c r="F681">
        <v>1196.0999999999999</v>
      </c>
      <c r="G681">
        <v>5007.3728883806298</v>
      </c>
      <c r="H681">
        <v>7.84253433700255</v>
      </c>
      <c r="I681">
        <v>681.86856593578204</v>
      </c>
      <c r="J681">
        <v>9.0810950192444295</v>
      </c>
      <c r="K681">
        <v>892.12801848553499</v>
      </c>
      <c r="M681">
        <v>100</v>
      </c>
      <c r="N681">
        <v>17.511709856463899</v>
      </c>
      <c r="O681">
        <v>4.6898184737724797</v>
      </c>
      <c r="P681">
        <v>0</v>
      </c>
    </row>
    <row r="682" spans="1:18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D682" t="s">
        <v>269</v>
      </c>
      <c r="E682">
        <v>5712.831357815</v>
      </c>
      <c r="F682">
        <v>165.9</v>
      </c>
      <c r="G682">
        <v>-28.601302531452198</v>
      </c>
      <c r="H682">
        <v>-2.5533521528856098</v>
      </c>
      <c r="I682">
        <v>3.1852580736671299</v>
      </c>
      <c r="J682">
        <v>1.9646923882471099</v>
      </c>
      <c r="K682">
        <v>167.23911981327501</v>
      </c>
      <c r="L682">
        <v>166.15750252592699</v>
      </c>
      <c r="M682">
        <v>55.418094469736602</v>
      </c>
      <c r="N682">
        <v>-0.23294196569554301</v>
      </c>
      <c r="O682">
        <v>0.88218669315670994</v>
      </c>
      <c r="P682">
        <v>32.368896925858898</v>
      </c>
      <c r="Q682">
        <v>27.5663206459054</v>
      </c>
      <c r="R682">
        <v>-2.3714323248042998E-2</v>
      </c>
    </row>
    <row r="683" spans="1:18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125</v>
      </c>
      <c r="E683">
        <v>5657.0593043749996</v>
      </c>
      <c r="F683">
        <v>507.25</v>
      </c>
      <c r="G683">
        <v>-31.3966356700505</v>
      </c>
      <c r="H683">
        <v>-1.51341740828147</v>
      </c>
      <c r="I683">
        <v>-18.165679754351501</v>
      </c>
      <c r="J683">
        <v>-1.16707192059715</v>
      </c>
      <c r="K683">
        <v>502.63591927794801</v>
      </c>
      <c r="L683">
        <v>520.43654978867903</v>
      </c>
      <c r="M683">
        <v>33.532789666780197</v>
      </c>
      <c r="N683">
        <v>1.03767157334271</v>
      </c>
      <c r="O683">
        <v>1.20577876237999</v>
      </c>
      <c r="P683">
        <v>24.18925579103</v>
      </c>
      <c r="Q683">
        <v>8.6188436830835204</v>
      </c>
      <c r="R683">
        <v>-9.7707254652499992E-3</v>
      </c>
    </row>
    <row r="684" spans="1:18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138</v>
      </c>
      <c r="E684">
        <v>5636.7243806400002</v>
      </c>
      <c r="F684">
        <v>477.55</v>
      </c>
      <c r="G684">
        <v>42.612268128973199</v>
      </c>
      <c r="H684">
        <v>17.234061052664501</v>
      </c>
      <c r="I684">
        <v>36.394531833839103</v>
      </c>
      <c r="J684">
        <v>0.75522540551903905</v>
      </c>
      <c r="K684">
        <v>367.11053842157202</v>
      </c>
      <c r="M684">
        <v>72.587294054651807</v>
      </c>
      <c r="N684">
        <v>16.768206383214501</v>
      </c>
      <c r="O684">
        <v>0.99168662638670801</v>
      </c>
      <c r="P684">
        <v>1.01560046068474</v>
      </c>
      <c r="Q684">
        <v>96.725025746652904</v>
      </c>
    </row>
    <row r="685" spans="1:18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256</v>
      </c>
      <c r="E685">
        <v>5585.5946069000001</v>
      </c>
      <c r="F685">
        <v>435.6</v>
      </c>
      <c r="G685">
        <v>106.340463648241</v>
      </c>
      <c r="H685">
        <v>2.9737211748866299</v>
      </c>
      <c r="I685">
        <v>-0.72084303333917099</v>
      </c>
      <c r="J685">
        <v>0.37245578820934999</v>
      </c>
      <c r="K685">
        <v>383.333861970653</v>
      </c>
      <c r="L685">
        <v>345.90943248465601</v>
      </c>
      <c r="M685">
        <v>69.8189196180913</v>
      </c>
      <c r="N685">
        <v>8.6656559879202106</v>
      </c>
      <c r="O685">
        <v>1.85608555462761</v>
      </c>
      <c r="P685">
        <v>2.3530762167125898</v>
      </c>
      <c r="Q685">
        <v>133.25301204819201</v>
      </c>
      <c r="R685">
        <v>0.12883262196335801</v>
      </c>
    </row>
    <row r="686" spans="1:18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166</v>
      </c>
      <c r="E686">
        <v>5582.4854400000004</v>
      </c>
      <c r="F686">
        <v>876.1</v>
      </c>
      <c r="G686">
        <v>50.333911716325503</v>
      </c>
      <c r="H686">
        <v>4.94935467808381</v>
      </c>
      <c r="I686">
        <v>49.475887529292002</v>
      </c>
      <c r="J686">
        <v>8.3976239543236399</v>
      </c>
      <c r="K686">
        <v>761.17439166935696</v>
      </c>
      <c r="L686">
        <v>618.424495696289</v>
      </c>
      <c r="M686">
        <v>65.831772158980897</v>
      </c>
      <c r="N686">
        <v>7.3554628963667001</v>
      </c>
      <c r="O686">
        <v>0.89036501846353999</v>
      </c>
      <c r="P686">
        <v>3.0875470836662502</v>
      </c>
      <c r="Q686">
        <v>100.434683138869</v>
      </c>
      <c r="R686">
        <v>-2.757827037072E-3</v>
      </c>
    </row>
    <row r="687" spans="1:18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446</v>
      </c>
      <c r="E687">
        <v>5581.2337250999999</v>
      </c>
      <c r="F687">
        <v>83.33</v>
      </c>
      <c r="G687">
        <v>9.0627546825082899</v>
      </c>
      <c r="H687">
        <v>21.6624212630967</v>
      </c>
      <c r="I687">
        <v>10.3427036189563</v>
      </c>
      <c r="J687">
        <v>14.973821168594901</v>
      </c>
      <c r="K687">
        <v>72.906383729702696</v>
      </c>
      <c r="L687">
        <v>70.053114269420902</v>
      </c>
      <c r="M687">
        <v>46.448575916632002</v>
      </c>
      <c r="N687">
        <v>9.94897238854786</v>
      </c>
      <c r="O687">
        <v>3.8866725316893298</v>
      </c>
      <c r="P687">
        <v>12.6845073802952</v>
      </c>
      <c r="Q687">
        <v>42.080136402386998</v>
      </c>
      <c r="R687">
        <v>4.8521134589731001E-2</v>
      </c>
    </row>
    <row r="688" spans="1:18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239</v>
      </c>
      <c r="E688">
        <v>5544.443751455</v>
      </c>
      <c r="F688">
        <v>2952.4</v>
      </c>
      <c r="G688">
        <v>55.442996221083902</v>
      </c>
      <c r="H688">
        <v>28.531451342042502</v>
      </c>
      <c r="I688">
        <v>6.6344313056504403</v>
      </c>
      <c r="J688">
        <v>12.969203387897799</v>
      </c>
      <c r="K688">
        <v>2481.0533727721299</v>
      </c>
      <c r="L688">
        <v>2170.0747334354301</v>
      </c>
      <c r="M688">
        <v>73.948801176043901</v>
      </c>
      <c r="N688">
        <v>9.4574795820887996</v>
      </c>
      <c r="O688">
        <v>1.7439346800550299</v>
      </c>
      <c r="P688">
        <v>7.3296301314185097</v>
      </c>
      <c r="Q688">
        <v>92.652528548123897</v>
      </c>
      <c r="R688">
        <v>0.17981924896040799</v>
      </c>
    </row>
    <row r="689" spans="1:18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25</v>
      </c>
      <c r="E689">
        <v>5536.9669740749996</v>
      </c>
      <c r="F689">
        <v>345.45</v>
      </c>
      <c r="G689">
        <v>-3.3423124393035599</v>
      </c>
      <c r="H689">
        <v>3.7335511641713501</v>
      </c>
      <c r="I689">
        <v>-23.037814318049499</v>
      </c>
      <c r="J689">
        <v>2.22356282726316</v>
      </c>
      <c r="K689">
        <v>352.01889912889101</v>
      </c>
      <c r="L689">
        <v>350.51165157859202</v>
      </c>
      <c r="M689">
        <v>19.4759608297502</v>
      </c>
      <c r="N689">
        <v>-0.20357375025074001</v>
      </c>
      <c r="O689">
        <v>0.70411032062568202</v>
      </c>
      <c r="P689">
        <v>22.231871471992999</v>
      </c>
      <c r="Q689">
        <v>27.9444444444444</v>
      </c>
      <c r="R689">
        <v>-3.5866221198334998E-2</v>
      </c>
    </row>
    <row r="690" spans="1:18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50</v>
      </c>
      <c r="E690">
        <v>5525.79213428</v>
      </c>
      <c r="F690">
        <v>733.75</v>
      </c>
      <c r="G690">
        <v>-18.302140128156701</v>
      </c>
      <c r="H690">
        <v>-7.7064861516621503</v>
      </c>
      <c r="I690">
        <v>-38.992020346983097</v>
      </c>
      <c r="J690">
        <v>-5.5743749699769101</v>
      </c>
      <c r="K690">
        <v>804.67015213518596</v>
      </c>
      <c r="L690">
        <v>852.81939018962998</v>
      </c>
      <c r="M690">
        <v>26.924731921636798</v>
      </c>
      <c r="N690">
        <v>-4.9459792548561401</v>
      </c>
      <c r="O690">
        <v>2.2376124072072199</v>
      </c>
      <c r="P690">
        <v>69.431005110732499</v>
      </c>
      <c r="Q690">
        <v>11.486743143660201</v>
      </c>
      <c r="R690">
        <v>2.2314962123051001E-2</v>
      </c>
    </row>
    <row r="691" spans="1:18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256</v>
      </c>
      <c r="E691">
        <v>5514.5283770099904</v>
      </c>
      <c r="F691">
        <v>487.8</v>
      </c>
      <c r="G691">
        <v>83.657835177803307</v>
      </c>
      <c r="H691">
        <v>7.2072399689605202</v>
      </c>
      <c r="I691">
        <v>15.714499436995</v>
      </c>
      <c r="J691">
        <v>7.5339619366936601</v>
      </c>
      <c r="K691">
        <v>441.94951141983398</v>
      </c>
      <c r="L691">
        <v>380.45923858057603</v>
      </c>
      <c r="M691">
        <v>62.323166507733703</v>
      </c>
      <c r="N691">
        <v>5.5086953260739202</v>
      </c>
      <c r="O691">
        <v>1.42447982668369</v>
      </c>
      <c r="P691">
        <v>5.5760557605575896</v>
      </c>
      <c r="Q691">
        <v>131.184834123222</v>
      </c>
      <c r="R691">
        <v>0.18891614766360601</v>
      </c>
    </row>
    <row r="692" spans="1:18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256</v>
      </c>
      <c r="E692">
        <v>5502.5228445000002</v>
      </c>
      <c r="F692">
        <v>1277.95</v>
      </c>
      <c r="G692">
        <v>21.6876349671819</v>
      </c>
      <c r="H692">
        <v>17.676989980055499</v>
      </c>
      <c r="I692">
        <v>18.0575935694966</v>
      </c>
      <c r="J692">
        <v>2.31465150153883</v>
      </c>
      <c r="K692">
        <v>1090.2299863517401</v>
      </c>
      <c r="L692">
        <v>993.49487420182902</v>
      </c>
      <c r="M692">
        <v>45.564313501004897</v>
      </c>
      <c r="N692">
        <v>10.743924858011701</v>
      </c>
      <c r="O692">
        <v>2.6224839406463798</v>
      </c>
      <c r="P692">
        <v>4.1237920106420498</v>
      </c>
      <c r="Q692">
        <v>55.752589884216903</v>
      </c>
      <c r="R692">
        <v>1.6988739584121001E-2</v>
      </c>
    </row>
    <row r="693" spans="1:18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1158</v>
      </c>
      <c r="E693">
        <v>5500.5108497000001</v>
      </c>
      <c r="F693">
        <v>449.55</v>
      </c>
      <c r="G693">
        <v>63.140863137244303</v>
      </c>
      <c r="H693">
        <v>9.7777887435848196</v>
      </c>
      <c r="I693">
        <v>17.535034315995901</v>
      </c>
      <c r="J693">
        <v>0.89548496241668896</v>
      </c>
      <c r="K693">
        <v>441.884965283491</v>
      </c>
      <c r="L693">
        <v>397.238267138418</v>
      </c>
      <c r="M693">
        <v>44.893681338921901</v>
      </c>
      <c r="N693">
        <v>1.48144785470152</v>
      </c>
      <c r="O693">
        <v>1.2872525135800901</v>
      </c>
      <c r="P693">
        <v>18.1069958847736</v>
      </c>
      <c r="Q693">
        <v>103.46232179226</v>
      </c>
      <c r="R693">
        <v>0.15656277731558799</v>
      </c>
    </row>
    <row r="694" spans="1:18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622</v>
      </c>
      <c r="E694">
        <v>5493.5650868499997</v>
      </c>
      <c r="F694">
        <v>382</v>
      </c>
      <c r="G694">
        <v>106.752330166017</v>
      </c>
      <c r="H694">
        <v>19.9065976583517</v>
      </c>
      <c r="I694">
        <v>-11.657272476180401</v>
      </c>
      <c r="J694">
        <v>-2.39721587795409</v>
      </c>
      <c r="K694">
        <v>326.325185567235</v>
      </c>
      <c r="L694">
        <v>298.02115259800098</v>
      </c>
      <c r="M694">
        <v>56.382603949914397</v>
      </c>
      <c r="N694">
        <v>10.3847985258982</v>
      </c>
      <c r="O694">
        <v>3.1516868304724701</v>
      </c>
      <c r="P694">
        <v>10.994764397905699</v>
      </c>
      <c r="Q694">
        <v>137.04623022029099</v>
      </c>
      <c r="R694">
        <v>9.8316288555042E-2</v>
      </c>
    </row>
    <row r="695" spans="1:18" hidden="1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22</v>
      </c>
      <c r="E695">
        <v>5460.8870212000002</v>
      </c>
      <c r="F695">
        <v>494.85</v>
      </c>
      <c r="G695">
        <v>-3.5703877369517598</v>
      </c>
      <c r="H695">
        <v>6.3428991626633904</v>
      </c>
      <c r="I695">
        <v>-22.472368852252401</v>
      </c>
      <c r="J695">
        <v>-1.7793455788758601</v>
      </c>
      <c r="K695">
        <v>465.20968037564</v>
      </c>
      <c r="L695">
        <v>457.543424440151</v>
      </c>
      <c r="M695">
        <v>55.121603063537499</v>
      </c>
      <c r="N695">
        <v>4.1082441643877496</v>
      </c>
      <c r="O695">
        <v>2.0007019198298099</v>
      </c>
      <c r="P695">
        <v>21.046781853086699</v>
      </c>
      <c r="Q695">
        <v>26.8520892078954</v>
      </c>
      <c r="R695">
        <v>0.11824494205648001</v>
      </c>
    </row>
    <row r="696" spans="1:18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138</v>
      </c>
      <c r="E696">
        <v>5432.72352735</v>
      </c>
      <c r="F696">
        <v>195.05</v>
      </c>
      <c r="G696">
        <v>179.857277844571</v>
      </c>
      <c r="H696">
        <v>8.2166339381246001</v>
      </c>
      <c r="I696">
        <v>29.4199657219086</v>
      </c>
      <c r="J696">
        <v>2.4785608152643199</v>
      </c>
      <c r="K696">
        <v>168.86556218346499</v>
      </c>
      <c r="L696">
        <v>138.09452497823199</v>
      </c>
      <c r="M696">
        <v>77.931698123729404</v>
      </c>
      <c r="N696">
        <v>8.5643358464562294</v>
      </c>
      <c r="O696">
        <v>2.1086427143417601</v>
      </c>
      <c r="P696">
        <v>4.9987182773647696</v>
      </c>
      <c r="Q696">
        <v>215.61488673139101</v>
      </c>
      <c r="R696">
        <v>0.175330283616772</v>
      </c>
    </row>
    <row r="697" spans="1:18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217</v>
      </c>
      <c r="E697">
        <v>5411.2789376800001</v>
      </c>
      <c r="F697">
        <v>623.4</v>
      </c>
      <c r="G697">
        <v>34.483819651402101</v>
      </c>
      <c r="H697">
        <v>2.5034490209595801</v>
      </c>
      <c r="I697">
        <v>13.072802774268199</v>
      </c>
      <c r="J697">
        <v>2.66747033820285</v>
      </c>
      <c r="K697">
        <v>566.85477861005495</v>
      </c>
      <c r="L697">
        <v>487.732047612418</v>
      </c>
      <c r="M697">
        <v>59.433853488145999</v>
      </c>
      <c r="N697">
        <v>3.6591620607875099</v>
      </c>
      <c r="O697">
        <v>0.507741719464049</v>
      </c>
      <c r="P697">
        <v>4.7481552775104197</v>
      </c>
      <c r="Q697">
        <v>94.630034342803597</v>
      </c>
    </row>
    <row r="698" spans="1:18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239</v>
      </c>
      <c r="E698">
        <v>5403.4664700000003</v>
      </c>
      <c r="F698">
        <v>3467.85</v>
      </c>
      <c r="G698">
        <v>461.41872987137901</v>
      </c>
      <c r="H698">
        <v>15.467780631929299</v>
      </c>
      <c r="I698">
        <v>238.38211423181801</v>
      </c>
      <c r="J698">
        <v>15.452152953348</v>
      </c>
      <c r="K698">
        <v>2391.2267439468901</v>
      </c>
      <c r="L698">
        <v>1579.40622895813</v>
      </c>
      <c r="M698">
        <v>71.693168399046598</v>
      </c>
      <c r="N698">
        <v>25.736792198643901</v>
      </c>
      <c r="O698">
        <v>0.92569295363086102</v>
      </c>
      <c r="P698">
        <v>0</v>
      </c>
      <c r="Q698">
        <v>511.45199682623598</v>
      </c>
      <c r="R698">
        <v>0.11416406884285001</v>
      </c>
    </row>
    <row r="699" spans="1:18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486</v>
      </c>
      <c r="E699">
        <v>5380.645031</v>
      </c>
      <c r="F699">
        <v>1049.8</v>
      </c>
      <c r="G699">
        <v>-34.305675059570497</v>
      </c>
      <c r="H699">
        <v>2.2115965690894202</v>
      </c>
      <c r="I699">
        <v>-28.4682220366353</v>
      </c>
      <c r="J699">
        <v>-1.8265891068540401</v>
      </c>
      <c r="K699">
        <v>1050.6147038132499</v>
      </c>
      <c r="L699">
        <v>1126.1764615803399</v>
      </c>
      <c r="M699">
        <v>40.835866009789598</v>
      </c>
      <c r="N699">
        <v>0.91086866703895497</v>
      </c>
      <c r="O699">
        <v>0.87309154710215098</v>
      </c>
      <c r="P699">
        <v>33.8064393217755</v>
      </c>
      <c r="Q699">
        <v>12.482588663880801</v>
      </c>
      <c r="R699">
        <v>-7.3891662555699997E-2</v>
      </c>
    </row>
    <row r="700" spans="1:18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144</v>
      </c>
      <c r="E700">
        <v>5378.1501840000001</v>
      </c>
      <c r="F700">
        <v>139.24</v>
      </c>
      <c r="G700">
        <v>243.60110687302901</v>
      </c>
      <c r="H700">
        <v>-14.122194963922601</v>
      </c>
      <c r="I700">
        <v>9.2302144401938193</v>
      </c>
      <c r="J700">
        <v>-3.7257057372470901</v>
      </c>
      <c r="K700">
        <v>144.04810688961399</v>
      </c>
      <c r="L700">
        <v>113.842349507732</v>
      </c>
      <c r="M700">
        <v>72.680907149207002</v>
      </c>
      <c r="N700">
        <v>-4.1093984932164602</v>
      </c>
      <c r="O700">
        <v>0.90205840974232099</v>
      </c>
      <c r="P700">
        <v>27.118644067796598</v>
      </c>
      <c r="Q700">
        <v>275.43646781260497</v>
      </c>
      <c r="R700">
        <v>0.18710718425878001</v>
      </c>
    </row>
    <row r="701" spans="1:18" hidden="1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509</v>
      </c>
      <c r="E701">
        <v>5346.4444762049998</v>
      </c>
      <c r="F701">
        <v>6060.9</v>
      </c>
      <c r="G701">
        <v>-9.6910141520061899</v>
      </c>
      <c r="H701">
        <v>-5.8487919645981101</v>
      </c>
      <c r="I701">
        <v>-0.96252944120900297</v>
      </c>
      <c r="J701">
        <v>6.2109196862320699</v>
      </c>
      <c r="K701">
        <v>5505.7550967870002</v>
      </c>
      <c r="L701">
        <v>5436.7225178074596</v>
      </c>
      <c r="M701">
        <v>78.913997435091702</v>
      </c>
      <c r="N701">
        <v>7.6261084633065099</v>
      </c>
      <c r="O701">
        <v>2.3797783716982801</v>
      </c>
      <c r="P701">
        <v>6.4198386378260697</v>
      </c>
      <c r="Q701">
        <v>21.621784323955499</v>
      </c>
      <c r="R701">
        <v>5.0903218887869001E-2</v>
      </c>
    </row>
    <row r="702" spans="1:18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110</v>
      </c>
      <c r="E702">
        <v>5319.07462983</v>
      </c>
      <c r="F702">
        <v>280.14999999999998</v>
      </c>
      <c r="G702">
        <v>78.534915736835401</v>
      </c>
      <c r="H702">
        <v>-16.448244178095202</v>
      </c>
      <c r="I702">
        <v>11.421456186086701</v>
      </c>
      <c r="J702">
        <v>-3.3663355300842799</v>
      </c>
      <c r="K702">
        <v>267.79450891073901</v>
      </c>
      <c r="L702">
        <v>227.340768210281</v>
      </c>
      <c r="M702">
        <v>70.260741913980894</v>
      </c>
      <c r="N702">
        <v>4.0514522138513396</v>
      </c>
      <c r="O702">
        <v>0.59998122776411</v>
      </c>
      <c r="P702">
        <v>14.3851508120649</v>
      </c>
      <c r="Q702">
        <v>116.499227202472</v>
      </c>
      <c r="R702">
        <v>8.6269091945467002E-2</v>
      </c>
    </row>
    <row r="703" spans="1:18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144</v>
      </c>
      <c r="E703">
        <v>5317.5919390500003</v>
      </c>
      <c r="F703">
        <v>363.25</v>
      </c>
      <c r="G703">
        <v>38.449154912499097</v>
      </c>
      <c r="H703">
        <v>12.701763006587001</v>
      </c>
      <c r="I703">
        <v>26.3095110137095</v>
      </c>
      <c r="J703">
        <v>0.43414241717114699</v>
      </c>
      <c r="K703">
        <v>332.42378629935303</v>
      </c>
      <c r="L703">
        <v>287.85432649496801</v>
      </c>
      <c r="M703">
        <v>60.889899348361801</v>
      </c>
      <c r="N703">
        <v>3.5829210844936901</v>
      </c>
      <c r="O703">
        <v>0.935848335059</v>
      </c>
      <c r="P703">
        <v>9.4287680660701998</v>
      </c>
      <c r="Q703">
        <v>69.862052840776201</v>
      </c>
      <c r="R703">
        <v>0.21020808336761701</v>
      </c>
    </row>
    <row r="704" spans="1:18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269</v>
      </c>
      <c r="E704">
        <v>5297.4373942100001</v>
      </c>
      <c r="F704">
        <v>1353.5</v>
      </c>
      <c r="G704">
        <v>-4.7786588535214598</v>
      </c>
      <c r="H704">
        <v>3.9236291992114598</v>
      </c>
      <c r="I704">
        <v>34.199734170320298</v>
      </c>
      <c r="J704">
        <v>2.9908947884763899</v>
      </c>
      <c r="K704">
        <v>1277.8736148947801</v>
      </c>
      <c r="L704">
        <v>1143.99780884554</v>
      </c>
      <c r="M704">
        <v>44.6548109831772</v>
      </c>
      <c r="N704">
        <v>2.8683044995437101</v>
      </c>
      <c r="O704">
        <v>0.83039270528457299</v>
      </c>
      <c r="P704">
        <v>6.6309567787218304</v>
      </c>
      <c r="Q704">
        <v>57.009454207992498</v>
      </c>
      <c r="R704">
        <v>0.109807519190448</v>
      </c>
    </row>
    <row r="705" spans="1:18" hidden="1" x14ac:dyDescent="0.3">
      <c r="A705" t="s">
        <v>1545</v>
      </c>
      <c r="B705" t="s">
        <v>1546</v>
      </c>
      <c r="C705" t="str">
        <f>IFERROR(VLOOKUP(Table1[[#This Row],[Ticker]],[1]!Table1[[Symbol]:[Industry]],2,FALSE),"-")</f>
        <v>-</v>
      </c>
      <c r="D705" t="s">
        <v>256</v>
      </c>
      <c r="E705">
        <v>5269.1750087649998</v>
      </c>
      <c r="F705">
        <v>7648.15</v>
      </c>
      <c r="G705">
        <v>82.753917272619006</v>
      </c>
      <c r="H705">
        <v>-10.971069185794899</v>
      </c>
      <c r="I705">
        <v>38.924796325654299</v>
      </c>
      <c r="J705">
        <v>0.492368585085106</v>
      </c>
      <c r="K705">
        <v>7740.0385624933997</v>
      </c>
      <c r="L705">
        <v>6354.28772310355</v>
      </c>
      <c r="M705">
        <v>33.3807518626312</v>
      </c>
      <c r="N705">
        <v>-1.29648973724992</v>
      </c>
      <c r="O705">
        <v>0.55727622597767501</v>
      </c>
      <c r="P705">
        <v>18.759438557036599</v>
      </c>
      <c r="Q705">
        <v>112.44861111111101</v>
      </c>
      <c r="R705">
        <v>0.17082120735520501</v>
      </c>
    </row>
    <row r="706" spans="1:18" x14ac:dyDescent="0.3">
      <c r="A706" t="s">
        <v>1547</v>
      </c>
      <c r="B706" t="s">
        <v>1548</v>
      </c>
      <c r="C706" t="str">
        <f>IFERROR(VLOOKUP(Table1[[#This Row],[Ticker]],[1]!Table1[[Symbol]:[Industry]],2,FALSE),"-")</f>
        <v>-</v>
      </c>
      <c r="D706" t="s">
        <v>125</v>
      </c>
      <c r="E706">
        <v>5258.2653829749997</v>
      </c>
      <c r="F706">
        <v>1042.5</v>
      </c>
      <c r="G706">
        <v>52.897180344032499</v>
      </c>
      <c r="H706">
        <v>10.756727932258499</v>
      </c>
      <c r="I706">
        <v>11.2457769305265</v>
      </c>
      <c r="J706">
        <v>-0.89635795247717998</v>
      </c>
      <c r="K706">
        <v>956.94162303827898</v>
      </c>
      <c r="L706">
        <v>858.92514169892399</v>
      </c>
      <c r="M706">
        <v>27.309888768108699</v>
      </c>
      <c r="N706">
        <v>5.1214115657261798</v>
      </c>
      <c r="O706">
        <v>1.33750415647009</v>
      </c>
      <c r="P706">
        <v>3.99040767386089</v>
      </c>
      <c r="Q706">
        <v>82.542461915601393</v>
      </c>
      <c r="R706">
        <v>2.7361132790138E-2</v>
      </c>
    </row>
    <row r="707" spans="1:18" x14ac:dyDescent="0.3">
      <c r="A707" t="s">
        <v>1549</v>
      </c>
      <c r="B707" t="s">
        <v>1550</v>
      </c>
      <c r="C707" t="str">
        <f>IFERROR(VLOOKUP(Table1[[#This Row],[Ticker]],[1]!Table1[[Symbol]:[Industry]],2,FALSE),"-")</f>
        <v>-</v>
      </c>
      <c r="D707" t="s">
        <v>239</v>
      </c>
      <c r="E707">
        <v>5242.9196599999996</v>
      </c>
      <c r="F707">
        <v>744.7</v>
      </c>
      <c r="G707">
        <v>50.953079360612598</v>
      </c>
      <c r="H707">
        <v>6.3530586008506997</v>
      </c>
      <c r="I707">
        <v>1.1230239892989</v>
      </c>
      <c r="J707">
        <v>4.1714177458396904</v>
      </c>
      <c r="K707">
        <v>686.88188536887901</v>
      </c>
      <c r="L707">
        <v>662.49885085307506</v>
      </c>
      <c r="M707">
        <v>37.930157721043102</v>
      </c>
      <c r="N707">
        <v>7.6518425621833801</v>
      </c>
      <c r="O707">
        <v>1.8024979174366</v>
      </c>
      <c r="P707">
        <v>18.678662548677298</v>
      </c>
      <c r="Q707">
        <v>84.789081885856007</v>
      </c>
    </row>
    <row r="708" spans="1:18" x14ac:dyDescent="0.3">
      <c r="A708" t="s">
        <v>1551</v>
      </c>
      <c r="B708" t="s">
        <v>1552</v>
      </c>
      <c r="C708" t="str">
        <f>IFERROR(VLOOKUP(Table1[[#This Row],[Ticker]],[1]!Table1[[Symbol]:[Industry]],2,FALSE),"-")</f>
        <v>-</v>
      </c>
      <c r="D708" t="s">
        <v>350</v>
      </c>
      <c r="E708">
        <v>5233.7691820999999</v>
      </c>
      <c r="F708">
        <v>103.07</v>
      </c>
      <c r="G708">
        <v>15.185047334820901</v>
      </c>
      <c r="H708">
        <v>-5.4625472355378104</v>
      </c>
      <c r="I708">
        <v>-7.6934254318820496</v>
      </c>
      <c r="J708">
        <v>-3.3233054016118801</v>
      </c>
      <c r="K708">
        <v>103.081323957208</v>
      </c>
      <c r="L708">
        <v>98.943547415632594</v>
      </c>
      <c r="M708">
        <v>43.0393428375273</v>
      </c>
      <c r="N708">
        <v>0.82661748547721003</v>
      </c>
      <c r="O708">
        <v>1.0793059598911501</v>
      </c>
      <c r="P708">
        <v>17.929562433297701</v>
      </c>
      <c r="Q708">
        <v>46.510305614783199</v>
      </c>
      <c r="R708">
        <v>4.5467987185446999E-2</v>
      </c>
    </row>
    <row r="709" spans="1:18" x14ac:dyDescent="0.3">
      <c r="A709" t="s">
        <v>1553</v>
      </c>
      <c r="B709" t="s">
        <v>1554</v>
      </c>
      <c r="C709" t="str">
        <f>IFERROR(VLOOKUP(Table1[[#This Row],[Ticker]],[1]!Table1[[Symbol]:[Industry]],2,FALSE),"-")</f>
        <v>-</v>
      </c>
      <c r="D709" t="s">
        <v>446</v>
      </c>
      <c r="E709">
        <v>5217.3012840000001</v>
      </c>
      <c r="F709">
        <v>130.58000000000001</v>
      </c>
      <c r="G709">
        <v>60.572690814619797</v>
      </c>
      <c r="H709">
        <v>37.768788987792</v>
      </c>
      <c r="I709">
        <v>41.763330370016497</v>
      </c>
      <c r="J709">
        <v>21.822895032818799</v>
      </c>
      <c r="K709">
        <v>108.818300719083</v>
      </c>
      <c r="L709">
        <v>94.6548331961733</v>
      </c>
      <c r="M709">
        <v>70.310516253099493</v>
      </c>
      <c r="N709">
        <v>11.6499421406354</v>
      </c>
      <c r="O709">
        <v>3.9814186491338699</v>
      </c>
      <c r="P709">
        <v>19.084086383825898</v>
      </c>
      <c r="Q709">
        <v>100.737893927747</v>
      </c>
      <c r="R709">
        <v>3.8402294491512001E-2</v>
      </c>
    </row>
    <row r="710" spans="1:18" x14ac:dyDescent="0.3">
      <c r="A710" t="s">
        <v>1555</v>
      </c>
      <c r="B710" t="s">
        <v>1556</v>
      </c>
      <c r="C710" t="str">
        <f>IFERROR(VLOOKUP(Table1[[#This Row],[Ticker]],[1]!Table1[[Symbol]:[Industry]],2,FALSE),"-")</f>
        <v>-</v>
      </c>
      <c r="D710" t="s">
        <v>1557</v>
      </c>
      <c r="E710">
        <v>5210.9809613400002</v>
      </c>
      <c r="F710">
        <v>306.5</v>
      </c>
      <c r="G710">
        <v>94.956717115411095</v>
      </c>
      <c r="H710">
        <v>-4.3746772060807499</v>
      </c>
      <c r="I710">
        <v>8.5938740150477102</v>
      </c>
      <c r="J710">
        <v>-5.82277522487691</v>
      </c>
      <c r="K710">
        <v>292.41804000759998</v>
      </c>
      <c r="L710">
        <v>266.75193715463598</v>
      </c>
      <c r="M710">
        <v>59.755499832735502</v>
      </c>
      <c r="N710">
        <v>1.7046864553214001</v>
      </c>
      <c r="O710">
        <v>1.7558864764353601</v>
      </c>
      <c r="P710">
        <v>21.794453507340901</v>
      </c>
      <c r="Q710">
        <v>123.559445660102</v>
      </c>
      <c r="R710">
        <v>0.107005807226861</v>
      </c>
    </row>
    <row r="711" spans="1:18" hidden="1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66</v>
      </c>
      <c r="E711">
        <v>5208.5984879750004</v>
      </c>
      <c r="F711">
        <v>1147.45</v>
      </c>
      <c r="G711">
        <v>106.409158171169</v>
      </c>
      <c r="H711">
        <v>14.714427340679901</v>
      </c>
      <c r="I711">
        <v>49.951803918746997</v>
      </c>
      <c r="J711">
        <v>10.8867001612157</v>
      </c>
      <c r="K711">
        <v>1062.32881993403</v>
      </c>
      <c r="L711">
        <v>875.77419218289299</v>
      </c>
      <c r="M711">
        <v>39.470678819018403</v>
      </c>
      <c r="N711">
        <v>5.8134779107105796</v>
      </c>
      <c r="O711">
        <v>0.73874583663128301</v>
      </c>
      <c r="P711">
        <v>18.5193254608043</v>
      </c>
      <c r="Q711">
        <v>165.58268718898199</v>
      </c>
      <c r="R711">
        <v>-2.9347162140353999E-2</v>
      </c>
    </row>
    <row r="712" spans="1:18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446</v>
      </c>
      <c r="E712">
        <v>5202.0428075</v>
      </c>
      <c r="F712">
        <v>320.7</v>
      </c>
      <c r="G712">
        <v>37.435504239667701</v>
      </c>
      <c r="H712">
        <v>22.709898138524</v>
      </c>
      <c r="I712">
        <v>16.2332888570558</v>
      </c>
      <c r="J712">
        <v>4.0453752661464604</v>
      </c>
      <c r="K712">
        <v>284.976619701424</v>
      </c>
      <c r="L712">
        <v>256.56086645031399</v>
      </c>
      <c r="M712">
        <v>42.184765430760301</v>
      </c>
      <c r="N712">
        <v>6.1536009644455696</v>
      </c>
      <c r="O712">
        <v>2.85709321313134</v>
      </c>
      <c r="P712">
        <v>8.5905830994699102</v>
      </c>
      <c r="Q712">
        <v>65.181560648982696</v>
      </c>
      <c r="R712">
        <v>-6.5761867468584007E-2</v>
      </c>
    </row>
    <row r="713" spans="1:18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256</v>
      </c>
      <c r="E713">
        <v>5196.2115396250001</v>
      </c>
      <c r="F713">
        <v>126.89</v>
      </c>
      <c r="G713">
        <v>-2.0663608191054301</v>
      </c>
      <c r="H713">
        <v>-4.2496575920938797</v>
      </c>
      <c r="I713">
        <v>6.8065562097254002</v>
      </c>
      <c r="J713">
        <v>-0.19937038628606801</v>
      </c>
      <c r="K713">
        <v>127.70170870238699</v>
      </c>
      <c r="L713">
        <v>121.21279638263201</v>
      </c>
      <c r="M713">
        <v>39.051201629272299</v>
      </c>
      <c r="N713">
        <v>-0.11735288434499</v>
      </c>
      <c r="O713">
        <v>0.49899994674350601</v>
      </c>
      <c r="P713">
        <v>13.484120104027101</v>
      </c>
      <c r="Q713">
        <v>28.366211431461799</v>
      </c>
      <c r="R713">
        <v>2.9473689589785999E-2</v>
      </c>
    </row>
    <row r="714" spans="1:18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1566</v>
      </c>
      <c r="E714">
        <v>5168.879891351</v>
      </c>
      <c r="F714">
        <v>60.62</v>
      </c>
      <c r="G714">
        <v>-4.8392536185842001</v>
      </c>
      <c r="H714">
        <v>-1.5946791048157301</v>
      </c>
      <c r="I714">
        <v>3.1425518087386299</v>
      </c>
      <c r="J714">
        <v>1.12632602297947</v>
      </c>
      <c r="K714">
        <v>60.285294906351702</v>
      </c>
      <c r="L714">
        <v>55.914958468508097</v>
      </c>
      <c r="M714">
        <v>56.425916595309197</v>
      </c>
      <c r="N714">
        <v>-0.41577655264024499</v>
      </c>
      <c r="O714">
        <v>0.95213638768535402</v>
      </c>
      <c r="P714">
        <v>6.8954140547674099</v>
      </c>
      <c r="Q714">
        <v>26.820083682008299</v>
      </c>
      <c r="R714">
        <v>-3.0196124243903E-2</v>
      </c>
    </row>
    <row r="715" spans="1:18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47</v>
      </c>
      <c r="E715">
        <v>5110.5661654850001</v>
      </c>
      <c r="F715">
        <v>242.37</v>
      </c>
      <c r="G715">
        <v>182.05923987540999</v>
      </c>
      <c r="H715">
        <v>23.020241768943301</v>
      </c>
      <c r="I715">
        <v>63.180487650292001</v>
      </c>
      <c r="J715">
        <v>5.0852409147169997</v>
      </c>
      <c r="K715">
        <v>193.85617966349199</v>
      </c>
      <c r="L715">
        <v>159.58185994147999</v>
      </c>
      <c r="M715">
        <v>58.342089871964397</v>
      </c>
      <c r="N715">
        <v>14.5181258401884</v>
      </c>
      <c r="O715">
        <v>2.1394710001551598</v>
      </c>
      <c r="P715">
        <v>1.7700210422081799</v>
      </c>
      <c r="Q715">
        <v>210.13435700575801</v>
      </c>
      <c r="R715">
        <v>6.2000505358827999E-2</v>
      </c>
    </row>
    <row r="716" spans="1:18" hidden="1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144</v>
      </c>
      <c r="E716">
        <v>5092.4511691999996</v>
      </c>
      <c r="F716">
        <v>4726.1000000000004</v>
      </c>
      <c r="G716">
        <v>192.17381860324099</v>
      </c>
      <c r="H716">
        <v>4.45153841595448</v>
      </c>
      <c r="I716">
        <v>94.309226460417506</v>
      </c>
      <c r="J716">
        <v>-3.3146947991565598</v>
      </c>
      <c r="K716">
        <v>4024.9125306769001</v>
      </c>
      <c r="L716">
        <v>2929.32829229964</v>
      </c>
      <c r="M716">
        <v>77.394795131646703</v>
      </c>
      <c r="N716">
        <v>5.10226648354912</v>
      </c>
      <c r="O716">
        <v>0.90898311945222499</v>
      </c>
      <c r="P716">
        <v>9.8157042804849493</v>
      </c>
      <c r="Q716">
        <v>219.790239363951</v>
      </c>
      <c r="R716">
        <v>0.20975352369717101</v>
      </c>
    </row>
    <row r="717" spans="1:18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350</v>
      </c>
      <c r="E717">
        <v>5072.2980250500004</v>
      </c>
      <c r="F717">
        <v>563.25</v>
      </c>
      <c r="G717">
        <v>-45.321864303503503</v>
      </c>
      <c r="H717">
        <v>-5.4053103819112698</v>
      </c>
      <c r="I717">
        <v>-34.058552787999602</v>
      </c>
      <c r="J717">
        <v>-5.4856734279622597</v>
      </c>
      <c r="K717">
        <v>571.78029892162897</v>
      </c>
      <c r="L717">
        <v>616.95773636707497</v>
      </c>
      <c r="M717">
        <v>60.258578303107299</v>
      </c>
      <c r="N717">
        <v>-1.38416115186785</v>
      </c>
      <c r="O717">
        <v>1.89455891241768</v>
      </c>
      <c r="P717">
        <v>41.855304039059</v>
      </c>
      <c r="Q717">
        <v>10.171149144254199</v>
      </c>
      <c r="R717">
        <v>8.3604525933606996E-2</v>
      </c>
    </row>
    <row r="718" spans="1:18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1163</v>
      </c>
      <c r="E718">
        <v>5051.9877329999999</v>
      </c>
      <c r="F718">
        <v>2894.05</v>
      </c>
      <c r="G718">
        <v>-6.2447336129285098</v>
      </c>
      <c r="H718">
        <v>-12.6157552575923</v>
      </c>
      <c r="I718">
        <v>-12.8406763868011</v>
      </c>
      <c r="J718">
        <v>-1.8872996262424799</v>
      </c>
      <c r="K718">
        <v>3016.5329920929998</v>
      </c>
      <c r="L718">
        <v>2905.0653872770199</v>
      </c>
      <c r="M718">
        <v>30.670218874835601</v>
      </c>
      <c r="N718">
        <v>-1.37272961623251</v>
      </c>
      <c r="O718">
        <v>1.0666833167040699</v>
      </c>
      <c r="P718">
        <v>27.848516784436999</v>
      </c>
      <c r="Q718">
        <v>32.748497775331401</v>
      </c>
      <c r="R718">
        <v>-4.6800388092362998E-2</v>
      </c>
    </row>
    <row r="719" spans="1:18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47</v>
      </c>
      <c r="E719">
        <v>5049.548140635</v>
      </c>
      <c r="F719">
        <v>68.31</v>
      </c>
      <c r="G719">
        <v>107.834849695229</v>
      </c>
      <c r="H719">
        <v>7.1701235472224196</v>
      </c>
      <c r="I719">
        <v>1.1849234436424501</v>
      </c>
      <c r="J719">
        <v>-1.02279600248421</v>
      </c>
      <c r="K719">
        <v>62.583945720793402</v>
      </c>
      <c r="L719">
        <v>56.723488814838198</v>
      </c>
      <c r="M719">
        <v>63.514654515677996</v>
      </c>
      <c r="N719">
        <v>5.3501142348851101</v>
      </c>
      <c r="O719">
        <v>1.84120854406731</v>
      </c>
      <c r="P719">
        <v>15.649246084028601</v>
      </c>
      <c r="Q719">
        <v>141.805309734513</v>
      </c>
      <c r="R719">
        <v>0.12953011201376299</v>
      </c>
    </row>
    <row r="720" spans="1:18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47</v>
      </c>
      <c r="E720">
        <v>5045.37594008</v>
      </c>
      <c r="F720">
        <v>848.75</v>
      </c>
      <c r="G720">
        <v>155.87323771689199</v>
      </c>
      <c r="H720">
        <v>29.598886298842402</v>
      </c>
      <c r="I720">
        <v>32.756942777618001</v>
      </c>
      <c r="J720">
        <v>0.54847353773879304</v>
      </c>
      <c r="K720">
        <v>723.02135672757004</v>
      </c>
      <c r="L720">
        <v>583.11541134327899</v>
      </c>
      <c r="M720">
        <v>64.2901029122783</v>
      </c>
      <c r="N720">
        <v>7.6505276076526298</v>
      </c>
      <c r="O720">
        <v>0.96014108694848599</v>
      </c>
      <c r="P720">
        <v>7.8055964653902699</v>
      </c>
      <c r="Q720">
        <v>186.98224852070999</v>
      </c>
      <c r="R720">
        <v>0.143998622304187</v>
      </c>
    </row>
    <row r="721" spans="1:18" hidden="1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284</v>
      </c>
      <c r="E721">
        <v>5041.5902209650003</v>
      </c>
      <c r="F721">
        <v>381.3</v>
      </c>
      <c r="G721">
        <v>-6.4424363295026401</v>
      </c>
      <c r="H721">
        <v>4.0381965614386601</v>
      </c>
      <c r="I721">
        <v>-7.4327884791239303</v>
      </c>
      <c r="J721">
        <v>-3.7762519484487398</v>
      </c>
      <c r="K721">
        <v>366.14773907521197</v>
      </c>
      <c r="L721">
        <v>354.264944872179</v>
      </c>
      <c r="M721">
        <v>53.332132660272698</v>
      </c>
      <c r="N721">
        <v>2.25723500828822</v>
      </c>
      <c r="O721">
        <v>1.89926847703763</v>
      </c>
      <c r="P721">
        <v>5.1665355363230896</v>
      </c>
      <c r="Q721">
        <v>21.821086261980799</v>
      </c>
      <c r="R721">
        <v>6.0096998863751E-2</v>
      </c>
    </row>
    <row r="722" spans="1:18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583</v>
      </c>
      <c r="E722">
        <v>5016.1775168699996</v>
      </c>
      <c r="F722">
        <v>105.68</v>
      </c>
      <c r="G722">
        <v>-33.361075578412702</v>
      </c>
      <c r="H722">
        <v>2.0303204166952198</v>
      </c>
      <c r="I722">
        <v>-15.3852892724636</v>
      </c>
      <c r="J722">
        <v>-5.7256635690804298</v>
      </c>
      <c r="K722">
        <v>105.046179395571</v>
      </c>
      <c r="L722">
        <v>108.744932038245</v>
      </c>
      <c r="M722">
        <v>39.471091407541998</v>
      </c>
      <c r="N722">
        <v>-0.48899784504553501</v>
      </c>
      <c r="O722">
        <v>1.2644259549402901</v>
      </c>
      <c r="P722">
        <v>30.2990158970476</v>
      </c>
      <c r="Q722">
        <v>15.497267759562799</v>
      </c>
      <c r="R722">
        <v>-9.6009991262101996E-2</v>
      </c>
    </row>
    <row r="723" spans="1:18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E723">
        <v>4997.5496999999996</v>
      </c>
      <c r="F723">
        <v>460.1</v>
      </c>
      <c r="G723">
        <v>357.95751404636297</v>
      </c>
      <c r="H723">
        <v>1.0847393564308201</v>
      </c>
      <c r="I723">
        <v>-6.0152999347204199</v>
      </c>
      <c r="J723">
        <v>-1.4993868797711301</v>
      </c>
      <c r="K723">
        <v>460.65890295125399</v>
      </c>
      <c r="L723">
        <v>409.63672647077999</v>
      </c>
      <c r="M723">
        <v>59.191502866175398</v>
      </c>
      <c r="N723">
        <v>0.29260181669274998</v>
      </c>
      <c r="O723">
        <v>0.21981719029592101</v>
      </c>
      <c r="P723">
        <v>38.774179526189897</v>
      </c>
      <c r="Q723">
        <v>384.06102051551801</v>
      </c>
      <c r="R723">
        <v>0.29950808385439898</v>
      </c>
    </row>
    <row r="724" spans="1:18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269</v>
      </c>
      <c r="E724">
        <v>4977.0746304249997</v>
      </c>
      <c r="F724">
        <v>1037.4000000000001</v>
      </c>
      <c r="G724">
        <v>100.65059189150099</v>
      </c>
      <c r="H724">
        <v>-4.4855666546001203</v>
      </c>
      <c r="I724">
        <v>31.781124055075299</v>
      </c>
      <c r="J724">
        <v>3.0186330941758901</v>
      </c>
      <c r="K724">
        <v>969.05989454880705</v>
      </c>
      <c r="L724">
        <v>828.66418373863701</v>
      </c>
      <c r="M724">
        <v>59.608573914477901</v>
      </c>
      <c r="N724">
        <v>6.04835656435234</v>
      </c>
      <c r="O724">
        <v>0.81124598874713805</v>
      </c>
      <c r="P724">
        <v>7.9622132253711104</v>
      </c>
      <c r="Q724">
        <v>127.94990112063201</v>
      </c>
      <c r="R724">
        <v>1.3927243890672E-2</v>
      </c>
    </row>
    <row r="725" spans="1:18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269</v>
      </c>
      <c r="E725">
        <v>4959.6191408699997</v>
      </c>
      <c r="F725">
        <v>552.70000000000005</v>
      </c>
      <c r="G725">
        <v>-17.132686279879799</v>
      </c>
      <c r="H725">
        <v>6.2915300710535602</v>
      </c>
      <c r="I725">
        <v>-13.149444703059499</v>
      </c>
      <c r="J725">
        <v>6.6063881962166997</v>
      </c>
      <c r="K725">
        <v>513.24059248229105</v>
      </c>
      <c r="L725">
        <v>525.26325818435305</v>
      </c>
      <c r="M725">
        <v>62.411910455766801</v>
      </c>
      <c r="N725">
        <v>5.7335154860955004</v>
      </c>
      <c r="O725">
        <v>1.4397907815861899</v>
      </c>
      <c r="P725">
        <v>19.3956938664736</v>
      </c>
      <c r="Q725">
        <v>27.072077250258602</v>
      </c>
      <c r="R725">
        <v>7.0940826085664002E-2</v>
      </c>
    </row>
    <row r="726" spans="1:18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692</v>
      </c>
      <c r="E726">
        <v>4957.7746399999996</v>
      </c>
      <c r="F726">
        <v>1106.9000000000001</v>
      </c>
      <c r="G726">
        <v>110.793229753424</v>
      </c>
      <c r="H726">
        <v>-6.5534829901523803</v>
      </c>
      <c r="I726">
        <v>23.813431369920099</v>
      </c>
      <c r="J726">
        <v>-5.7824309637004498</v>
      </c>
      <c r="K726">
        <v>1156.9710915867399</v>
      </c>
      <c r="L726">
        <v>977.67773952693904</v>
      </c>
      <c r="M726">
        <v>38.263168339209201</v>
      </c>
      <c r="N726">
        <v>-1.2770546274966901</v>
      </c>
      <c r="O726">
        <v>1.1489947993596199</v>
      </c>
      <c r="P726">
        <v>35.0573674225313</v>
      </c>
      <c r="Q726">
        <v>149.217606664415</v>
      </c>
      <c r="R726">
        <v>0.19164494421707401</v>
      </c>
    </row>
    <row r="727" spans="1:18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66</v>
      </c>
      <c r="E727">
        <v>4894.9238999400004</v>
      </c>
      <c r="F727">
        <v>596.20000000000005</v>
      </c>
      <c r="G727">
        <v>108.574706481052</v>
      </c>
      <c r="H727">
        <v>7.3178338402271903</v>
      </c>
      <c r="I727">
        <v>57.386082133622303</v>
      </c>
      <c r="J727">
        <v>8.9293906175242093</v>
      </c>
      <c r="K727">
        <v>510.819753252395</v>
      </c>
      <c r="L727">
        <v>429.393593746178</v>
      </c>
      <c r="M727">
        <v>44.853049943709003</v>
      </c>
      <c r="N727">
        <v>11.722637778845399</v>
      </c>
      <c r="O727">
        <v>0.82307310139419498</v>
      </c>
      <c r="P727">
        <v>1.3082858101308199</v>
      </c>
      <c r="Q727">
        <v>143.198042015092</v>
      </c>
      <c r="R727">
        <v>-2.977140128522E-2</v>
      </c>
    </row>
    <row r="728" spans="1:18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401</v>
      </c>
      <c r="E728">
        <v>4894.6137230599998</v>
      </c>
      <c r="F728">
        <v>256.95999999999998</v>
      </c>
      <c r="G728">
        <v>-17.909822258628001</v>
      </c>
      <c r="H728">
        <v>11.2920098081629</v>
      </c>
      <c r="I728">
        <v>1.34979494830171</v>
      </c>
      <c r="J728">
        <v>1.4480536559445301</v>
      </c>
      <c r="K728">
        <v>228.88158893573799</v>
      </c>
      <c r="L728">
        <v>224.19859394691801</v>
      </c>
      <c r="M728">
        <v>62.732585657206698</v>
      </c>
      <c r="N728">
        <v>7.3665343607155904</v>
      </c>
      <c r="O728">
        <v>1.15229362380647</v>
      </c>
      <c r="P728">
        <v>1.96139476961396</v>
      </c>
      <c r="Q728">
        <v>35.957671957671899</v>
      </c>
      <c r="R728">
        <v>-9.7623012888900004E-2</v>
      </c>
    </row>
    <row r="729" spans="1:18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1597</v>
      </c>
      <c r="E729">
        <v>4835.0387083349997</v>
      </c>
      <c r="F729">
        <v>911.35</v>
      </c>
      <c r="G729">
        <v>29.802746203841998</v>
      </c>
      <c r="H729">
        <v>1.69909460013838</v>
      </c>
      <c r="I729">
        <v>-1.3742281562091501</v>
      </c>
      <c r="J729">
        <v>-6.0563232040642102E-2</v>
      </c>
      <c r="K729">
        <v>908.203283124672</v>
      </c>
      <c r="L729">
        <v>843.10549012741706</v>
      </c>
      <c r="M729">
        <v>30.014760704029001</v>
      </c>
      <c r="N729">
        <v>2.51341149814137</v>
      </c>
      <c r="O729">
        <v>0.68191317620869596</v>
      </c>
      <c r="P729">
        <v>21.347451582816699</v>
      </c>
      <c r="Q729">
        <v>67.327641604700204</v>
      </c>
      <c r="R729">
        <v>0.15183823761676599</v>
      </c>
    </row>
    <row r="730" spans="1:18" x14ac:dyDescent="0.3">
      <c r="A730" t="s">
        <v>1598</v>
      </c>
      <c r="B730" t="s">
        <v>1599</v>
      </c>
      <c r="C730" t="str">
        <f>IFERROR(VLOOKUP(Table1[[#This Row],[Ticker]],[1]!Table1[[Symbol]:[Industry]],2,FALSE),"-")</f>
        <v>-</v>
      </c>
      <c r="D730" t="s">
        <v>372</v>
      </c>
      <c r="E730">
        <v>4779.3757297049997</v>
      </c>
      <c r="F730">
        <v>317.85000000000002</v>
      </c>
      <c r="G730">
        <v>-1.9918313422507301</v>
      </c>
      <c r="H730">
        <v>3.9411710589965798</v>
      </c>
      <c r="I730">
        <v>0.93756026463537001</v>
      </c>
      <c r="J730">
        <v>0.46779737527296</v>
      </c>
      <c r="K730">
        <v>298.672676379488</v>
      </c>
      <c r="L730">
        <v>294.79395246406</v>
      </c>
      <c r="M730">
        <v>47.617691746943599</v>
      </c>
      <c r="N730">
        <v>5.1577487945660501</v>
      </c>
      <c r="O730">
        <v>1.4657493038323</v>
      </c>
      <c r="P730">
        <v>22.054428189397498</v>
      </c>
      <c r="Q730">
        <v>28.858108108108102</v>
      </c>
      <c r="R730">
        <v>-2.9908945866885001E-2</v>
      </c>
    </row>
    <row r="731" spans="1:18" hidden="1" x14ac:dyDescent="0.3">
      <c r="A731" t="s">
        <v>1600</v>
      </c>
      <c r="B731" t="s">
        <v>1601</v>
      </c>
      <c r="C731" t="str">
        <f>IFERROR(VLOOKUP(Table1[[#This Row],[Ticker]],[1]!Table1[[Symbol]:[Industry]],2,FALSE),"-")</f>
        <v>-</v>
      </c>
      <c r="E731">
        <v>4734.1147048309904</v>
      </c>
      <c r="F731">
        <v>54.32</v>
      </c>
      <c r="G731">
        <v>56.915361455373997</v>
      </c>
      <c r="H731">
        <v>-12.9517963969724</v>
      </c>
      <c r="I731">
        <v>-21.405366218625399</v>
      </c>
      <c r="J731">
        <v>-5.3537052952722999E-2</v>
      </c>
      <c r="K731">
        <v>57.817846188835603</v>
      </c>
      <c r="L731">
        <v>54.704992880946101</v>
      </c>
      <c r="M731">
        <v>49.6923281952621</v>
      </c>
      <c r="N731">
        <v>-2.6509755810112501</v>
      </c>
      <c r="O731">
        <v>0.52821414898587504</v>
      </c>
      <c r="P731">
        <v>42.673048600883597</v>
      </c>
      <c r="Q731">
        <v>94</v>
      </c>
      <c r="R731">
        <v>-3.8704059726417002E-2</v>
      </c>
    </row>
    <row r="732" spans="1:18" hidden="1" x14ac:dyDescent="0.3">
      <c r="A732" t="s">
        <v>1602</v>
      </c>
      <c r="B732" t="s">
        <v>1603</v>
      </c>
      <c r="C732" t="str">
        <f>IFERROR(VLOOKUP(Table1[[#This Row],[Ticker]],[1]!Table1[[Symbol]:[Industry]],2,FALSE),"-")</f>
        <v>-</v>
      </c>
      <c r="E732">
        <v>4714.2688482599997</v>
      </c>
      <c r="F732">
        <v>1171.2</v>
      </c>
      <c r="G732">
        <v>6.5352251276746802</v>
      </c>
      <c r="H732">
        <v>-2.0940162752328702</v>
      </c>
      <c r="I732">
        <v>-13.333100365995399</v>
      </c>
      <c r="J732">
        <v>1.33165727645155</v>
      </c>
      <c r="K732">
        <v>1163.49326000312</v>
      </c>
      <c r="M732">
        <v>39.090713125356999</v>
      </c>
      <c r="N732">
        <v>0.664592985509315</v>
      </c>
      <c r="O732">
        <v>0.56300065753794104</v>
      </c>
      <c r="P732">
        <v>46.1748633879781</v>
      </c>
      <c r="Q732">
        <v>51.1225806451612</v>
      </c>
    </row>
    <row r="733" spans="1:18" hidden="1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E733">
        <v>4709.4401421800003</v>
      </c>
      <c r="F733">
        <v>4235</v>
      </c>
      <c r="G733">
        <v>59.7807054432364</v>
      </c>
      <c r="H733">
        <v>-5.9546831215333098</v>
      </c>
      <c r="I733">
        <v>24.5125306748414</v>
      </c>
      <c r="J733">
        <v>-3.9555231202713399</v>
      </c>
      <c r="K733">
        <v>4122.6054566205903</v>
      </c>
      <c r="L733">
        <v>3524.7024990836499</v>
      </c>
      <c r="M733">
        <v>58.551402409546903</v>
      </c>
      <c r="N733">
        <v>0.35075139728106802</v>
      </c>
      <c r="O733">
        <v>0.81461218499078303</v>
      </c>
      <c r="P733">
        <v>12.798110979929101</v>
      </c>
      <c r="Q733">
        <v>91.390803299062199</v>
      </c>
      <c r="R733">
        <v>0.138776023215958</v>
      </c>
    </row>
    <row r="734" spans="1:18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1597</v>
      </c>
      <c r="E734">
        <v>4702.3356534000004</v>
      </c>
      <c r="F734">
        <v>847.35</v>
      </c>
      <c r="G734">
        <v>-2.2038135315903302</v>
      </c>
      <c r="H734">
        <v>38.277310487031897</v>
      </c>
      <c r="I734">
        <v>-11.6068675345236</v>
      </c>
      <c r="J734">
        <v>-0.40602161619310301</v>
      </c>
      <c r="K734">
        <v>739.44826521404195</v>
      </c>
      <c r="L734">
        <v>740.45217884944498</v>
      </c>
      <c r="M734">
        <v>39.9756768564989</v>
      </c>
      <c r="N734">
        <v>6.8676194836642503</v>
      </c>
      <c r="O734">
        <v>1.11345690773898</v>
      </c>
      <c r="P734">
        <v>16.764029031686999</v>
      </c>
      <c r="Q734">
        <v>43.254437869822397</v>
      </c>
      <c r="R734">
        <v>-4.4661303880883997E-2</v>
      </c>
    </row>
    <row r="735" spans="1:18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256</v>
      </c>
      <c r="E735">
        <v>4664.1494562500002</v>
      </c>
      <c r="F735">
        <v>1916.75</v>
      </c>
      <c r="G735">
        <v>123.749846851578</v>
      </c>
      <c r="H735">
        <v>7.8497184896098</v>
      </c>
      <c r="I735">
        <v>41.908604902277098</v>
      </c>
      <c r="J735">
        <v>0.73411928865368004</v>
      </c>
      <c r="K735">
        <v>1589.6559849718701</v>
      </c>
      <c r="L735">
        <v>1332.399582921</v>
      </c>
      <c r="M735">
        <v>74.057466397849694</v>
      </c>
      <c r="N735">
        <v>13.300382983185299</v>
      </c>
      <c r="O735">
        <v>1.33527294556572</v>
      </c>
      <c r="P735">
        <v>1.9955654101995599</v>
      </c>
      <c r="Q735">
        <v>152.220540825054</v>
      </c>
      <c r="R735">
        <v>0.122552568055487</v>
      </c>
    </row>
    <row r="736" spans="1:18" hidden="1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E736">
        <v>4663.5556800000004</v>
      </c>
      <c r="F736">
        <v>3007.15</v>
      </c>
      <c r="G736">
        <v>2337.7637610441602</v>
      </c>
      <c r="H736">
        <v>38.144097694734803</v>
      </c>
      <c r="I736">
        <v>328.74936063776897</v>
      </c>
      <c r="J736">
        <v>9.7572365815478399</v>
      </c>
      <c r="K736">
        <v>2127.9336881857298</v>
      </c>
      <c r="L736">
        <v>1336.29741712278</v>
      </c>
      <c r="M736">
        <v>69.554568076601299</v>
      </c>
      <c r="N736">
        <v>23.335072768108201</v>
      </c>
      <c r="O736">
        <v>1.13327630177228</v>
      </c>
      <c r="P736">
        <v>0.30427481169879</v>
      </c>
      <c r="Q736">
        <v>2408.0483736447</v>
      </c>
    </row>
    <row r="737" spans="1:18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50</v>
      </c>
      <c r="E737">
        <v>4631.0357301249996</v>
      </c>
      <c r="F737">
        <v>455.85</v>
      </c>
      <c r="G737">
        <v>-43.010177996678898</v>
      </c>
      <c r="H737">
        <v>-2.8679133596968498</v>
      </c>
      <c r="I737">
        <v>-30.993054384398398</v>
      </c>
      <c r="J737">
        <v>-5.2474136471012596</v>
      </c>
      <c r="K737">
        <v>478.99912809499699</v>
      </c>
      <c r="L737">
        <v>513.43990240743506</v>
      </c>
      <c r="M737">
        <v>28.618316789985599</v>
      </c>
      <c r="N737">
        <v>-3.0812043122241599</v>
      </c>
      <c r="O737">
        <v>1.2832497509634899</v>
      </c>
      <c r="P737">
        <v>51.584951190084404</v>
      </c>
      <c r="Q737">
        <v>9.5266698702547004</v>
      </c>
    </row>
    <row r="738" spans="1:18" hidden="1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130</v>
      </c>
      <c r="E738">
        <v>4621.9516414399995</v>
      </c>
      <c r="F738">
        <v>49.2</v>
      </c>
      <c r="G738">
        <v>78.896493530845703</v>
      </c>
      <c r="H738">
        <v>-10.9561144139807</v>
      </c>
      <c r="I738">
        <v>-4.5578359250659499</v>
      </c>
      <c r="J738">
        <v>-6.3299854530554596</v>
      </c>
      <c r="K738">
        <v>48.4585515131877</v>
      </c>
      <c r="L738">
        <v>45.4215176954106</v>
      </c>
      <c r="M738">
        <v>31.652771530073299</v>
      </c>
      <c r="N738">
        <v>4.3781103864292099</v>
      </c>
      <c r="O738">
        <v>1.5629371528993901</v>
      </c>
      <c r="P738">
        <v>32.9268292682926</v>
      </c>
      <c r="Q738">
        <v>127.777777777777</v>
      </c>
      <c r="R738">
        <v>8.3237342295786998E-2</v>
      </c>
    </row>
    <row r="739" spans="1:18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256</v>
      </c>
      <c r="E739">
        <v>4582.1999054999997</v>
      </c>
      <c r="F739">
        <v>623.54999999999995</v>
      </c>
      <c r="G739">
        <v>78.641198833751503</v>
      </c>
      <c r="H739">
        <v>-5.2427159873322902</v>
      </c>
      <c r="I739">
        <v>-14.474585295722299</v>
      </c>
      <c r="J739">
        <v>-0.123779682654341</v>
      </c>
      <c r="K739">
        <v>612.39617882530001</v>
      </c>
      <c r="L739">
        <v>565.01252893832304</v>
      </c>
      <c r="M739">
        <v>78.041856879514896</v>
      </c>
      <c r="N739">
        <v>1.70813361459767</v>
      </c>
      <c r="O739">
        <v>1.40788153019978</v>
      </c>
      <c r="P739">
        <v>17.705075775799799</v>
      </c>
      <c r="Q739">
        <v>109.139694784504</v>
      </c>
      <c r="R739">
        <v>0.141887971225448</v>
      </c>
    </row>
    <row r="740" spans="1:18" hidden="1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1620</v>
      </c>
      <c r="E740">
        <v>4564.4915978749996</v>
      </c>
      <c r="F740">
        <v>4399</v>
      </c>
      <c r="G740">
        <v>140.52679325506301</v>
      </c>
      <c r="H740">
        <v>17.890225345330201</v>
      </c>
      <c r="I740">
        <v>10.142918118235499</v>
      </c>
      <c r="J740">
        <v>11.331425398597601</v>
      </c>
      <c r="K740">
        <v>3608.18648367071</v>
      </c>
      <c r="L740">
        <v>3173.9045666629099</v>
      </c>
      <c r="M740">
        <v>59.464931119046803</v>
      </c>
      <c r="N740">
        <v>15.7522466541285</v>
      </c>
      <c r="O740">
        <v>0.57391865344791304</v>
      </c>
      <c r="P740">
        <v>1.1570811548079001</v>
      </c>
      <c r="Q740">
        <v>191.01614183646399</v>
      </c>
      <c r="R740">
        <v>0.18043968063886301</v>
      </c>
    </row>
    <row r="741" spans="1:18" x14ac:dyDescent="0.3">
      <c r="A741" t="s">
        <v>1621</v>
      </c>
      <c r="B741" t="s">
        <v>1622</v>
      </c>
      <c r="C741" t="str">
        <f>IFERROR(VLOOKUP(Table1[[#This Row],[Ticker]],[1]!Table1[[Symbol]:[Industry]],2,FALSE),"-")</f>
        <v>-</v>
      </c>
      <c r="D741" t="s">
        <v>102</v>
      </c>
      <c r="E741">
        <v>4535.6615167399996</v>
      </c>
      <c r="F741">
        <v>218.84</v>
      </c>
      <c r="G741">
        <v>1.76093992289943</v>
      </c>
      <c r="H741">
        <v>4.0855513584802896</v>
      </c>
      <c r="I741">
        <v>-15.8416661094261</v>
      </c>
      <c r="J741">
        <v>-2.7741121970515801</v>
      </c>
      <c r="K741">
        <v>206.92413317344099</v>
      </c>
      <c r="L741">
        <v>202.50235554733999</v>
      </c>
      <c r="M741">
        <v>55.918672722848697</v>
      </c>
      <c r="N741">
        <v>3.5243799488396199</v>
      </c>
      <c r="O741">
        <v>1.1460073223339799</v>
      </c>
      <c r="P741">
        <v>12.867848656552701</v>
      </c>
      <c r="Q741">
        <v>28.691561305498301</v>
      </c>
      <c r="R741">
        <v>-0.115760487812668</v>
      </c>
    </row>
    <row r="742" spans="1:18" x14ac:dyDescent="0.3">
      <c r="A742" t="s">
        <v>1623</v>
      </c>
      <c r="B742" t="s">
        <v>1624</v>
      </c>
      <c r="C742" t="str">
        <f>IFERROR(VLOOKUP(Table1[[#This Row],[Ticker]],[1]!Table1[[Symbol]:[Industry]],2,FALSE),"-")</f>
        <v>-</v>
      </c>
      <c r="D742" t="s">
        <v>66</v>
      </c>
      <c r="E742">
        <v>4526.8793999999998</v>
      </c>
      <c r="F742">
        <v>515.6</v>
      </c>
      <c r="G742">
        <v>-11.500261303561899</v>
      </c>
      <c r="H742">
        <v>1.05767989908925</v>
      </c>
      <c r="I742">
        <v>-5.8676046421169197</v>
      </c>
      <c r="J742">
        <v>-3.2132128162210298</v>
      </c>
      <c r="K742">
        <v>497.584701002602</v>
      </c>
      <c r="L742">
        <v>495.51746503117403</v>
      </c>
      <c r="M742">
        <v>58.1206060791433</v>
      </c>
      <c r="N742">
        <v>1.93872349379826</v>
      </c>
      <c r="O742">
        <v>0.97877832071864501</v>
      </c>
      <c r="P742">
        <v>25.242435996896798</v>
      </c>
      <c r="Q742">
        <v>19.6148938638209</v>
      </c>
      <c r="R742">
        <v>-8.4084431462579004E-2</v>
      </c>
    </row>
    <row r="743" spans="1:18" x14ac:dyDescent="0.3">
      <c r="A743" t="s">
        <v>1625</v>
      </c>
      <c r="B743" t="s">
        <v>1626</v>
      </c>
      <c r="C743" t="str">
        <f>IFERROR(VLOOKUP(Table1[[#This Row],[Ticker]],[1]!Table1[[Symbol]:[Industry]],2,FALSE),"-")</f>
        <v>-</v>
      </c>
      <c r="D743" t="s">
        <v>486</v>
      </c>
      <c r="E743">
        <v>4525.1865568800004</v>
      </c>
      <c r="F743">
        <v>1493.5</v>
      </c>
      <c r="G743">
        <v>-26.989460611902398</v>
      </c>
      <c r="H743">
        <v>-4.2452926203751602</v>
      </c>
      <c r="I743">
        <v>1.9624415198464</v>
      </c>
      <c r="J743">
        <v>2.1342005745740402</v>
      </c>
      <c r="K743">
        <v>1416.7786918495301</v>
      </c>
      <c r="L743">
        <v>1370.93635635036</v>
      </c>
      <c r="M743">
        <v>48.054390932835602</v>
      </c>
      <c r="N743">
        <v>2.0312097857452001</v>
      </c>
      <c r="O743">
        <v>0.52883847695225406</v>
      </c>
      <c r="P743">
        <v>15.1355875460328</v>
      </c>
      <c r="Q743">
        <v>39.351527874970799</v>
      </c>
      <c r="R743">
        <v>-0.12600436439576901</v>
      </c>
    </row>
    <row r="744" spans="1:18" hidden="1" x14ac:dyDescent="0.3">
      <c r="A744" t="s">
        <v>1627</v>
      </c>
      <c r="B744" t="s">
        <v>1628</v>
      </c>
      <c r="C744" t="str">
        <f>IFERROR(VLOOKUP(Table1[[#This Row],[Ticker]],[1]!Table1[[Symbol]:[Industry]],2,FALSE),"-")</f>
        <v>-</v>
      </c>
      <c r="D744" t="s">
        <v>372</v>
      </c>
      <c r="E744">
        <v>4511.2818027550002</v>
      </c>
      <c r="F744">
        <v>122.57</v>
      </c>
      <c r="G744">
        <v>-38.709567075214899</v>
      </c>
      <c r="H744">
        <v>-2.3248004421075898</v>
      </c>
      <c r="I744">
        <v>-23.228985120128701</v>
      </c>
      <c r="J744">
        <v>-1.1514371400983601</v>
      </c>
      <c r="K744">
        <v>122.70863699594101</v>
      </c>
      <c r="M744">
        <v>29.7862690971136</v>
      </c>
      <c r="N744">
        <v>0.592968711398977</v>
      </c>
      <c r="O744">
        <v>0.96836977344712005</v>
      </c>
      <c r="P744">
        <v>25.316145875825999</v>
      </c>
      <c r="Q744">
        <v>12.7080459770114</v>
      </c>
    </row>
    <row r="745" spans="1:18" hidden="1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130</v>
      </c>
      <c r="E745">
        <v>4505.9418158999997</v>
      </c>
      <c r="F745">
        <v>430.5</v>
      </c>
      <c r="G745">
        <v>6.3784138262757502</v>
      </c>
      <c r="I745">
        <v>-11.6252098089657</v>
      </c>
      <c r="K745">
        <v>425.76520424318301</v>
      </c>
      <c r="L745">
        <v>384.46648021701702</v>
      </c>
      <c r="M745">
        <v>38.331602171758398</v>
      </c>
      <c r="N745">
        <v>-1.6093819023167699</v>
      </c>
      <c r="O745">
        <v>1</v>
      </c>
      <c r="P745">
        <v>7.2938443670151001</v>
      </c>
      <c r="Q745">
        <v>34.112149532710198</v>
      </c>
      <c r="R745">
        <v>9.3594908740256E-2</v>
      </c>
    </row>
    <row r="746" spans="1:18" hidden="1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D746" t="s">
        <v>1597</v>
      </c>
      <c r="E746">
        <v>4498.5393483449998</v>
      </c>
      <c r="F746">
        <v>78.89</v>
      </c>
      <c r="G746">
        <v>55.461510792065397</v>
      </c>
      <c r="H746">
        <v>-3.11832210670411</v>
      </c>
      <c r="I746">
        <v>22.897039962664198</v>
      </c>
      <c r="J746">
        <v>1.8016985714601901</v>
      </c>
      <c r="K746">
        <v>78.807635471644502</v>
      </c>
      <c r="L746">
        <v>69.466429027557197</v>
      </c>
      <c r="M746">
        <v>61.653109550653802</v>
      </c>
      <c r="N746">
        <v>0.94892242577615504</v>
      </c>
      <c r="O746">
        <v>0.90352497584083602</v>
      </c>
      <c r="P746">
        <v>14.970211687159299</v>
      </c>
      <c r="Q746">
        <v>83.892773892773903</v>
      </c>
      <c r="R746">
        <v>0.17587955102181599</v>
      </c>
    </row>
    <row r="747" spans="1:18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93</v>
      </c>
      <c r="E747">
        <v>4489.6470511099997</v>
      </c>
      <c r="F747">
        <v>2753.9</v>
      </c>
      <c r="G747">
        <v>4.3358067339244304</v>
      </c>
      <c r="H747">
        <v>24.292243431570601</v>
      </c>
      <c r="I747">
        <v>25.6001856877166</v>
      </c>
      <c r="J747">
        <v>1.99126396421392</v>
      </c>
      <c r="K747">
        <v>2325.0998130948501</v>
      </c>
      <c r="L747">
        <v>2157.6988437457399</v>
      </c>
      <c r="M747">
        <v>68.0023815747968</v>
      </c>
      <c r="N747">
        <v>9.7594754270004795</v>
      </c>
      <c r="O747">
        <v>1.3532331230266601</v>
      </c>
      <c r="P747">
        <v>3.48596535821925</v>
      </c>
      <c r="Q747">
        <v>72.658307210031296</v>
      </c>
      <c r="R747">
        <v>-6.5526595358176995E-2</v>
      </c>
    </row>
    <row r="748" spans="1:18" hidden="1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669</v>
      </c>
      <c r="E748">
        <v>4449.3999170859997</v>
      </c>
      <c r="F748">
        <v>261.66000000000003</v>
      </c>
      <c r="G748">
        <v>1.4297586280821399</v>
      </c>
      <c r="H748">
        <v>0.16691958510079599</v>
      </c>
      <c r="I748">
        <v>0.187042653554954</v>
      </c>
      <c r="J748">
        <v>-0.45717410078353499</v>
      </c>
      <c r="K748">
        <v>253.01308099708399</v>
      </c>
      <c r="L748">
        <v>237.89890272173599</v>
      </c>
      <c r="M748">
        <v>58.987597709054498</v>
      </c>
      <c r="N748">
        <v>1.6965399620897601</v>
      </c>
      <c r="O748">
        <v>0.78303734828407101</v>
      </c>
      <c r="P748">
        <v>1.27646564243673</v>
      </c>
      <c r="Q748">
        <v>27.9385879131625</v>
      </c>
      <c r="R748">
        <v>3.7892634135868998E-2</v>
      </c>
    </row>
    <row r="749" spans="1:18" hidden="1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66</v>
      </c>
      <c r="E749">
        <v>4447.8900822550004</v>
      </c>
      <c r="F749">
        <v>1057.0999999999999</v>
      </c>
      <c r="G749">
        <v>-34.145783882054999</v>
      </c>
      <c r="H749">
        <v>-2.91744524718876</v>
      </c>
      <c r="I749">
        <v>-18.292916775131001</v>
      </c>
      <c r="J749">
        <v>0.56950807599759701</v>
      </c>
      <c r="K749">
        <v>1047.2593305600701</v>
      </c>
      <c r="M749">
        <v>36.4427442606463</v>
      </c>
      <c r="N749">
        <v>1.5327838106987901</v>
      </c>
      <c r="O749">
        <v>0.95129369983027001</v>
      </c>
      <c r="P749">
        <v>19.004824519912901</v>
      </c>
      <c r="Q749">
        <v>8.9793814432989496</v>
      </c>
    </row>
    <row r="750" spans="1:18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281</v>
      </c>
      <c r="E750">
        <v>4447.2528954749996</v>
      </c>
      <c r="F750">
        <v>259.19</v>
      </c>
      <c r="G750">
        <v>54.895096882800999</v>
      </c>
      <c r="H750">
        <v>11.988864441862701</v>
      </c>
      <c r="I750">
        <v>-2.5465047268677399</v>
      </c>
      <c r="J750">
        <v>-2.6252872103196498</v>
      </c>
      <c r="K750">
        <v>243.69363429948001</v>
      </c>
      <c r="L750">
        <v>221.37809514375499</v>
      </c>
      <c r="M750">
        <v>49.236344478308403</v>
      </c>
      <c r="N750">
        <v>0.99928558331330297</v>
      </c>
      <c r="O750">
        <v>1.26388413512422</v>
      </c>
      <c r="P750">
        <v>12.4271769744203</v>
      </c>
      <c r="Q750">
        <v>85.003568879371798</v>
      </c>
      <c r="R750">
        <v>0.160015698052107</v>
      </c>
    </row>
    <row r="751" spans="1:18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1454</v>
      </c>
      <c r="E751">
        <v>4443.0926401750003</v>
      </c>
      <c r="F751">
        <v>707.8</v>
      </c>
      <c r="G751">
        <v>-2.1346825791464399</v>
      </c>
      <c r="H751">
        <v>6.2955037595518695E-2</v>
      </c>
      <c r="I751">
        <v>-26.4327697429514</v>
      </c>
      <c r="J751">
        <v>1.00827049113697</v>
      </c>
      <c r="K751">
        <v>720.299961884298</v>
      </c>
      <c r="L751">
        <v>746.96891626524496</v>
      </c>
      <c r="M751">
        <v>36.546956054382399</v>
      </c>
      <c r="N751">
        <v>1.43432798088807</v>
      </c>
      <c r="O751">
        <v>0.812157719376705</v>
      </c>
      <c r="P751">
        <v>53.857021757558599</v>
      </c>
      <c r="Q751">
        <v>26.381573073832602</v>
      </c>
      <c r="R751">
        <v>9.3759545237531994E-2</v>
      </c>
    </row>
    <row r="752" spans="1:18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66</v>
      </c>
      <c r="E752">
        <v>4402.6170887500002</v>
      </c>
      <c r="F752">
        <v>1332.25</v>
      </c>
      <c r="G752">
        <v>-21.177145911542201</v>
      </c>
      <c r="H752">
        <v>9.38289488042291</v>
      </c>
      <c r="I752">
        <v>3.1468156320242802</v>
      </c>
      <c r="J752">
        <v>4.3042860445248996</v>
      </c>
      <c r="K752">
        <v>1234.3081136990199</v>
      </c>
      <c r="L752">
        <v>1172.496465085</v>
      </c>
      <c r="M752">
        <v>39.099743975392798</v>
      </c>
      <c r="N752">
        <v>4.1298008577541596</v>
      </c>
      <c r="O752">
        <v>1.9084151370109701</v>
      </c>
      <c r="P752">
        <v>10.264589979358201</v>
      </c>
      <c r="Q752">
        <v>32.634775250136897</v>
      </c>
      <c r="R752">
        <v>-1.5440194034804001E-2</v>
      </c>
    </row>
    <row r="753" spans="1:18" hidden="1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239</v>
      </c>
      <c r="E753">
        <v>4380.1318915499996</v>
      </c>
      <c r="F753">
        <v>587.35</v>
      </c>
      <c r="G753">
        <v>-1.88863917508642</v>
      </c>
      <c r="H753">
        <v>16.976659208399099</v>
      </c>
      <c r="I753">
        <v>40.3519247403338</v>
      </c>
      <c r="J753">
        <v>4.0950740347485404</v>
      </c>
      <c r="K753">
        <v>484.87672002052102</v>
      </c>
      <c r="L753">
        <v>432.386522809827</v>
      </c>
      <c r="M753">
        <v>70.646648474459298</v>
      </c>
      <c r="N753">
        <v>11.007705089097101</v>
      </c>
      <c r="O753">
        <v>1.36793036010685</v>
      </c>
      <c r="P753">
        <v>1.43866519111262</v>
      </c>
      <c r="Q753">
        <v>63.107470147181303</v>
      </c>
    </row>
    <row r="754" spans="1:18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102</v>
      </c>
      <c r="E754">
        <v>4361.6559004000001</v>
      </c>
      <c r="F754">
        <v>232.09</v>
      </c>
      <c r="G754">
        <v>52.153021948664403</v>
      </c>
      <c r="H754">
        <v>6.0136530472004504</v>
      </c>
      <c r="I754">
        <v>-17.655387018324401</v>
      </c>
      <c r="J754">
        <v>-3.1865586059351099</v>
      </c>
      <c r="K754">
        <v>221.622332243447</v>
      </c>
      <c r="L754">
        <v>214.284545205076</v>
      </c>
      <c r="M754">
        <v>46.6874617112544</v>
      </c>
      <c r="N754">
        <v>3.0411565115594899</v>
      </c>
      <c r="O754">
        <v>0.93446615230146102</v>
      </c>
      <c r="P754">
        <v>26.5672799345081</v>
      </c>
      <c r="Q754">
        <v>85.523581135091902</v>
      </c>
      <c r="R754">
        <v>2.7151901478547E-2</v>
      </c>
    </row>
    <row r="755" spans="1:18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1651</v>
      </c>
      <c r="E755">
        <v>4338.0721026499996</v>
      </c>
      <c r="F755">
        <v>1012</v>
      </c>
      <c r="G755">
        <v>70.956176132345007</v>
      </c>
      <c r="H755">
        <v>8.2823384670685307</v>
      </c>
      <c r="I755">
        <v>53.915148617329997</v>
      </c>
      <c r="J755">
        <v>0.58945764565896297</v>
      </c>
      <c r="K755">
        <v>856.36239305024299</v>
      </c>
      <c r="L755">
        <v>713.93157638208504</v>
      </c>
      <c r="M755">
        <v>53.865364733324597</v>
      </c>
      <c r="N755">
        <v>9.9986283537726699</v>
      </c>
      <c r="O755">
        <v>1.1937911416585201</v>
      </c>
      <c r="P755">
        <v>2.72233201581026</v>
      </c>
      <c r="Q755">
        <v>102.805611222444</v>
      </c>
      <c r="R755">
        <v>-2.2309540758728999E-2</v>
      </c>
    </row>
    <row r="756" spans="1:18" hidden="1" x14ac:dyDescent="0.3">
      <c r="A756" t="s">
        <v>1652</v>
      </c>
      <c r="B756" t="s">
        <v>1653</v>
      </c>
      <c r="C756" t="str">
        <f>IFERROR(VLOOKUP(Table1[[#This Row],[Ticker]],[1]!Table1[[Symbol]:[Industry]],2,FALSE),"-")</f>
        <v>-</v>
      </c>
      <c r="D756" t="s">
        <v>47</v>
      </c>
      <c r="E756">
        <v>4337.569512</v>
      </c>
      <c r="F756">
        <v>2578.9</v>
      </c>
      <c r="G756">
        <v>687.17306243655298</v>
      </c>
      <c r="H756">
        <v>1.5423154234106</v>
      </c>
      <c r="I756">
        <v>409.06067759306501</v>
      </c>
      <c r="J756">
        <v>-8.5013711471947193</v>
      </c>
      <c r="K756">
        <v>2069.1030937187502</v>
      </c>
      <c r="L756">
        <v>993.66235757758295</v>
      </c>
      <c r="M756">
        <v>53.714521298201397</v>
      </c>
      <c r="N756">
        <v>6.3682201806156602</v>
      </c>
      <c r="O756">
        <v>1.2794242063329</v>
      </c>
      <c r="P756">
        <v>15.7082477025088</v>
      </c>
      <c r="Q756">
        <v>848.47370356748797</v>
      </c>
    </row>
    <row r="757" spans="1:18" hidden="1" x14ac:dyDescent="0.3">
      <c r="A757" t="s">
        <v>1654</v>
      </c>
      <c r="B757" t="s">
        <v>1655</v>
      </c>
      <c r="C757" t="str">
        <f>IFERROR(VLOOKUP(Table1[[#This Row],[Ticker]],[1]!Table1[[Symbol]:[Industry]],2,FALSE),"-")</f>
        <v>-</v>
      </c>
      <c r="D757" t="s">
        <v>274</v>
      </c>
      <c r="E757">
        <v>4322.8832062499996</v>
      </c>
      <c r="F757">
        <v>4802.3</v>
      </c>
      <c r="G757">
        <v>126.755592098663</v>
      </c>
      <c r="H757">
        <v>0.49933677898513901</v>
      </c>
      <c r="I757">
        <v>41.217583315580697</v>
      </c>
      <c r="J757">
        <v>2.7861602943303998</v>
      </c>
      <c r="K757">
        <v>3786.69603565127</v>
      </c>
      <c r="L757">
        <v>3184.8964012678598</v>
      </c>
      <c r="M757">
        <v>57.591780719198198</v>
      </c>
      <c r="N757">
        <v>22.634985961928901</v>
      </c>
      <c r="O757">
        <v>3.1548285650529002</v>
      </c>
      <c r="P757">
        <v>3.6440872082121802E-2</v>
      </c>
      <c r="Q757">
        <v>159.41551426101901</v>
      </c>
      <c r="R757">
        <v>9.3604842125678003E-2</v>
      </c>
    </row>
    <row r="758" spans="1:18" hidden="1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130</v>
      </c>
      <c r="E758">
        <v>4321.2447800999998</v>
      </c>
      <c r="F758">
        <v>2050.65</v>
      </c>
      <c r="G758">
        <v>54.038804770798201</v>
      </c>
      <c r="H758">
        <v>-1.00517187598544</v>
      </c>
      <c r="I758">
        <v>39.284490254570599</v>
      </c>
      <c r="J758">
        <v>1.6420544939163</v>
      </c>
      <c r="K758">
        <v>2037.7831385131699</v>
      </c>
      <c r="L758">
        <v>1668.3014703792101</v>
      </c>
      <c r="M758">
        <v>55.861422334920398</v>
      </c>
      <c r="N758">
        <v>-2.24504281658316</v>
      </c>
      <c r="O758">
        <v>0.99476183453012501</v>
      </c>
      <c r="P758">
        <v>9.9383122424596895</v>
      </c>
      <c r="Q758">
        <v>80.992939099735196</v>
      </c>
      <c r="R758">
        <v>0.34888995951808599</v>
      </c>
    </row>
    <row r="759" spans="1:18" hidden="1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524</v>
      </c>
      <c r="E759">
        <v>4316.2336994699999</v>
      </c>
      <c r="F759">
        <v>1415</v>
      </c>
      <c r="G759">
        <v>2.65576374332122</v>
      </c>
      <c r="H759">
        <v>18.625073778784099</v>
      </c>
      <c r="I759">
        <v>4.4821912548134</v>
      </c>
      <c r="J759">
        <v>4.9329727228012397</v>
      </c>
      <c r="K759">
        <v>1194.42930087339</v>
      </c>
      <c r="L759">
        <v>1175.96281416483</v>
      </c>
      <c r="M759">
        <v>34.134062113575602</v>
      </c>
      <c r="N759">
        <v>13.819325531970801</v>
      </c>
      <c r="O759">
        <v>1.9362744567652499</v>
      </c>
      <c r="P759">
        <v>2.6077738515901201</v>
      </c>
      <c r="Q759">
        <v>45.128205128205103</v>
      </c>
      <c r="R759">
        <v>-9.4847622093620007E-3</v>
      </c>
    </row>
    <row r="760" spans="1:18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256</v>
      </c>
      <c r="E760">
        <v>4306.444408155</v>
      </c>
      <c r="F760">
        <v>555.29999999999995</v>
      </c>
      <c r="G760">
        <v>-7.1446375745527799</v>
      </c>
      <c r="H760">
        <v>-6.5393415703234998</v>
      </c>
      <c r="I760">
        <v>-10.133448340865399</v>
      </c>
      <c r="J760">
        <v>-3.4196881467226699</v>
      </c>
      <c r="K760">
        <v>545.31641375960498</v>
      </c>
      <c r="L760">
        <v>515.86265175266703</v>
      </c>
      <c r="M760">
        <v>47.494715138788102</v>
      </c>
      <c r="N760">
        <v>2.2264455492158901</v>
      </c>
      <c r="O760">
        <v>0.60872910345715403</v>
      </c>
      <c r="P760">
        <v>16.0453808752025</v>
      </c>
      <c r="Q760">
        <v>38.392523364485903</v>
      </c>
      <c r="R760">
        <v>0.13137757323872001</v>
      </c>
    </row>
    <row r="761" spans="1:18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297</v>
      </c>
      <c r="E761">
        <v>4306.4300865199903</v>
      </c>
      <c r="F761">
        <v>190.2</v>
      </c>
      <c r="G761">
        <v>6.5324767944439897</v>
      </c>
      <c r="H761">
        <v>-7.2373646518060104</v>
      </c>
      <c r="I761">
        <v>0.87994784197651998</v>
      </c>
      <c r="J761">
        <v>-1.0419284410738401</v>
      </c>
      <c r="K761">
        <v>191.85924882132301</v>
      </c>
      <c r="M761">
        <v>44.302166905999101</v>
      </c>
      <c r="N761">
        <v>0.58426253163707997</v>
      </c>
      <c r="O761">
        <v>0.55516639508712295</v>
      </c>
      <c r="P761">
        <v>25.052576235541501</v>
      </c>
      <c r="Q761">
        <v>49.469548133595197</v>
      </c>
    </row>
    <row r="762" spans="1:18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269</v>
      </c>
      <c r="E762">
        <v>4295.2930463749999</v>
      </c>
      <c r="F762">
        <v>285.75</v>
      </c>
      <c r="G762">
        <v>5.2456086767891303</v>
      </c>
      <c r="H762">
        <v>10.903407497111701</v>
      </c>
      <c r="I762">
        <v>-7.44437924350391</v>
      </c>
      <c r="J762">
        <v>7.3687955987422198</v>
      </c>
      <c r="K762">
        <v>265.53125258509903</v>
      </c>
      <c r="L762">
        <v>254.96882814291101</v>
      </c>
      <c r="M762">
        <v>42.519967157098797</v>
      </c>
      <c r="N762">
        <v>5.3968657884498601</v>
      </c>
      <c r="O762">
        <v>2.8653586117936301</v>
      </c>
      <c r="P762">
        <v>8.9588801399825098</v>
      </c>
      <c r="Q762">
        <v>39.833618791289403</v>
      </c>
      <c r="R762">
        <v>2.7389414410199998E-4</v>
      </c>
    </row>
    <row r="763" spans="1:18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160</v>
      </c>
      <c r="E763">
        <v>4239.1397875749999</v>
      </c>
      <c r="F763">
        <v>837.25</v>
      </c>
      <c r="G763">
        <v>48.961835924991</v>
      </c>
      <c r="H763">
        <v>-7.3402383661445398</v>
      </c>
      <c r="I763">
        <v>4.5984690053965798</v>
      </c>
      <c r="J763">
        <v>6.2577276760424203</v>
      </c>
      <c r="K763">
        <v>813.92112950267301</v>
      </c>
      <c r="L763">
        <v>724.53360749895899</v>
      </c>
      <c r="M763">
        <v>53.0707529409027</v>
      </c>
      <c r="N763">
        <v>0.67735830245228001</v>
      </c>
      <c r="O763">
        <v>1.4673773262363601</v>
      </c>
      <c r="P763">
        <v>16.285458345774799</v>
      </c>
      <c r="Q763">
        <v>77.327120618447495</v>
      </c>
      <c r="R763">
        <v>-5.4890989431914998E-2</v>
      </c>
    </row>
    <row r="764" spans="1:18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E764">
        <v>4236.1816479299996</v>
      </c>
      <c r="F764">
        <v>33.89</v>
      </c>
      <c r="G764">
        <v>109.899279046166</v>
      </c>
      <c r="H764">
        <v>-3.1586492925045402</v>
      </c>
      <c r="I764">
        <v>-25.228060335637199</v>
      </c>
      <c r="J764">
        <v>-1.32221732713822</v>
      </c>
      <c r="K764">
        <v>33.452637850934799</v>
      </c>
      <c r="L764">
        <v>32.383463998744801</v>
      </c>
      <c r="M764">
        <v>43.257088552496398</v>
      </c>
      <c r="N764">
        <v>1.9735524407154801</v>
      </c>
      <c r="O764">
        <v>0.61454357372510904</v>
      </c>
      <c r="P764">
        <v>40.897019769843602</v>
      </c>
      <c r="Q764">
        <v>140.35460992907801</v>
      </c>
      <c r="R764">
        <v>0.135708018300747</v>
      </c>
    </row>
    <row r="765" spans="1:18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1672</v>
      </c>
      <c r="E765">
        <v>4228.0727636199999</v>
      </c>
      <c r="F765">
        <v>79.33</v>
      </c>
      <c r="G765">
        <v>71.726917470995303</v>
      </c>
      <c r="H765">
        <v>21.831065838831002</v>
      </c>
      <c r="I765">
        <v>14.188576324044099</v>
      </c>
      <c r="J765">
        <v>2.7870309604745498</v>
      </c>
      <c r="K765">
        <v>67.079535948315893</v>
      </c>
      <c r="L765">
        <v>60.034588403032302</v>
      </c>
      <c r="M765">
        <v>37.038076777664898</v>
      </c>
      <c r="N765">
        <v>9.8962306937328393</v>
      </c>
      <c r="O765">
        <v>1.6950116321395801</v>
      </c>
      <c r="P765">
        <v>6.1263078280599998</v>
      </c>
      <c r="Q765">
        <v>107.39869281045701</v>
      </c>
      <c r="R765">
        <v>9.4775641969790006E-2</v>
      </c>
    </row>
    <row r="766" spans="1:18" x14ac:dyDescent="0.3">
      <c r="A766" t="s">
        <v>1673</v>
      </c>
      <c r="B766" t="s">
        <v>1674</v>
      </c>
      <c r="C766" t="str">
        <f>IFERROR(VLOOKUP(Table1[[#This Row],[Ticker]],[1]!Table1[[Symbol]:[Industry]],2,FALSE),"-")</f>
        <v>-</v>
      </c>
      <c r="D766" t="s">
        <v>281</v>
      </c>
      <c r="E766">
        <v>4219.9814500000002</v>
      </c>
      <c r="F766">
        <v>499.1</v>
      </c>
      <c r="G766">
        <v>-18.294887827832301</v>
      </c>
      <c r="H766">
        <v>-2.6589174413027501</v>
      </c>
      <c r="I766">
        <v>-6.22812998332242</v>
      </c>
      <c r="J766">
        <v>-3.3098280199994998</v>
      </c>
      <c r="K766">
        <v>518.814739449581</v>
      </c>
      <c r="L766">
        <v>512.918179855311</v>
      </c>
      <c r="M766">
        <v>38.495382254170899</v>
      </c>
      <c r="N766">
        <v>-1.9887793195668599</v>
      </c>
      <c r="O766">
        <v>0.58484902228116298</v>
      </c>
      <c r="P766">
        <v>40.052093768783799</v>
      </c>
      <c r="Q766">
        <v>14.5907473309608</v>
      </c>
    </row>
    <row r="767" spans="1:18" hidden="1" x14ac:dyDescent="0.3">
      <c r="A767" t="s">
        <v>1675</v>
      </c>
      <c r="B767" t="s">
        <v>1676</v>
      </c>
      <c r="C767" t="str">
        <f>IFERROR(VLOOKUP(Table1[[#This Row],[Ticker]],[1]!Table1[[Symbol]:[Industry]],2,FALSE),"-")</f>
        <v>-</v>
      </c>
      <c r="D767" t="s">
        <v>355</v>
      </c>
      <c r="E767">
        <v>4209.8811574499996</v>
      </c>
      <c r="F767">
        <v>260.63</v>
      </c>
      <c r="G767">
        <v>82.233823666736896</v>
      </c>
      <c r="H767">
        <v>1.63794143769988</v>
      </c>
      <c r="I767">
        <v>-6.6410190084239096</v>
      </c>
      <c r="J767">
        <v>-2.70888024588317</v>
      </c>
      <c r="K767">
        <v>251.531961571865</v>
      </c>
      <c r="L767">
        <v>238.719128363697</v>
      </c>
      <c r="M767">
        <v>61.166715274157703</v>
      </c>
      <c r="N767">
        <v>2.0235243558542</v>
      </c>
      <c r="O767">
        <v>2.0196653318077802</v>
      </c>
      <c r="P767">
        <v>19.7866707593139</v>
      </c>
      <c r="Q767">
        <v>113.02002451982</v>
      </c>
      <c r="R767">
        <v>-1.7329953437574999E-2</v>
      </c>
    </row>
    <row r="768" spans="1:18" hidden="1" x14ac:dyDescent="0.3">
      <c r="A768" t="s">
        <v>1677</v>
      </c>
      <c r="B768" t="s">
        <v>1678</v>
      </c>
      <c r="C768" t="str">
        <f>IFERROR(VLOOKUP(Table1[[#This Row],[Ticker]],[1]!Table1[[Symbol]:[Industry]],2,FALSE),"-")</f>
        <v>-</v>
      </c>
      <c r="D768" t="s">
        <v>486</v>
      </c>
      <c r="E768">
        <v>4196.3669725749996</v>
      </c>
      <c r="F768">
        <v>723.05</v>
      </c>
      <c r="G768">
        <v>7.7079120558757399</v>
      </c>
      <c r="H768">
        <v>5.92750239889192</v>
      </c>
      <c r="I768">
        <v>-17.942456035280198</v>
      </c>
      <c r="J768">
        <v>1.2475002092037299</v>
      </c>
      <c r="K768">
        <v>692.28426476246602</v>
      </c>
      <c r="L768">
        <v>691.22394375451802</v>
      </c>
      <c r="M768">
        <v>60.451445035175801</v>
      </c>
      <c r="N768">
        <v>4.1600823460443896</v>
      </c>
      <c r="O768">
        <v>1.35769888521226</v>
      </c>
      <c r="P768">
        <v>14.4388354885554</v>
      </c>
      <c r="Q768">
        <v>39.181905678536999</v>
      </c>
      <c r="R768">
        <v>0.13947351943477601</v>
      </c>
    </row>
    <row r="769" spans="1:18" x14ac:dyDescent="0.3">
      <c r="A769" t="s">
        <v>1679</v>
      </c>
      <c r="B769" t="s">
        <v>1680</v>
      </c>
      <c r="C769" t="str">
        <f>IFERROR(VLOOKUP(Table1[[#This Row],[Ticker]],[1]!Table1[[Symbol]:[Industry]],2,FALSE),"-")</f>
        <v>-</v>
      </c>
      <c r="D769" t="s">
        <v>524</v>
      </c>
      <c r="E769">
        <v>4188.5780590349996</v>
      </c>
      <c r="F769">
        <v>392.65</v>
      </c>
      <c r="G769">
        <v>9.3864866295344207</v>
      </c>
      <c r="H769">
        <v>1.1784154963973801</v>
      </c>
      <c r="I769">
        <v>-3.9566491077635999</v>
      </c>
      <c r="J769">
        <v>7.93180285646282</v>
      </c>
      <c r="K769">
        <v>366.12235293492603</v>
      </c>
      <c r="L769">
        <v>350.38239842662</v>
      </c>
      <c r="M769">
        <v>67.322401207866804</v>
      </c>
      <c r="N769">
        <v>7.3046498606307697</v>
      </c>
      <c r="O769">
        <v>1.1560239443872999</v>
      </c>
      <c r="P769">
        <v>16.859798803005202</v>
      </c>
      <c r="Q769">
        <v>47.612781954887197</v>
      </c>
      <c r="R769">
        <v>0.14343856798965199</v>
      </c>
    </row>
    <row r="770" spans="1:18" x14ac:dyDescent="0.3">
      <c r="A770" t="s">
        <v>1681</v>
      </c>
      <c r="B770" t="s">
        <v>1682</v>
      </c>
      <c r="C770" t="str">
        <f>IFERROR(VLOOKUP(Table1[[#This Row],[Ticker]],[1]!Table1[[Symbol]:[Industry]],2,FALSE),"-")</f>
        <v>-</v>
      </c>
      <c r="D770" t="s">
        <v>524</v>
      </c>
      <c r="E770">
        <v>4178.8656827499999</v>
      </c>
      <c r="F770">
        <v>384.45</v>
      </c>
      <c r="G770">
        <v>14.386170125035299</v>
      </c>
      <c r="H770">
        <v>1.9015163265105399</v>
      </c>
      <c r="I770">
        <v>-9.5829253009577098</v>
      </c>
      <c r="J770">
        <v>-2.3606091247593199</v>
      </c>
      <c r="K770">
        <v>374.169490213269</v>
      </c>
      <c r="L770">
        <v>357.09354848943502</v>
      </c>
      <c r="M770">
        <v>39.483321248162099</v>
      </c>
      <c r="N770">
        <v>2.3655562094192901</v>
      </c>
      <c r="O770">
        <v>2.1981053586498298</v>
      </c>
      <c r="P770">
        <v>10.5865522174535</v>
      </c>
      <c r="Q770">
        <v>44.747740963855399</v>
      </c>
      <c r="R770">
        <v>-8.1452231829388003E-2</v>
      </c>
    </row>
    <row r="771" spans="1:18" x14ac:dyDescent="0.3">
      <c r="A771" t="s">
        <v>1683</v>
      </c>
      <c r="B771" t="s">
        <v>1684</v>
      </c>
      <c r="C771" t="str">
        <f>IFERROR(VLOOKUP(Table1[[#This Row],[Ticker]],[1]!Table1[[Symbol]:[Industry]],2,FALSE),"-")</f>
        <v>-</v>
      </c>
      <c r="D771" t="s">
        <v>650</v>
      </c>
      <c r="E771">
        <v>4172.6397629000003</v>
      </c>
      <c r="F771">
        <v>695.7</v>
      </c>
      <c r="G771">
        <v>10.804886721832601</v>
      </c>
      <c r="H771">
        <v>3.2267964998235299</v>
      </c>
      <c r="I771">
        <v>-15.7197609058134</v>
      </c>
      <c r="J771">
        <v>-0.52075717749355399</v>
      </c>
      <c r="K771">
        <v>632.78564556579704</v>
      </c>
      <c r="L771">
        <v>635.99801284559396</v>
      </c>
      <c r="M771">
        <v>43.0188295944819</v>
      </c>
      <c r="N771">
        <v>9.4749135479335695</v>
      </c>
      <c r="O771">
        <v>1.5430021244165599</v>
      </c>
      <c r="P771">
        <v>17.1481960615207</v>
      </c>
      <c r="Q771">
        <v>49.516441005802697</v>
      </c>
      <c r="R771">
        <v>0.11527341229743999</v>
      </c>
    </row>
    <row r="772" spans="1:18" x14ac:dyDescent="0.3">
      <c r="A772" t="s">
        <v>1685</v>
      </c>
      <c r="B772" t="s">
        <v>1686</v>
      </c>
      <c r="C772" t="str">
        <f>IFERROR(VLOOKUP(Table1[[#This Row],[Ticker]],[1]!Table1[[Symbol]:[Industry]],2,FALSE),"-")</f>
        <v>-</v>
      </c>
      <c r="D772" t="s">
        <v>1034</v>
      </c>
      <c r="E772">
        <v>4171.1464103400003</v>
      </c>
      <c r="F772">
        <v>41.14</v>
      </c>
      <c r="G772">
        <v>135.93471009135499</v>
      </c>
      <c r="H772">
        <v>29.198676586833901</v>
      </c>
      <c r="I772">
        <v>38.001612890021903</v>
      </c>
      <c r="J772">
        <v>1.1903188909678599</v>
      </c>
      <c r="K772">
        <v>34.873727507185002</v>
      </c>
      <c r="L772">
        <v>30.189969730109201</v>
      </c>
      <c r="M772">
        <v>49.282684462821798</v>
      </c>
      <c r="N772">
        <v>10.3625770469753</v>
      </c>
      <c r="O772">
        <v>2.8158507834309301</v>
      </c>
      <c r="P772">
        <v>7.9241614000972103</v>
      </c>
      <c r="Q772">
        <v>167.142857142857</v>
      </c>
      <c r="R772">
        <v>9.3545531282126004E-2</v>
      </c>
    </row>
    <row r="773" spans="1:18" x14ac:dyDescent="0.3">
      <c r="A773" t="s">
        <v>1687</v>
      </c>
      <c r="B773" t="s">
        <v>1688</v>
      </c>
      <c r="C773" t="str">
        <f>IFERROR(VLOOKUP(Table1[[#This Row],[Ticker]],[1]!Table1[[Symbol]:[Industry]],2,FALSE),"-")</f>
        <v>-</v>
      </c>
      <c r="D773" t="s">
        <v>256</v>
      </c>
      <c r="E773">
        <v>4152.4002873899999</v>
      </c>
      <c r="F773">
        <v>211.57</v>
      </c>
      <c r="G773">
        <v>21.2806802253771</v>
      </c>
      <c r="H773">
        <v>23.338252185252198</v>
      </c>
      <c r="I773">
        <v>34.511591222785</v>
      </c>
      <c r="J773">
        <v>5.23256683537263</v>
      </c>
      <c r="K773">
        <v>174.48015618772999</v>
      </c>
      <c r="L773">
        <v>157.93094444293999</v>
      </c>
      <c r="M773">
        <v>37.414187441548897</v>
      </c>
      <c r="N773">
        <v>15.888701139051401</v>
      </c>
      <c r="O773">
        <v>2.2492146770974002</v>
      </c>
      <c r="P773">
        <v>2.3065652030060901</v>
      </c>
      <c r="Q773">
        <v>67.846092820309394</v>
      </c>
      <c r="R773">
        <v>2.6667599083506001E-2</v>
      </c>
    </row>
    <row r="774" spans="1:18" hidden="1" x14ac:dyDescent="0.3">
      <c r="A774" t="s">
        <v>1689</v>
      </c>
      <c r="B774" t="s">
        <v>1690</v>
      </c>
      <c r="C774" t="str">
        <f>IFERROR(VLOOKUP(Table1[[#This Row],[Ticker]],[1]!Table1[[Symbol]:[Industry]],2,FALSE),"-")</f>
        <v>-</v>
      </c>
      <c r="D774" t="s">
        <v>239</v>
      </c>
      <c r="E774">
        <v>4123.3193282000002</v>
      </c>
      <c r="F774">
        <v>4336.2</v>
      </c>
      <c r="G774">
        <v>26.751823480084202</v>
      </c>
      <c r="H774">
        <v>-6.5251522648488098</v>
      </c>
      <c r="I774">
        <v>4.96198667897968</v>
      </c>
      <c r="J774">
        <v>1.09437167420946</v>
      </c>
      <c r="K774">
        <v>3895.72852109631</v>
      </c>
      <c r="L774">
        <v>3481.0412758652801</v>
      </c>
      <c r="M774">
        <v>63.656942678895703</v>
      </c>
      <c r="N774">
        <v>7.3245051082290402</v>
      </c>
      <c r="O774">
        <v>0.90348778202165803</v>
      </c>
      <c r="P774">
        <v>6.6509847331765304</v>
      </c>
      <c r="Q774">
        <v>59.123685803930101</v>
      </c>
      <c r="R774">
        <v>0.14420368731659</v>
      </c>
    </row>
    <row r="775" spans="1:18" hidden="1" x14ac:dyDescent="0.3">
      <c r="A775" t="s">
        <v>1691</v>
      </c>
      <c r="B775" t="s">
        <v>1692</v>
      </c>
      <c r="C775" t="str">
        <f>IFERROR(VLOOKUP(Table1[[#This Row],[Ticker]],[1]!Table1[[Symbol]:[Industry]],2,FALSE),"-")</f>
        <v>-</v>
      </c>
      <c r="D775" t="s">
        <v>125</v>
      </c>
      <c r="E775">
        <v>4101.9758603999999</v>
      </c>
      <c r="F775">
        <v>341.95</v>
      </c>
      <c r="G775">
        <v>-31.824487996587401</v>
      </c>
      <c r="H775">
        <v>0.60367454211536997</v>
      </c>
      <c r="I775">
        <v>-15.9716208896634</v>
      </c>
      <c r="J775">
        <v>5.0579561404675797</v>
      </c>
      <c r="K775">
        <v>333.21640454576698</v>
      </c>
      <c r="M775">
        <v>41.915239535670402</v>
      </c>
      <c r="N775">
        <v>3.4553724940884698</v>
      </c>
      <c r="O775">
        <v>1.04961194890885</v>
      </c>
      <c r="P775">
        <v>14.885217137008301</v>
      </c>
      <c r="Q775">
        <v>13.5857830925095</v>
      </c>
    </row>
    <row r="776" spans="1:18" x14ac:dyDescent="0.3">
      <c r="A776" t="s">
        <v>1693</v>
      </c>
      <c r="B776" t="s">
        <v>1694</v>
      </c>
      <c r="C776" t="str">
        <f>IFERROR(VLOOKUP(Table1[[#This Row],[Ticker]],[1]!Table1[[Symbol]:[Industry]],2,FALSE),"-")</f>
        <v>-</v>
      </c>
      <c r="D776" t="s">
        <v>130</v>
      </c>
      <c r="E776">
        <v>4083.7726916800002</v>
      </c>
      <c r="F776">
        <v>213.73</v>
      </c>
      <c r="G776">
        <v>5.6659139994030197</v>
      </c>
      <c r="H776">
        <v>-6.8326137978343402</v>
      </c>
      <c r="I776">
        <v>-10.283380241556699</v>
      </c>
      <c r="J776">
        <v>0.75998600265358696</v>
      </c>
      <c r="K776">
        <v>210.009614795658</v>
      </c>
      <c r="L776">
        <v>200.79604096166901</v>
      </c>
      <c r="M776">
        <v>73.129008483866102</v>
      </c>
      <c r="N776">
        <v>1.05094486936228</v>
      </c>
      <c r="O776">
        <v>0.62394760638426405</v>
      </c>
      <c r="P776">
        <v>16.40855284705</v>
      </c>
      <c r="Q776">
        <v>37.535392535392504</v>
      </c>
      <c r="R776">
        <v>8.8396801933258995E-2</v>
      </c>
    </row>
    <row r="777" spans="1:18" hidden="1" x14ac:dyDescent="0.3">
      <c r="A777" t="s">
        <v>1695</v>
      </c>
      <c r="B777" t="s">
        <v>1696</v>
      </c>
      <c r="C777" t="str">
        <f>IFERROR(VLOOKUP(Table1[[#This Row],[Ticker]],[1]!Table1[[Symbol]:[Industry]],2,FALSE),"-")</f>
        <v>-</v>
      </c>
      <c r="D777" t="s">
        <v>61</v>
      </c>
      <c r="E777">
        <v>4077.2810366399999</v>
      </c>
      <c r="F777">
        <v>86.39</v>
      </c>
      <c r="G777">
        <v>366.14720578155698</v>
      </c>
      <c r="H777">
        <v>30.413202207092102</v>
      </c>
      <c r="I777">
        <v>54.931004997234297</v>
      </c>
      <c r="J777">
        <v>6.2518172769399003</v>
      </c>
      <c r="K777">
        <v>69.5366492790221</v>
      </c>
      <c r="L777">
        <v>52.355417792326101</v>
      </c>
      <c r="M777">
        <v>52.330831340070198</v>
      </c>
      <c r="N777">
        <v>11.366383121663899</v>
      </c>
      <c r="O777">
        <v>1.0841355590150401</v>
      </c>
      <c r="P777">
        <v>12.860284755179901</v>
      </c>
      <c r="Q777">
        <v>408.17647058823502</v>
      </c>
      <c r="R777">
        <v>6.7651514363552004E-2</v>
      </c>
    </row>
    <row r="778" spans="1:18" hidden="1" x14ac:dyDescent="0.3">
      <c r="A778" t="s">
        <v>1697</v>
      </c>
      <c r="B778" t="s">
        <v>1698</v>
      </c>
      <c r="C778" t="str">
        <f>IFERROR(VLOOKUP(Table1[[#This Row],[Ticker]],[1]!Table1[[Symbol]:[Industry]],2,FALSE),"-")</f>
        <v>-</v>
      </c>
      <c r="D778" t="s">
        <v>966</v>
      </c>
      <c r="E778">
        <v>4060.8879999999999</v>
      </c>
      <c r="F778">
        <v>118</v>
      </c>
      <c r="G778">
        <v>-24.379368538119799</v>
      </c>
      <c r="I778">
        <v>-8.52650143119582</v>
      </c>
      <c r="K778">
        <v>104.378999999999</v>
      </c>
      <c r="M778">
        <v>99.990560428137201</v>
      </c>
      <c r="N778">
        <v>7.0155488676069302</v>
      </c>
      <c r="O778">
        <v>0.25</v>
      </c>
      <c r="P778">
        <v>0</v>
      </c>
      <c r="Q778">
        <v>5.3571428571428603</v>
      </c>
    </row>
    <row r="779" spans="1:18" hidden="1" x14ac:dyDescent="0.3">
      <c r="A779" t="s">
        <v>1699</v>
      </c>
      <c r="B779" t="s">
        <v>1700</v>
      </c>
      <c r="C779" t="str">
        <f>IFERROR(VLOOKUP(Table1[[#This Row],[Ticker]],[1]!Table1[[Symbol]:[Industry]],2,FALSE),"-")</f>
        <v>-</v>
      </c>
      <c r="D779" t="s">
        <v>256</v>
      </c>
      <c r="E779">
        <v>4050.1615387500001</v>
      </c>
      <c r="F779">
        <v>678.55</v>
      </c>
      <c r="G779">
        <v>23.951778802849201</v>
      </c>
      <c r="H779">
        <v>2.48163537366867</v>
      </c>
      <c r="I779">
        <v>14.712528225246601</v>
      </c>
      <c r="J779">
        <v>5.5322098136333002</v>
      </c>
      <c r="K779">
        <v>613.69594644354697</v>
      </c>
      <c r="L779">
        <v>542.19084409283505</v>
      </c>
      <c r="M779">
        <v>52.662529257542801</v>
      </c>
      <c r="N779">
        <v>7.0034345256138204</v>
      </c>
      <c r="O779">
        <v>0.93731694236706697</v>
      </c>
      <c r="P779">
        <v>8.1349937366443204</v>
      </c>
      <c r="Q779">
        <v>93.512049051760997</v>
      </c>
      <c r="R779">
        <v>5.6703773610013997E-2</v>
      </c>
    </row>
    <row r="780" spans="1:18" x14ac:dyDescent="0.3">
      <c r="A780" t="s">
        <v>1701</v>
      </c>
      <c r="B780" t="s">
        <v>1702</v>
      </c>
      <c r="C780" t="str">
        <f>IFERROR(VLOOKUP(Table1[[#This Row],[Ticker]],[1]!Table1[[Symbol]:[Industry]],2,FALSE),"-")</f>
        <v>-</v>
      </c>
      <c r="D780" t="s">
        <v>25</v>
      </c>
      <c r="E780">
        <v>4046.6984478250001</v>
      </c>
      <c r="F780">
        <v>141.02000000000001</v>
      </c>
      <c r="G780">
        <v>-2.2931465042728298</v>
      </c>
      <c r="H780">
        <v>6.9704752484685502</v>
      </c>
      <c r="I780">
        <v>1.8925017908512101</v>
      </c>
      <c r="J780">
        <v>2.9737864462636998</v>
      </c>
      <c r="K780">
        <v>132.28943499231201</v>
      </c>
      <c r="L780">
        <v>127.67486067076</v>
      </c>
      <c r="M780">
        <v>40.9300208611076</v>
      </c>
      <c r="N780">
        <v>4.4635552406689003</v>
      </c>
      <c r="O780">
        <v>1.3705507612024701</v>
      </c>
      <c r="P780">
        <v>15.9055453127215</v>
      </c>
      <c r="Q780">
        <v>28.316651501364799</v>
      </c>
      <c r="R780">
        <v>4.3482304704920002E-3</v>
      </c>
    </row>
    <row r="781" spans="1:18" x14ac:dyDescent="0.3">
      <c r="A781" t="s">
        <v>1703</v>
      </c>
      <c r="B781" t="s">
        <v>1704</v>
      </c>
      <c r="C781" t="str">
        <f>IFERROR(VLOOKUP(Table1[[#This Row],[Ticker]],[1]!Table1[[Symbol]:[Industry]],2,FALSE),"-")</f>
        <v>-</v>
      </c>
      <c r="D781" t="s">
        <v>401</v>
      </c>
      <c r="E781">
        <v>4042.8765875399999</v>
      </c>
      <c r="F781">
        <v>1820.35</v>
      </c>
      <c r="G781">
        <v>49.5381376836824</v>
      </c>
      <c r="H781">
        <v>27.763950073807599</v>
      </c>
      <c r="I781">
        <v>52.077700213300197</v>
      </c>
      <c r="J781">
        <v>-4.7483485949760498</v>
      </c>
      <c r="K781">
        <v>1538.2881010624101</v>
      </c>
      <c r="L781">
        <v>1280.96808926586</v>
      </c>
      <c r="M781">
        <v>82.584846674466704</v>
      </c>
      <c r="N781">
        <v>4.4658014474418097</v>
      </c>
      <c r="O781">
        <v>0.42573066198958598</v>
      </c>
      <c r="P781">
        <v>8.6604224462328592</v>
      </c>
      <c r="Q781">
        <v>94.067164179104395</v>
      </c>
      <c r="R781">
        <v>-7.9746368219554997E-2</v>
      </c>
    </row>
    <row r="782" spans="1:18" hidden="1" x14ac:dyDescent="0.3">
      <c r="A782" t="s">
        <v>1705</v>
      </c>
      <c r="B782" t="s">
        <v>1706</v>
      </c>
      <c r="C782" t="str">
        <f>IFERROR(VLOOKUP(Table1[[#This Row],[Ticker]],[1]!Table1[[Symbol]:[Industry]],2,FALSE),"-")</f>
        <v>-</v>
      </c>
      <c r="D782" t="s">
        <v>1409</v>
      </c>
      <c r="E782">
        <v>4036.7272068500001</v>
      </c>
      <c r="F782">
        <v>344.9</v>
      </c>
      <c r="G782">
        <v>-27.350087665735501</v>
      </c>
      <c r="H782">
        <v>-7.0942662206239602</v>
      </c>
      <c r="I782">
        <v>-10.3520151768573</v>
      </c>
      <c r="J782">
        <v>0.26757835621164799</v>
      </c>
      <c r="K782">
        <v>343.51281704983597</v>
      </c>
      <c r="L782">
        <v>347.18981542216602</v>
      </c>
      <c r="M782">
        <v>38.425139266216</v>
      </c>
      <c r="N782">
        <v>2.8341384114031198</v>
      </c>
      <c r="O782">
        <v>1.72623329916839</v>
      </c>
      <c r="P782">
        <v>21.774427370252202</v>
      </c>
      <c r="Q782">
        <v>20.911481156879901</v>
      </c>
      <c r="R782">
        <v>5.2559228472097999E-2</v>
      </c>
    </row>
    <row r="783" spans="1:18" hidden="1" x14ac:dyDescent="0.3">
      <c r="A783" t="s">
        <v>1707</v>
      </c>
      <c r="B783" t="s">
        <v>1708</v>
      </c>
      <c r="C783" t="str">
        <f>IFERROR(VLOOKUP(Table1[[#This Row],[Ticker]],[1]!Table1[[Symbol]:[Industry]],2,FALSE),"-")</f>
        <v>-</v>
      </c>
      <c r="D783" t="s">
        <v>144</v>
      </c>
      <c r="E783">
        <v>4034.14644</v>
      </c>
      <c r="F783">
        <v>165.84</v>
      </c>
      <c r="G783">
        <v>162.56490084155001</v>
      </c>
      <c r="H783">
        <v>25.5692691516522</v>
      </c>
      <c r="I783">
        <v>47.092814148206102</v>
      </c>
      <c r="J783">
        <v>18.4820885737251</v>
      </c>
      <c r="K783">
        <v>137.84710896036901</v>
      </c>
      <c r="L783">
        <v>113.290528835732</v>
      </c>
      <c r="M783">
        <v>58.5543354113004</v>
      </c>
      <c r="N783">
        <v>15.391716839795</v>
      </c>
      <c r="O783">
        <v>2.49563803184911</v>
      </c>
      <c r="P783">
        <v>4.9204052098408004</v>
      </c>
      <c r="Q783">
        <v>198.81081081081001</v>
      </c>
    </row>
    <row r="784" spans="1:18" hidden="1" x14ac:dyDescent="0.3">
      <c r="A784" t="s">
        <v>1709</v>
      </c>
      <c r="B784" t="s">
        <v>1710</v>
      </c>
      <c r="C784" t="str">
        <f>IFERROR(VLOOKUP(Table1[[#This Row],[Ticker]],[1]!Table1[[Symbol]:[Industry]],2,FALSE),"-")</f>
        <v>-</v>
      </c>
      <c r="D784" t="s">
        <v>135</v>
      </c>
      <c r="E784">
        <v>4020.5820220000001</v>
      </c>
      <c r="F784">
        <v>5193.95</v>
      </c>
      <c r="G784">
        <v>475.70982995399601</v>
      </c>
      <c r="H784">
        <v>-0.91663007076129299</v>
      </c>
      <c r="I784">
        <v>108.16150504179799</v>
      </c>
      <c r="J784">
        <v>-5.4413017144728402</v>
      </c>
      <c r="K784">
        <v>5144.2458811688603</v>
      </c>
      <c r="L784">
        <v>3750.9775855342</v>
      </c>
      <c r="M784">
        <v>47.227951725734599</v>
      </c>
      <c r="N784">
        <v>-2.1061996821627398</v>
      </c>
      <c r="O784">
        <v>0.55798124869367804</v>
      </c>
      <c r="P784">
        <v>30.3343312892885</v>
      </c>
      <c r="Q784">
        <v>506.769859813084</v>
      </c>
      <c r="R784">
        <v>0.28938546225735001</v>
      </c>
    </row>
    <row r="785" spans="1:18" x14ac:dyDescent="0.3">
      <c r="A785" t="s">
        <v>1711</v>
      </c>
      <c r="B785" t="s">
        <v>1712</v>
      </c>
      <c r="C785" t="str">
        <f>IFERROR(VLOOKUP(Table1[[#This Row],[Ticker]],[1]!Table1[[Symbol]:[Industry]],2,FALSE),"-")</f>
        <v>-</v>
      </c>
      <c r="D785" t="s">
        <v>239</v>
      </c>
      <c r="E785">
        <v>3963.7634062400002</v>
      </c>
      <c r="F785">
        <v>1275.75</v>
      </c>
      <c r="G785">
        <v>-4.9151337133834403</v>
      </c>
      <c r="H785">
        <v>-4.1357058452850701</v>
      </c>
      <c r="I785">
        <v>-10.3172224736199</v>
      </c>
      <c r="J785">
        <v>-0.92603209029626599</v>
      </c>
      <c r="K785">
        <v>1251.5045216782501</v>
      </c>
      <c r="L785">
        <v>1178.04282469381</v>
      </c>
      <c r="M785">
        <v>39.362252552372702</v>
      </c>
      <c r="N785">
        <v>2.0272759669287899</v>
      </c>
      <c r="O785">
        <v>0.86815862331627602</v>
      </c>
      <c r="P785">
        <v>11.699000587889399</v>
      </c>
      <c r="Q785">
        <v>32.352941176470502</v>
      </c>
      <c r="R785">
        <v>0.15170555826172399</v>
      </c>
    </row>
    <row r="786" spans="1:18" x14ac:dyDescent="0.3">
      <c r="A786" t="s">
        <v>1713</v>
      </c>
      <c r="B786" t="s">
        <v>1714</v>
      </c>
      <c r="C786" t="str">
        <f>IFERROR(VLOOKUP(Table1[[#This Row],[Ticker]],[1]!Table1[[Symbol]:[Industry]],2,FALSE),"-")</f>
        <v>-</v>
      </c>
      <c r="D786" t="s">
        <v>130</v>
      </c>
      <c r="E786">
        <v>3941.88698436</v>
      </c>
      <c r="F786">
        <v>781.25</v>
      </c>
      <c r="G786">
        <v>122.623013747337</v>
      </c>
      <c r="H786">
        <v>10.4035201614691</v>
      </c>
      <c r="I786">
        <v>47.721254278453102</v>
      </c>
      <c r="J786">
        <v>1.5301965001197899</v>
      </c>
      <c r="K786">
        <v>723.08701491440195</v>
      </c>
      <c r="L786">
        <v>589.20187635482398</v>
      </c>
      <c r="M786">
        <v>57.658824246307198</v>
      </c>
      <c r="N786">
        <v>3.0685840525136601</v>
      </c>
      <c r="O786">
        <v>1.75097369058081</v>
      </c>
      <c r="P786">
        <v>12.64</v>
      </c>
      <c r="Q786">
        <v>158.22178152371501</v>
      </c>
      <c r="R786">
        <v>0.115847588004551</v>
      </c>
    </row>
    <row r="787" spans="1:18" hidden="1" x14ac:dyDescent="0.3">
      <c r="A787" t="s">
        <v>1715</v>
      </c>
      <c r="B787" t="s">
        <v>1716</v>
      </c>
      <c r="C787" t="str">
        <f>IFERROR(VLOOKUP(Table1[[#This Row],[Ticker]],[1]!Table1[[Symbol]:[Industry]],2,FALSE),"-")</f>
        <v>-</v>
      </c>
      <c r="E787">
        <v>3913.3946565000001</v>
      </c>
      <c r="F787">
        <v>92.82</v>
      </c>
      <c r="G787">
        <v>49.193943955774799</v>
      </c>
      <c r="H787">
        <v>2.24843852169254</v>
      </c>
      <c r="I787">
        <v>29.433333549733501</v>
      </c>
      <c r="J787">
        <v>-1.1476907997227499</v>
      </c>
      <c r="K787">
        <v>88.421843562601893</v>
      </c>
      <c r="L787">
        <v>78.955546573977898</v>
      </c>
      <c r="M787">
        <v>28.081855629947398</v>
      </c>
      <c r="N787">
        <v>4.6836277349032702</v>
      </c>
      <c r="O787">
        <v>0.91734422735488896</v>
      </c>
      <c r="P787">
        <v>13.9301874595992</v>
      </c>
      <c r="Q787">
        <v>78.843930635838106</v>
      </c>
      <c r="R787">
        <v>0.12142520658435001</v>
      </c>
    </row>
    <row r="788" spans="1:18" x14ac:dyDescent="0.3">
      <c r="A788" t="s">
        <v>1717</v>
      </c>
      <c r="B788" t="s">
        <v>1718</v>
      </c>
      <c r="C788" t="str">
        <f>IFERROR(VLOOKUP(Table1[[#This Row],[Ticker]],[1]!Table1[[Symbol]:[Industry]],2,FALSE),"-")</f>
        <v>-</v>
      </c>
      <c r="D788" t="s">
        <v>138</v>
      </c>
      <c r="E788">
        <v>3913.0869973650001</v>
      </c>
      <c r="F788">
        <v>446.95</v>
      </c>
      <c r="G788">
        <v>8.3175461624246303</v>
      </c>
      <c r="H788">
        <v>-16.0925310668332</v>
      </c>
      <c r="I788">
        <v>-18.3423522966329</v>
      </c>
      <c r="J788">
        <v>0.99080378063229002</v>
      </c>
      <c r="K788">
        <v>476.92158486065898</v>
      </c>
      <c r="L788">
        <v>469.86090092724402</v>
      </c>
      <c r="M788">
        <v>49.811710554641103</v>
      </c>
      <c r="N788">
        <v>-2.6933367185795798</v>
      </c>
      <c r="O788">
        <v>1.02095418961199</v>
      </c>
      <c r="P788">
        <v>30.887123839355599</v>
      </c>
      <c r="Q788">
        <v>39.301854449119503</v>
      </c>
      <c r="R788">
        <v>7.8812778269628E-2</v>
      </c>
    </row>
    <row r="789" spans="1:18" hidden="1" x14ac:dyDescent="0.3">
      <c r="A789" t="s">
        <v>1719</v>
      </c>
      <c r="B789" t="s">
        <v>1720</v>
      </c>
      <c r="C789" t="str">
        <f>IFERROR(VLOOKUP(Table1[[#This Row],[Ticker]],[1]!Table1[[Symbol]:[Industry]],2,FALSE),"-")</f>
        <v>-</v>
      </c>
      <c r="D789" t="s">
        <v>66</v>
      </c>
      <c r="E789">
        <v>3895.19811875</v>
      </c>
      <c r="F789">
        <v>529.45000000000005</v>
      </c>
      <c r="G789">
        <v>16.894467872506699</v>
      </c>
      <c r="H789">
        <v>-4.0120865809620501</v>
      </c>
      <c r="I789">
        <v>17.512391525800599</v>
      </c>
      <c r="J789">
        <v>-4.1194760869291303</v>
      </c>
      <c r="K789">
        <v>542.88508815232899</v>
      </c>
      <c r="L789">
        <v>487.86086656658802</v>
      </c>
      <c r="M789">
        <v>44.499083209508498</v>
      </c>
      <c r="N789">
        <v>-2.4491266417934598</v>
      </c>
      <c r="O789">
        <v>0.40506002402739599</v>
      </c>
      <c r="P789">
        <v>16.281046368873302</v>
      </c>
      <c r="Q789">
        <v>43.930950115536199</v>
      </c>
      <c r="R789">
        <v>3.0412816940812E-2</v>
      </c>
    </row>
    <row r="790" spans="1:18" hidden="1" x14ac:dyDescent="0.3">
      <c r="A790" t="s">
        <v>1721</v>
      </c>
      <c r="B790" t="s">
        <v>1722</v>
      </c>
      <c r="C790" t="str">
        <f>IFERROR(VLOOKUP(Table1[[#This Row],[Ticker]],[1]!Table1[[Symbol]:[Industry]],2,FALSE),"-")</f>
        <v>-</v>
      </c>
      <c r="D790" t="s">
        <v>350</v>
      </c>
      <c r="E790">
        <v>3894.6379138749999</v>
      </c>
      <c r="F790">
        <v>1139.95</v>
      </c>
      <c r="G790">
        <v>-53.753290678344399</v>
      </c>
      <c r="H790">
        <v>7.2443909951315799</v>
      </c>
      <c r="I790">
        <v>-27.666512148117899</v>
      </c>
      <c r="J790">
        <v>-4.8293080974140796</v>
      </c>
      <c r="K790">
        <v>1095.2635722275199</v>
      </c>
      <c r="L790">
        <v>1231.7537437900601</v>
      </c>
      <c r="M790">
        <v>38.4431435348476</v>
      </c>
      <c r="N790">
        <v>2.4558919892151398</v>
      </c>
      <c r="O790">
        <v>0.83087546279457103</v>
      </c>
      <c r="P790">
        <v>45.181806219571001</v>
      </c>
      <c r="Q790">
        <v>14.240617327253499</v>
      </c>
      <c r="R790">
        <v>-7.0472819900319006E-2</v>
      </c>
    </row>
    <row r="791" spans="1:18" x14ac:dyDescent="0.3">
      <c r="A791" t="s">
        <v>1723</v>
      </c>
      <c r="B791" t="s">
        <v>1724</v>
      </c>
      <c r="C791" t="str">
        <f>IFERROR(VLOOKUP(Table1[[#This Row],[Ticker]],[1]!Table1[[Symbol]:[Industry]],2,FALSE),"-")</f>
        <v>-</v>
      </c>
      <c r="D791" t="s">
        <v>110</v>
      </c>
      <c r="E791">
        <v>3878.2611112</v>
      </c>
      <c r="F791">
        <v>10.25</v>
      </c>
      <c r="G791">
        <v>7.0133766477287898</v>
      </c>
      <c r="H791">
        <v>-32.6915307726291</v>
      </c>
      <c r="I791">
        <v>-61.089967899400499</v>
      </c>
      <c r="J791">
        <v>-5.6587747110514703</v>
      </c>
      <c r="K791">
        <v>14.880798193868401</v>
      </c>
      <c r="L791">
        <v>16.380416038416701</v>
      </c>
      <c r="M791">
        <v>32.598047024644401</v>
      </c>
      <c r="N791">
        <v>-16.748348972036801</v>
      </c>
      <c r="O791">
        <v>0.84431797916493101</v>
      </c>
      <c r="P791">
        <v>164.87804878048701</v>
      </c>
      <c r="Q791">
        <v>36.6666666666666</v>
      </c>
      <c r="R791">
        <v>6.1858492884986002E-2</v>
      </c>
    </row>
    <row r="792" spans="1:18" hidden="1" x14ac:dyDescent="0.3">
      <c r="A792" t="s">
        <v>1725</v>
      </c>
      <c r="B792" t="s">
        <v>1726</v>
      </c>
      <c r="C792" t="str">
        <f>IFERROR(VLOOKUP(Table1[[#This Row],[Ticker]],[1]!Table1[[Symbol]:[Industry]],2,FALSE),"-")</f>
        <v>-</v>
      </c>
      <c r="E792">
        <v>3870.6569316199998</v>
      </c>
      <c r="F792">
        <v>2936</v>
      </c>
      <c r="G792">
        <v>1836.2009982761999</v>
      </c>
      <c r="H792">
        <v>67.273973291879599</v>
      </c>
      <c r="I792">
        <v>662.88958446923698</v>
      </c>
      <c r="J792">
        <v>18.6062521864615</v>
      </c>
      <c r="K792">
        <v>1860.6345856794801</v>
      </c>
      <c r="L792">
        <v>861.26896434260402</v>
      </c>
      <c r="M792">
        <v>56.839525753018002</v>
      </c>
      <c r="N792">
        <v>29.005181812270902</v>
      </c>
      <c r="O792">
        <v>1.01784227567067</v>
      </c>
      <c r="P792">
        <v>3.4741144414168899</v>
      </c>
      <c r="Q792">
        <v>1960.3508771929801</v>
      </c>
    </row>
    <row r="793" spans="1:18" hidden="1" x14ac:dyDescent="0.3">
      <c r="A793" t="s">
        <v>1727</v>
      </c>
      <c r="B793" t="s">
        <v>1728</v>
      </c>
      <c r="C793" t="str">
        <f>IFERROR(VLOOKUP(Table1[[#This Row],[Ticker]],[1]!Table1[[Symbol]:[Industry]],2,FALSE),"-")</f>
        <v>-</v>
      </c>
      <c r="D793" t="s">
        <v>138</v>
      </c>
      <c r="E793">
        <v>3859.3050629999998</v>
      </c>
      <c r="F793">
        <v>422.25</v>
      </c>
      <c r="G793">
        <v>-21.882847453974701</v>
      </c>
      <c r="H793">
        <v>-5.7260655068579398</v>
      </c>
      <c r="I793">
        <v>-5.6815457515319396</v>
      </c>
      <c r="J793">
        <v>-0.54319163571606199</v>
      </c>
      <c r="K793">
        <v>427.70364496229098</v>
      </c>
      <c r="L793">
        <v>420.99173011908198</v>
      </c>
      <c r="M793">
        <v>42.190494821207501</v>
      </c>
      <c r="N793">
        <v>-0.575181529490431</v>
      </c>
      <c r="O793">
        <v>0.110754247197655</v>
      </c>
      <c r="P793">
        <v>12.5044404973357</v>
      </c>
      <c r="Q793">
        <v>14.0753748480345</v>
      </c>
      <c r="R793">
        <v>1.7614742015168001E-2</v>
      </c>
    </row>
    <row r="794" spans="1:18" hidden="1" x14ac:dyDescent="0.3">
      <c r="A794" t="s">
        <v>1729</v>
      </c>
      <c r="B794" t="s">
        <v>1730</v>
      </c>
      <c r="C794" t="str">
        <f>IFERROR(VLOOKUP(Table1[[#This Row],[Ticker]],[1]!Table1[[Symbol]:[Industry]],2,FALSE),"-")</f>
        <v>-</v>
      </c>
      <c r="D794" t="s">
        <v>355</v>
      </c>
      <c r="E794">
        <v>3855.7488796399998</v>
      </c>
      <c r="F794">
        <v>296.75</v>
      </c>
      <c r="G794">
        <v>61.297819707037597</v>
      </c>
      <c r="H794">
        <v>-15.484702875429299</v>
      </c>
      <c r="I794">
        <v>23.571232114657999</v>
      </c>
      <c r="J794">
        <v>-0.85109901187311798</v>
      </c>
      <c r="K794">
        <v>289.115483652053</v>
      </c>
      <c r="M794">
        <v>74.108991367567597</v>
      </c>
      <c r="N794">
        <v>2.2358672352518401</v>
      </c>
      <c r="O794">
        <v>1.5159532554464401</v>
      </c>
      <c r="P794">
        <v>31.238416175231599</v>
      </c>
      <c r="Q794">
        <v>91.081777205408798</v>
      </c>
    </row>
    <row r="795" spans="1:18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446</v>
      </c>
      <c r="E795">
        <v>3853.2423454199902</v>
      </c>
      <c r="F795">
        <v>11946.2</v>
      </c>
      <c r="G795">
        <v>-3.0115239032868799</v>
      </c>
      <c r="H795">
        <v>23.088684829554602</v>
      </c>
      <c r="I795">
        <v>22.724271032034899</v>
      </c>
      <c r="J795">
        <v>-0.75669358829580402</v>
      </c>
      <c r="K795">
        <v>10213.2232486269</v>
      </c>
      <c r="L795">
        <v>9526.46303899142</v>
      </c>
      <c r="M795">
        <v>35.3689390814177</v>
      </c>
      <c r="N795">
        <v>8.9828523160417397</v>
      </c>
      <c r="O795">
        <v>3.1089737611271602</v>
      </c>
      <c r="P795">
        <v>11.139106996367</v>
      </c>
      <c r="Q795">
        <v>43.364435510485698</v>
      </c>
      <c r="R795">
        <v>-0.108940226920983</v>
      </c>
    </row>
    <row r="796" spans="1:18" hidden="1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D796" t="s">
        <v>297</v>
      </c>
      <c r="E796">
        <v>3841.80329923</v>
      </c>
      <c r="F796">
        <v>190.29</v>
      </c>
      <c r="G796">
        <v>-32.617876402831499</v>
      </c>
      <c r="H796">
        <v>1.7120397668637599</v>
      </c>
      <c r="I796">
        <v>-16.7650092959075</v>
      </c>
      <c r="J796">
        <v>8.4141655191802798</v>
      </c>
      <c r="K796">
        <v>183.670858217496</v>
      </c>
      <c r="M796">
        <v>35.840338924820003</v>
      </c>
      <c r="N796">
        <v>5.96645291091495</v>
      </c>
      <c r="O796">
        <v>1.1123185038119401</v>
      </c>
      <c r="P796">
        <v>23.495717063429499</v>
      </c>
      <c r="Q796">
        <v>29.890784982935099</v>
      </c>
    </row>
    <row r="797" spans="1:18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-</v>
      </c>
      <c r="D797" t="s">
        <v>524</v>
      </c>
      <c r="E797">
        <v>3837.2127510300002</v>
      </c>
      <c r="F797">
        <v>812.4</v>
      </c>
      <c r="G797">
        <v>-30.160193803078101</v>
      </c>
      <c r="H797">
        <v>16.7116308808315</v>
      </c>
      <c r="I797">
        <v>-8.1839266290184298</v>
      </c>
      <c r="J797">
        <v>5.6690696053949399</v>
      </c>
      <c r="K797">
        <v>729.27725451543802</v>
      </c>
      <c r="L797">
        <v>750.74307313682402</v>
      </c>
      <c r="M797">
        <v>23.0301873078309</v>
      </c>
      <c r="N797">
        <v>9.1891438418773408</v>
      </c>
      <c r="O797">
        <v>2.2690944631826802</v>
      </c>
      <c r="P797">
        <v>11.256770064007799</v>
      </c>
      <c r="Q797">
        <v>23.662379176497399</v>
      </c>
      <c r="R797">
        <v>-0.16419774754962099</v>
      </c>
    </row>
    <row r="798" spans="1:18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D798" t="s">
        <v>130</v>
      </c>
      <c r="E798">
        <v>3834.9396319500001</v>
      </c>
      <c r="F798">
        <v>214.87</v>
      </c>
      <c r="G798">
        <v>-0.172370938018783</v>
      </c>
      <c r="H798">
        <v>-1.3537882957488601</v>
      </c>
      <c r="I798">
        <v>-20.8518459359769</v>
      </c>
      <c r="J798">
        <v>0.74734197541603198</v>
      </c>
      <c r="K798">
        <v>218.938033034516</v>
      </c>
      <c r="L798">
        <v>216.70107921179601</v>
      </c>
      <c r="M798">
        <v>42.245242035193598</v>
      </c>
      <c r="N798">
        <v>-1.5003514233465101</v>
      </c>
      <c r="O798">
        <v>0.71357808196266503</v>
      </c>
      <c r="P798">
        <v>29.380555684832601</v>
      </c>
      <c r="Q798">
        <v>29.5568284594513</v>
      </c>
      <c r="R798">
        <v>7.7930719583555005E-2</v>
      </c>
    </row>
    <row r="799" spans="1:18" hidden="1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-</v>
      </c>
      <c r="D799" t="s">
        <v>946</v>
      </c>
      <c r="E799">
        <v>3830.4802669000001</v>
      </c>
      <c r="F799">
        <v>863.9</v>
      </c>
      <c r="G799">
        <v>-44.668807878401601</v>
      </c>
      <c r="H799">
        <v>2.9117164157314601</v>
      </c>
      <c r="I799">
        <v>-23.600689512681601</v>
      </c>
      <c r="J799">
        <v>0.29336281609298198</v>
      </c>
      <c r="K799">
        <v>839.80756014905398</v>
      </c>
      <c r="L799">
        <v>916.58993489476404</v>
      </c>
      <c r="M799">
        <v>43.828874841114001</v>
      </c>
      <c r="N799">
        <v>2.8903630669106102</v>
      </c>
      <c r="O799">
        <v>1.4639532289900301</v>
      </c>
      <c r="P799">
        <v>27.879384187984702</v>
      </c>
      <c r="Q799">
        <v>20.186421814134601</v>
      </c>
      <c r="R799">
        <v>-2.6381838608570001E-2</v>
      </c>
    </row>
    <row r="800" spans="1:18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524</v>
      </c>
      <c r="E800">
        <v>3826.7937220699901</v>
      </c>
      <c r="F800">
        <v>1676.35</v>
      </c>
      <c r="G800">
        <v>-22.7240238753397</v>
      </c>
      <c r="H800">
        <v>11.411337042583201</v>
      </c>
      <c r="I800">
        <v>2.3997201566192299</v>
      </c>
      <c r="J800">
        <v>3.2684264694699401</v>
      </c>
      <c r="K800">
        <v>1495.3889159518601</v>
      </c>
      <c r="L800">
        <v>1466.6989660747499</v>
      </c>
      <c r="M800">
        <v>48.478476524251299</v>
      </c>
      <c r="N800">
        <v>7.4164121199281396</v>
      </c>
      <c r="O800">
        <v>0.94135108099942499</v>
      </c>
      <c r="P800">
        <v>10.913592030303899</v>
      </c>
      <c r="Q800">
        <v>42.546768707482997</v>
      </c>
      <c r="R800">
        <v>2.5167896296392E-2</v>
      </c>
    </row>
    <row r="801" spans="1:18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269</v>
      </c>
      <c r="E801">
        <v>3826.7237777099999</v>
      </c>
      <c r="F801">
        <v>2139.3000000000002</v>
      </c>
      <c r="G801">
        <v>121.228709265859</v>
      </c>
      <c r="H801">
        <v>20.912133354034101</v>
      </c>
      <c r="I801">
        <v>39.4606871362476</v>
      </c>
      <c r="J801">
        <v>-8.2620234180136194</v>
      </c>
      <c r="K801">
        <v>1844.91852550147</v>
      </c>
      <c r="L801">
        <v>1584.9615243503999</v>
      </c>
      <c r="M801">
        <v>45.212986797120102</v>
      </c>
      <c r="N801">
        <v>9.6844705565801696</v>
      </c>
      <c r="O801">
        <v>1.85904590655696</v>
      </c>
      <c r="P801">
        <v>2.83737671200858</v>
      </c>
      <c r="Q801">
        <v>161.608070926322</v>
      </c>
      <c r="R801">
        <v>7.9081736614424997E-2</v>
      </c>
    </row>
    <row r="802" spans="1:18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1747</v>
      </c>
      <c r="E802">
        <v>3788.0236300000001</v>
      </c>
      <c r="F802">
        <v>22.73</v>
      </c>
      <c r="G802">
        <v>25.936627310109898</v>
      </c>
      <c r="H802">
        <v>6.2262623863495499</v>
      </c>
      <c r="I802">
        <v>-7.3999606291986302</v>
      </c>
      <c r="J802">
        <v>0.71432470415322102</v>
      </c>
      <c r="K802">
        <v>21.553295111979502</v>
      </c>
      <c r="L802">
        <v>20.756602002306799</v>
      </c>
      <c r="M802">
        <v>56.670944351655201</v>
      </c>
      <c r="N802">
        <v>4.4215675902954104</v>
      </c>
      <c r="O802">
        <v>1.2075508884158701</v>
      </c>
      <c r="P802">
        <v>22.965244170699499</v>
      </c>
      <c r="Q802">
        <v>55.684931506849303</v>
      </c>
      <c r="R802">
        <v>-6.1654862513955001E-2</v>
      </c>
    </row>
    <row r="803" spans="1:18" hidden="1" x14ac:dyDescent="0.3">
      <c r="A803" t="s">
        <v>1748</v>
      </c>
      <c r="B803" t="s">
        <v>1749</v>
      </c>
      <c r="C803" t="str">
        <f>IFERROR(VLOOKUP(Table1[[#This Row],[Ticker]],[1]!Table1[[Symbol]:[Industry]],2,FALSE),"-")</f>
        <v>-</v>
      </c>
      <c r="D803" t="s">
        <v>130</v>
      </c>
      <c r="E803">
        <v>3782.7559142999999</v>
      </c>
      <c r="F803">
        <v>934.4</v>
      </c>
      <c r="G803">
        <v>144.776331188477</v>
      </c>
      <c r="H803">
        <v>2.07615299990902</v>
      </c>
      <c r="I803">
        <v>82.887020827930897</v>
      </c>
      <c r="J803">
        <v>7.6997401691438201</v>
      </c>
      <c r="K803">
        <v>844.37014574528803</v>
      </c>
      <c r="L803">
        <v>702.43433751933196</v>
      </c>
      <c r="M803">
        <v>54.968675944467002</v>
      </c>
      <c r="N803">
        <v>9.8433345490656894</v>
      </c>
      <c r="O803">
        <v>1.6149842539470101</v>
      </c>
      <c r="P803">
        <v>15.014982876712301</v>
      </c>
      <c r="Q803">
        <v>172.85735143816601</v>
      </c>
      <c r="R803">
        <v>8.3189806370106006E-2</v>
      </c>
    </row>
    <row r="804" spans="1:18" x14ac:dyDescent="0.3">
      <c r="A804" t="s">
        <v>1750</v>
      </c>
      <c r="B804" t="s">
        <v>1751</v>
      </c>
      <c r="C804" t="str">
        <f>IFERROR(VLOOKUP(Table1[[#This Row],[Ticker]],[1]!Table1[[Symbol]:[Industry]],2,FALSE),"-")</f>
        <v>-</v>
      </c>
      <c r="D804" t="s">
        <v>913</v>
      </c>
      <c r="E804">
        <v>3759.7559307000001</v>
      </c>
      <c r="F804">
        <v>305.95</v>
      </c>
      <c r="G804">
        <v>-28.246477842894901</v>
      </c>
      <c r="H804">
        <v>1.3951110611108399</v>
      </c>
      <c r="I804">
        <v>-30.814056212808001</v>
      </c>
      <c r="J804">
        <v>-4.9615441460824297</v>
      </c>
      <c r="K804">
        <v>312.039921568404</v>
      </c>
      <c r="L804">
        <v>337.68292510755498</v>
      </c>
      <c r="M804">
        <v>62.180421797035301</v>
      </c>
      <c r="N804">
        <v>-0.93999015029013699</v>
      </c>
      <c r="O804">
        <v>1.0604591610624801</v>
      </c>
      <c r="P804">
        <v>47.050171596666097</v>
      </c>
      <c r="Q804">
        <v>14.1817503265534</v>
      </c>
      <c r="R804">
        <v>-6.1656203488020004E-3</v>
      </c>
    </row>
    <row r="805" spans="1:18" hidden="1" x14ac:dyDescent="0.3">
      <c r="A805" t="s">
        <v>1752</v>
      </c>
      <c r="B805" t="s">
        <v>1753</v>
      </c>
      <c r="C805" t="str">
        <f>IFERROR(VLOOKUP(Table1[[#This Row],[Ticker]],[1]!Table1[[Symbol]:[Industry]],2,FALSE),"-")</f>
        <v>-</v>
      </c>
      <c r="D805" t="s">
        <v>1754</v>
      </c>
      <c r="E805">
        <v>3746.7900960000002</v>
      </c>
      <c r="F805">
        <v>242.89</v>
      </c>
      <c r="G805">
        <v>-34.842939119915101</v>
      </c>
      <c r="H805">
        <v>9.1443886679626605</v>
      </c>
      <c r="I805">
        <v>-18.990072012991099</v>
      </c>
      <c r="J805">
        <v>6.13891099256929</v>
      </c>
      <c r="K805">
        <v>228.920899494889</v>
      </c>
      <c r="M805">
        <v>43.6620998406772</v>
      </c>
      <c r="N805">
        <v>4.7538719813335897</v>
      </c>
      <c r="O805">
        <v>1.4519015246038101</v>
      </c>
      <c r="P805">
        <v>15.690230145333199</v>
      </c>
      <c r="Q805">
        <v>23.545269582909398</v>
      </c>
    </row>
    <row r="806" spans="1:18" hidden="1" x14ac:dyDescent="0.3">
      <c r="A806" t="s">
        <v>1755</v>
      </c>
      <c r="B806" t="s">
        <v>1756</v>
      </c>
      <c r="C806" t="str">
        <f>IFERROR(VLOOKUP(Table1[[#This Row],[Ticker]],[1]!Table1[[Symbol]:[Industry]],2,FALSE),"-")</f>
        <v>-</v>
      </c>
      <c r="D806" t="s">
        <v>966</v>
      </c>
      <c r="E806">
        <v>3730.8735000000001</v>
      </c>
      <c r="F806">
        <v>65.08</v>
      </c>
      <c r="G806">
        <v>-34.2733949974455</v>
      </c>
      <c r="H806">
        <v>-3.3213153693989601</v>
      </c>
      <c r="I806">
        <v>-17.925486858328998</v>
      </c>
      <c r="J806">
        <v>-0.72048920511056103</v>
      </c>
      <c r="K806">
        <v>66.159495744448606</v>
      </c>
      <c r="L806">
        <v>67.743753939446805</v>
      </c>
      <c r="M806">
        <v>80.428401478298795</v>
      </c>
      <c r="N806">
        <v>-0.52924843648333098</v>
      </c>
      <c r="O806">
        <v>0.92813318275587897</v>
      </c>
      <c r="P806">
        <v>14.7664413030116</v>
      </c>
      <c r="Q806">
        <v>2.4881889763779399</v>
      </c>
      <c r="R806">
        <v>-6.679688381315E-3</v>
      </c>
    </row>
    <row r="807" spans="1:18" x14ac:dyDescent="0.3">
      <c r="A807" t="s">
        <v>1757</v>
      </c>
      <c r="B807" t="s">
        <v>1758</v>
      </c>
      <c r="C807" t="str">
        <f>IFERROR(VLOOKUP(Table1[[#This Row],[Ticker]],[1]!Table1[[Symbol]:[Industry]],2,FALSE),"-")</f>
        <v>-</v>
      </c>
      <c r="D807" t="s">
        <v>622</v>
      </c>
      <c r="E807">
        <v>3726.9222705000002</v>
      </c>
      <c r="F807">
        <v>198.27</v>
      </c>
      <c r="G807">
        <v>62.905073130464302</v>
      </c>
      <c r="H807">
        <v>-2.4910764655099902</v>
      </c>
      <c r="I807">
        <v>19.549687970011899</v>
      </c>
      <c r="J807">
        <v>0.87579874100414301</v>
      </c>
      <c r="K807">
        <v>172.01848547494501</v>
      </c>
      <c r="L807">
        <v>157.470598255005</v>
      </c>
      <c r="M807">
        <v>55.068462601793001</v>
      </c>
      <c r="N807">
        <v>13.5940702861945</v>
      </c>
      <c r="O807">
        <v>2.16850314188836</v>
      </c>
      <c r="P807">
        <v>4.4232612094618302</v>
      </c>
      <c r="Q807">
        <v>98.866599799398202</v>
      </c>
      <c r="R807">
        <v>7.8909689267146005E-2</v>
      </c>
    </row>
    <row r="808" spans="1:18" hidden="1" x14ac:dyDescent="0.3">
      <c r="A808" t="s">
        <v>1759</v>
      </c>
      <c r="B808" t="s">
        <v>1760</v>
      </c>
      <c r="C808" t="str">
        <f>IFERROR(VLOOKUP(Table1[[#This Row],[Ticker]],[1]!Table1[[Symbol]:[Industry]],2,FALSE),"-")</f>
        <v>-</v>
      </c>
      <c r="D808" t="s">
        <v>669</v>
      </c>
      <c r="E808">
        <v>3724.7253936799998</v>
      </c>
      <c r="F808">
        <v>161.36000000000001</v>
      </c>
      <c r="G808">
        <v>10.145754697779701</v>
      </c>
      <c r="H808">
        <v>4.2117803696086602</v>
      </c>
      <c r="I808">
        <v>8.3005324840704802</v>
      </c>
      <c r="J808">
        <v>0.73591772038339198</v>
      </c>
      <c r="K808">
        <v>151.94564926059201</v>
      </c>
      <c r="L808">
        <v>139.095611433046</v>
      </c>
      <c r="M808">
        <v>58.331342908403499</v>
      </c>
      <c r="N808">
        <v>3.2134378919892899</v>
      </c>
      <c r="O808">
        <v>0.78489403500133603</v>
      </c>
      <c r="P808">
        <v>3.1854238968765398</v>
      </c>
      <c r="Q808">
        <v>42.986264953477999</v>
      </c>
      <c r="R808">
        <v>8.2626113561340003E-3</v>
      </c>
    </row>
    <row r="809" spans="1:18" hidden="1" x14ac:dyDescent="0.3">
      <c r="A809" t="s">
        <v>1761</v>
      </c>
      <c r="B809" t="s">
        <v>1762</v>
      </c>
      <c r="C809" t="str">
        <f>IFERROR(VLOOKUP(Table1[[#This Row],[Ticker]],[1]!Table1[[Symbol]:[Industry]],2,FALSE),"-")</f>
        <v>-</v>
      </c>
      <c r="D809" t="s">
        <v>47</v>
      </c>
      <c r="E809">
        <v>3694.0630697249999</v>
      </c>
      <c r="F809">
        <v>852.1</v>
      </c>
      <c r="G809">
        <v>-3.4197543994688901</v>
      </c>
      <c r="H809">
        <v>34.203355578601801</v>
      </c>
      <c r="I809">
        <v>12.4331127074551</v>
      </c>
      <c r="J809">
        <v>13.778195197162701</v>
      </c>
      <c r="M809">
        <v>62.789918297251603</v>
      </c>
      <c r="N809">
        <v>19.5583194042106</v>
      </c>
      <c r="P809">
        <v>5.2986738645698797</v>
      </c>
      <c r="Q809">
        <v>54.927272727272701</v>
      </c>
    </row>
    <row r="810" spans="1:18" x14ac:dyDescent="0.3">
      <c r="A810" t="s">
        <v>1763</v>
      </c>
      <c r="B810" t="s">
        <v>1764</v>
      </c>
      <c r="C810" t="str">
        <f>IFERROR(VLOOKUP(Table1[[#This Row],[Ticker]],[1]!Table1[[Symbol]:[Industry]],2,FALSE),"-")</f>
        <v>-</v>
      </c>
      <c r="D810" t="s">
        <v>495</v>
      </c>
      <c r="E810">
        <v>3683.5491408900002</v>
      </c>
      <c r="F810">
        <v>372.75</v>
      </c>
      <c r="G810">
        <v>21.5202559070833</v>
      </c>
      <c r="H810">
        <v>3.5057844836853902</v>
      </c>
      <c r="I810">
        <v>-2.3791301739796902</v>
      </c>
      <c r="J810">
        <v>-2.9033588579249598</v>
      </c>
      <c r="K810">
        <v>322.25597234584302</v>
      </c>
      <c r="L810">
        <v>308.48075609775498</v>
      </c>
      <c r="M810">
        <v>59.222330354918803</v>
      </c>
      <c r="N810">
        <v>12.488464295856399</v>
      </c>
      <c r="O810">
        <v>2.6575084648116101</v>
      </c>
      <c r="P810">
        <v>5.4325955734406399</v>
      </c>
      <c r="Q810">
        <v>58.4147896302592</v>
      </c>
    </row>
    <row r="811" spans="1:18" hidden="1" x14ac:dyDescent="0.3">
      <c r="A811" t="s">
        <v>1765</v>
      </c>
      <c r="B811" t="s">
        <v>1766</v>
      </c>
      <c r="C811" t="str">
        <f>IFERROR(VLOOKUP(Table1[[#This Row],[Ticker]],[1]!Table1[[Symbol]:[Industry]],2,FALSE),"-")</f>
        <v>-</v>
      </c>
      <c r="D811" t="s">
        <v>446</v>
      </c>
      <c r="E811">
        <v>3675.131863825</v>
      </c>
      <c r="F811">
        <v>455.2</v>
      </c>
      <c r="G811">
        <v>-40.5476376598318</v>
      </c>
      <c r="H811">
        <v>4.9744973767075402</v>
      </c>
      <c r="I811">
        <v>-3.7337328453237899</v>
      </c>
      <c r="J811">
        <v>1.22793865940539</v>
      </c>
      <c r="K811">
        <v>401.12577802789502</v>
      </c>
      <c r="L811">
        <v>406.67026134442801</v>
      </c>
      <c r="M811">
        <v>58.149738694991697</v>
      </c>
      <c r="N811">
        <v>8.3198819828958293</v>
      </c>
      <c r="O811">
        <v>1.06962576194982</v>
      </c>
      <c r="P811">
        <v>26.977152899824201</v>
      </c>
      <c r="Q811">
        <v>43.122150605250702</v>
      </c>
      <c r="R811">
        <v>1.3206677520746999E-2</v>
      </c>
    </row>
    <row r="812" spans="1:18" hidden="1" x14ac:dyDescent="0.3">
      <c r="A812" t="s">
        <v>1767</v>
      </c>
      <c r="B812" t="s">
        <v>1768</v>
      </c>
      <c r="C812" t="str">
        <f>IFERROR(VLOOKUP(Table1[[#This Row],[Ticker]],[1]!Table1[[Symbol]:[Industry]],2,FALSE),"-")</f>
        <v>-</v>
      </c>
      <c r="D812" t="s">
        <v>56</v>
      </c>
      <c r="E812">
        <v>3666.1334499999998</v>
      </c>
      <c r="F812">
        <v>1278.1500000000001</v>
      </c>
      <c r="G812">
        <v>606.57061218948695</v>
      </c>
      <c r="H812">
        <v>-9.0322366617999101</v>
      </c>
      <c r="I812">
        <v>142.448055774187</v>
      </c>
      <c r="J812">
        <v>7.9279046844790297</v>
      </c>
      <c r="K812">
        <v>1245.4969869971001</v>
      </c>
      <c r="L812">
        <v>842.809105455642</v>
      </c>
      <c r="M812">
        <v>46.033903283813999</v>
      </c>
      <c r="N812">
        <v>1.6278459279053601</v>
      </c>
      <c r="O812">
        <v>1.0213048668720499</v>
      </c>
      <c r="P812">
        <v>24.2420686147948</v>
      </c>
      <c r="Q812">
        <v>669.50632149307603</v>
      </c>
      <c r="R812">
        <v>0.26623005225930801</v>
      </c>
    </row>
    <row r="813" spans="1:18" x14ac:dyDescent="0.3">
      <c r="A813" t="s">
        <v>1769</v>
      </c>
      <c r="B813" t="s">
        <v>1770</v>
      </c>
      <c r="C813" t="str">
        <f>IFERROR(VLOOKUP(Table1[[#This Row],[Ticker]],[1]!Table1[[Symbol]:[Industry]],2,FALSE),"-")</f>
        <v>-</v>
      </c>
      <c r="D813" t="s">
        <v>355</v>
      </c>
      <c r="E813">
        <v>3654.5587260000002</v>
      </c>
      <c r="F813">
        <v>1437.15</v>
      </c>
      <c r="G813">
        <v>15.4946018120418</v>
      </c>
      <c r="H813">
        <v>-7.7081452195311</v>
      </c>
      <c r="I813">
        <v>-11.1436812214124</v>
      </c>
      <c r="J813">
        <v>2.2643149657355801</v>
      </c>
      <c r="K813">
        <v>1302.0844962322401</v>
      </c>
      <c r="L813">
        <v>1272.5685785342</v>
      </c>
      <c r="M813">
        <v>51.280848899805598</v>
      </c>
      <c r="N813">
        <v>11.2720569969654</v>
      </c>
      <c r="O813">
        <v>1.01714377200363</v>
      </c>
      <c r="P813">
        <v>26.8447969940507</v>
      </c>
      <c r="Q813">
        <v>52.079365079364997</v>
      </c>
      <c r="R813">
        <v>7.0548587108735003E-2</v>
      </c>
    </row>
    <row r="814" spans="1:18" x14ac:dyDescent="0.3">
      <c r="A814" t="s">
        <v>1771</v>
      </c>
      <c r="B814" t="s">
        <v>1772</v>
      </c>
      <c r="C814" t="str">
        <f>IFERROR(VLOOKUP(Table1[[#This Row],[Ticker]],[1]!Table1[[Symbol]:[Industry]],2,FALSE),"-")</f>
        <v>-</v>
      </c>
      <c r="D814" t="s">
        <v>284</v>
      </c>
      <c r="E814">
        <v>3649.9226559949998</v>
      </c>
      <c r="F814">
        <v>419.15</v>
      </c>
      <c r="G814">
        <v>-0.55310958432581003</v>
      </c>
      <c r="H814">
        <v>-8.9067566701144898</v>
      </c>
      <c r="I814">
        <v>0.13914204414314499</v>
      </c>
      <c r="J814">
        <v>-3.2712034562562899</v>
      </c>
      <c r="K814">
        <v>427.64106702066101</v>
      </c>
      <c r="L814">
        <v>403.28047214091703</v>
      </c>
      <c r="M814">
        <v>28.106198145544699</v>
      </c>
      <c r="N814">
        <v>-0.75750383421672096</v>
      </c>
      <c r="O814">
        <v>0.89971937918433298</v>
      </c>
      <c r="P814">
        <v>20.458069903375801</v>
      </c>
      <c r="Q814">
        <v>36.932375040836298</v>
      </c>
    </row>
    <row r="815" spans="1:18" hidden="1" x14ac:dyDescent="0.3">
      <c r="A815" t="s">
        <v>1773</v>
      </c>
      <c r="B815" t="s">
        <v>1774</v>
      </c>
      <c r="C815" t="str">
        <f>IFERROR(VLOOKUP(Table1[[#This Row],[Ticker]],[1]!Table1[[Symbol]:[Industry]],2,FALSE),"-")</f>
        <v>-</v>
      </c>
      <c r="D815" t="s">
        <v>130</v>
      </c>
      <c r="E815">
        <v>3643.4853118999999</v>
      </c>
      <c r="F815">
        <v>19.850000000000001</v>
      </c>
      <c r="G815">
        <v>78.114600526730399</v>
      </c>
      <c r="H815">
        <v>-11.788977734153701</v>
      </c>
      <c r="I815">
        <v>39.900646568178097</v>
      </c>
      <c r="J815">
        <v>-2.4057996159710902</v>
      </c>
      <c r="K815">
        <v>20.441483673680001</v>
      </c>
      <c r="L815">
        <v>17.759760930350701</v>
      </c>
      <c r="M815">
        <v>56.035124750271201</v>
      </c>
      <c r="N815">
        <v>-0.97449890679894802</v>
      </c>
      <c r="O815">
        <v>1.1648603363557799</v>
      </c>
      <c r="P815">
        <v>71.032745591939502</v>
      </c>
      <c r="Q815">
        <v>127.376861397479</v>
      </c>
      <c r="R815">
        <v>9.9991693927339004E-2</v>
      </c>
    </row>
    <row r="816" spans="1:18" x14ac:dyDescent="0.3">
      <c r="A816" t="s">
        <v>1775</v>
      </c>
      <c r="B816" t="s">
        <v>1776</v>
      </c>
      <c r="C816" t="str">
        <f>IFERROR(VLOOKUP(Table1[[#This Row],[Ticker]],[1]!Table1[[Symbol]:[Industry]],2,FALSE),"-")</f>
        <v>-</v>
      </c>
      <c r="D816" t="s">
        <v>66</v>
      </c>
      <c r="E816">
        <v>3634.2896062499999</v>
      </c>
      <c r="F816">
        <v>342.55</v>
      </c>
      <c r="G816">
        <v>-17.9582815283492</v>
      </c>
      <c r="H816">
        <v>1.8210178035526401</v>
      </c>
      <c r="I816">
        <v>-0.89708788577379805</v>
      </c>
      <c r="J816">
        <v>4.3229749651524703</v>
      </c>
      <c r="K816">
        <v>296.59127940342898</v>
      </c>
      <c r="L816">
        <v>294.63700502466702</v>
      </c>
      <c r="M816">
        <v>48.602105118238597</v>
      </c>
      <c r="N816">
        <v>13.4135684083545</v>
      </c>
      <c r="O816">
        <v>1.8381986672039801</v>
      </c>
      <c r="P816">
        <v>1.54721938403152</v>
      </c>
      <c r="Q816">
        <v>36.965213914434202</v>
      </c>
      <c r="R816">
        <v>-4.9454796744576E-2</v>
      </c>
    </row>
    <row r="817" spans="1:18" x14ac:dyDescent="0.3">
      <c r="A817" t="s">
        <v>1777</v>
      </c>
      <c r="B817" t="s">
        <v>1778</v>
      </c>
      <c r="C817" t="str">
        <f>IFERROR(VLOOKUP(Table1[[#This Row],[Ticker]],[1]!Table1[[Symbol]:[Industry]],2,FALSE),"-")</f>
        <v>-</v>
      </c>
      <c r="D817" t="s">
        <v>130</v>
      </c>
      <c r="E817">
        <v>3611.1422197500001</v>
      </c>
      <c r="F817">
        <v>1232.1500000000001</v>
      </c>
      <c r="G817">
        <v>1.00088800165238</v>
      </c>
      <c r="H817">
        <v>-4.2673688865474197</v>
      </c>
      <c r="I817">
        <v>-3.6356008574280101</v>
      </c>
      <c r="J817">
        <v>-1.2337864912102301</v>
      </c>
      <c r="K817">
        <v>1194.7973644902299</v>
      </c>
      <c r="L817">
        <v>1122.65958571751</v>
      </c>
      <c r="M817">
        <v>43.643390431832898</v>
      </c>
      <c r="N817">
        <v>1.2713499829952</v>
      </c>
      <c r="O817">
        <v>0.77574227305461796</v>
      </c>
      <c r="P817">
        <v>10.295012782534499</v>
      </c>
      <c r="Q817">
        <v>29.0209424083769</v>
      </c>
      <c r="R817">
        <v>4.1091527640758997E-2</v>
      </c>
    </row>
    <row r="818" spans="1:18" x14ac:dyDescent="0.3">
      <c r="A818" t="s">
        <v>1779</v>
      </c>
      <c r="B818" t="s">
        <v>1780</v>
      </c>
      <c r="C818" t="str">
        <f>IFERROR(VLOOKUP(Table1[[#This Row],[Ticker]],[1]!Table1[[Symbol]:[Industry]],2,FALSE),"-")</f>
        <v>-</v>
      </c>
      <c r="D818" t="s">
        <v>355</v>
      </c>
      <c r="E818">
        <v>3595.01156154</v>
      </c>
      <c r="F818">
        <v>1351.2</v>
      </c>
      <c r="G818">
        <v>36.701481783150001</v>
      </c>
      <c r="H818">
        <v>-0.53734082876790901</v>
      </c>
      <c r="I818">
        <v>11.627320318462401</v>
      </c>
      <c r="J818">
        <v>0.108196400272575</v>
      </c>
      <c r="K818">
        <v>1302.8839832333999</v>
      </c>
      <c r="L818">
        <v>1127.22875174654</v>
      </c>
      <c r="M818">
        <v>54.285585554901502</v>
      </c>
      <c r="N818">
        <v>1.20892865919712</v>
      </c>
      <c r="O818">
        <v>0.83730159100735702</v>
      </c>
      <c r="P818">
        <v>2.4274718768501899</v>
      </c>
      <c r="Q818">
        <v>78.246817492249804</v>
      </c>
      <c r="R818">
        <v>0.12221976730086601</v>
      </c>
    </row>
    <row r="819" spans="1:18" hidden="1" x14ac:dyDescent="0.3">
      <c r="A819" t="s">
        <v>1781</v>
      </c>
      <c r="B819" t="s">
        <v>1782</v>
      </c>
      <c r="C819" t="str">
        <f>IFERROR(VLOOKUP(Table1[[#This Row],[Ticker]],[1]!Table1[[Symbol]:[Industry]],2,FALSE),"-")</f>
        <v>-</v>
      </c>
      <c r="D819" t="s">
        <v>90</v>
      </c>
      <c r="E819">
        <v>3583.5097897800001</v>
      </c>
      <c r="F819">
        <v>911.3</v>
      </c>
      <c r="G819">
        <v>123.29441361841999</v>
      </c>
      <c r="H819">
        <v>-9.4397241220016195</v>
      </c>
      <c r="I819">
        <v>41.304324881907398</v>
      </c>
      <c r="J819">
        <v>-2.33404837175389</v>
      </c>
      <c r="K819">
        <v>869.09178874916302</v>
      </c>
      <c r="L819">
        <v>729.68362315043805</v>
      </c>
      <c r="M819">
        <v>63.280135887439499</v>
      </c>
      <c r="N819">
        <v>1.69657278015762</v>
      </c>
      <c r="O819">
        <v>0.93747898470868296</v>
      </c>
      <c r="P819">
        <v>11.489081531877501</v>
      </c>
      <c r="Q819">
        <v>153.35001390047199</v>
      </c>
      <c r="R819">
        <v>0.102677316103508</v>
      </c>
    </row>
    <row r="820" spans="1:18" hidden="1" x14ac:dyDescent="0.3">
      <c r="A820" t="s">
        <v>1783</v>
      </c>
      <c r="B820" t="s">
        <v>1784</v>
      </c>
      <c r="C820" t="str">
        <f>IFERROR(VLOOKUP(Table1[[#This Row],[Ticker]],[1]!Table1[[Symbol]:[Industry]],2,FALSE),"-")</f>
        <v>-</v>
      </c>
      <c r="D820" t="s">
        <v>138</v>
      </c>
      <c r="E820">
        <v>3580.6954063399999</v>
      </c>
      <c r="F820">
        <v>430.2</v>
      </c>
      <c r="G820">
        <v>102.17985781845501</v>
      </c>
      <c r="H820">
        <v>16.938454575532599</v>
      </c>
      <c r="I820">
        <v>49.023703473756299</v>
      </c>
      <c r="J820">
        <v>-2.2196622239513499</v>
      </c>
      <c r="K820">
        <v>373.98598974306299</v>
      </c>
      <c r="L820">
        <v>303.15434204944103</v>
      </c>
      <c r="M820">
        <v>36.323583082953498</v>
      </c>
      <c r="N820">
        <v>7.4407221230353704</v>
      </c>
      <c r="O820">
        <v>1.19172689558617</v>
      </c>
      <c r="P820">
        <v>9.0190609019060908</v>
      </c>
      <c r="Q820">
        <v>143.94669690955399</v>
      </c>
      <c r="R820">
        <v>8.9610132032602999E-2</v>
      </c>
    </row>
    <row r="821" spans="1:18" x14ac:dyDescent="0.3">
      <c r="A821" t="s">
        <v>1785</v>
      </c>
      <c r="B821" t="s">
        <v>1786</v>
      </c>
      <c r="C821" t="str">
        <f>IFERROR(VLOOKUP(Table1[[#This Row],[Ticker]],[1]!Table1[[Symbol]:[Industry]],2,FALSE),"-")</f>
        <v>-</v>
      </c>
      <c r="D821" t="s">
        <v>256</v>
      </c>
      <c r="E821">
        <v>3567.0035572500001</v>
      </c>
      <c r="F821">
        <v>216.93</v>
      </c>
      <c r="G821">
        <v>-19.869422238008301</v>
      </c>
      <c r="H821">
        <v>-4.9825905086048303</v>
      </c>
      <c r="I821">
        <v>-27.199337677697301</v>
      </c>
      <c r="J821">
        <v>-2.1293260894975798</v>
      </c>
      <c r="K821">
        <v>221.68960350581401</v>
      </c>
      <c r="L821">
        <v>233.98573092922399</v>
      </c>
      <c r="M821">
        <v>71.254940838538602</v>
      </c>
      <c r="N821">
        <v>-0.24865657306908301</v>
      </c>
      <c r="O821">
        <v>1.25986918460041</v>
      </c>
      <c r="P821">
        <v>37.832480523671201</v>
      </c>
      <c r="Q821">
        <v>13.8441353975334</v>
      </c>
      <c r="R821">
        <v>0.11316145573873899</v>
      </c>
    </row>
    <row r="822" spans="1:18" x14ac:dyDescent="0.3">
      <c r="A822" t="s">
        <v>1787</v>
      </c>
      <c r="B822" t="s">
        <v>1788</v>
      </c>
      <c r="C822" t="str">
        <f>IFERROR(VLOOKUP(Table1[[#This Row],[Ticker]],[1]!Table1[[Symbol]:[Industry]],2,FALSE),"-")</f>
        <v>-</v>
      </c>
      <c r="D822" t="s">
        <v>1409</v>
      </c>
      <c r="E822">
        <v>3562.5450000000001</v>
      </c>
      <c r="F822">
        <v>329.9</v>
      </c>
      <c r="G822">
        <v>-48.662191915163703</v>
      </c>
      <c r="H822">
        <v>0.40782017692988898</v>
      </c>
      <c r="I822">
        <v>-25.0601939135537</v>
      </c>
      <c r="J822">
        <v>4.1477033605001798</v>
      </c>
      <c r="K822">
        <v>323.981920990481</v>
      </c>
      <c r="L822">
        <v>352.30797566339402</v>
      </c>
      <c r="M822">
        <v>46.634782988483799</v>
      </c>
      <c r="N822">
        <v>1.91896662229207</v>
      </c>
      <c r="O822">
        <v>1.7109215075973401</v>
      </c>
      <c r="P822">
        <v>45.422855410730499</v>
      </c>
      <c r="Q822">
        <v>13.6019283746556</v>
      </c>
      <c r="R822">
        <v>-8.2783256045560003E-3</v>
      </c>
    </row>
    <row r="823" spans="1:18" hidden="1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125</v>
      </c>
      <c r="E823">
        <v>3561.0666169000001</v>
      </c>
      <c r="F823">
        <v>4566.1000000000004</v>
      </c>
      <c r="G823">
        <v>39.821854190753399</v>
      </c>
      <c r="H823">
        <v>-10.664352201012001</v>
      </c>
      <c r="I823">
        <v>95.212046533330707</v>
      </c>
      <c r="J823">
        <v>-0.87180937908914202</v>
      </c>
      <c r="K823">
        <v>4389.5938826473803</v>
      </c>
      <c r="L823">
        <v>3556.1126517749999</v>
      </c>
      <c r="M823">
        <v>64.610256430766597</v>
      </c>
      <c r="N823">
        <v>1.48526338724457</v>
      </c>
      <c r="O823">
        <v>0.50743254259264103</v>
      </c>
      <c r="P823">
        <v>12.6344144893891</v>
      </c>
      <c r="Q823">
        <v>114.049315582223</v>
      </c>
      <c r="R823">
        <v>0.15810396663163601</v>
      </c>
    </row>
    <row r="824" spans="1:18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79</v>
      </c>
      <c r="E824">
        <v>3554.49</v>
      </c>
      <c r="F824">
        <v>7574.55</v>
      </c>
      <c r="G824">
        <v>97.235723959859399</v>
      </c>
      <c r="H824">
        <v>22.454136665880299</v>
      </c>
      <c r="I824">
        <v>-6.1510001249858401</v>
      </c>
      <c r="J824">
        <v>11.5872819383058</v>
      </c>
      <c r="K824">
        <v>6539.0139190269902</v>
      </c>
      <c r="L824">
        <v>6094.3737449156297</v>
      </c>
      <c r="M824">
        <v>31.366631575911999</v>
      </c>
      <c r="N824">
        <v>11.697099297334301</v>
      </c>
      <c r="O824">
        <v>2.2644039372766902</v>
      </c>
      <c r="P824">
        <v>12.2178875312724</v>
      </c>
      <c r="Q824">
        <v>134.071384425216</v>
      </c>
      <c r="R824">
        <v>7.0940640137762995E-2</v>
      </c>
    </row>
    <row r="825" spans="1:18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47</v>
      </c>
      <c r="E825">
        <v>3554.3713834499999</v>
      </c>
      <c r="F825">
        <v>1087.45</v>
      </c>
      <c r="G825">
        <v>152.420355905984</v>
      </c>
      <c r="H825">
        <v>5.6874532422772299</v>
      </c>
      <c r="I825">
        <v>31.519779776026599</v>
      </c>
      <c r="J825">
        <v>-1.57961110605224</v>
      </c>
      <c r="K825">
        <v>971.28749269873299</v>
      </c>
      <c r="L825">
        <v>857.85774279013299</v>
      </c>
      <c r="M825">
        <v>46.850936373443702</v>
      </c>
      <c r="N825">
        <v>8.5810597457972797</v>
      </c>
      <c r="O825">
        <v>1.4668293127733401</v>
      </c>
      <c r="P825">
        <v>26.5345533127959</v>
      </c>
      <c r="Q825">
        <v>189.21542553191401</v>
      </c>
      <c r="R825">
        <v>0.261087050659144</v>
      </c>
    </row>
    <row r="826" spans="1:18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269</v>
      </c>
      <c r="E826">
        <v>3517.556625575</v>
      </c>
      <c r="F826">
        <v>533.85</v>
      </c>
      <c r="G826">
        <v>59.132440789693703</v>
      </c>
      <c r="H826">
        <v>1.3216989249100199</v>
      </c>
      <c r="I826">
        <v>36.431597208727197</v>
      </c>
      <c r="J826">
        <v>-6.2568210652496598E-2</v>
      </c>
      <c r="K826">
        <v>509.23124528045901</v>
      </c>
      <c r="L826">
        <v>429.04301002509601</v>
      </c>
      <c r="M826">
        <v>38.0350234793097</v>
      </c>
      <c r="N826">
        <v>2.94441446083724</v>
      </c>
      <c r="O826">
        <v>0.290222534606563</v>
      </c>
      <c r="P826">
        <v>15.1821672754518</v>
      </c>
      <c r="Q826">
        <v>89.510117145899898</v>
      </c>
      <c r="R826">
        <v>7.6983985871481003E-2</v>
      </c>
    </row>
    <row r="827" spans="1:18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1557</v>
      </c>
      <c r="E827">
        <v>3511.9596350249999</v>
      </c>
      <c r="F827">
        <v>153.47</v>
      </c>
      <c r="G827">
        <v>0.105375109793058</v>
      </c>
      <c r="H827">
        <v>-5.15745570117185</v>
      </c>
      <c r="I827">
        <v>-5.0260935960321502</v>
      </c>
      <c r="J827">
        <v>-0.69101440118588797</v>
      </c>
      <c r="K827">
        <v>150.26496568641701</v>
      </c>
      <c r="L827">
        <v>146.37607972315399</v>
      </c>
      <c r="M827">
        <v>50.892344077346699</v>
      </c>
      <c r="N827">
        <v>1.53231953867691</v>
      </c>
      <c r="O827">
        <v>1.13733169426449</v>
      </c>
      <c r="P827">
        <v>14.6152342477357</v>
      </c>
      <c r="Q827">
        <v>27.891666666666602</v>
      </c>
      <c r="R827">
        <v>5.534030071802E-2</v>
      </c>
    </row>
    <row r="828" spans="1:18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622</v>
      </c>
      <c r="E828">
        <v>3503.7640739599901</v>
      </c>
      <c r="F828">
        <v>1929.15</v>
      </c>
      <c r="G828">
        <v>112.158759254747</v>
      </c>
      <c r="H828">
        <v>6.1749653791832602</v>
      </c>
      <c r="I828">
        <v>30.9755685440654</v>
      </c>
      <c r="J828">
        <v>5.8649763007192099</v>
      </c>
      <c r="K828">
        <v>1770.08840750486</v>
      </c>
      <c r="L828">
        <v>1459.2896998648901</v>
      </c>
      <c r="M828">
        <v>37.7108387358115</v>
      </c>
      <c r="N828">
        <v>5.1824302883667102</v>
      </c>
      <c r="O828">
        <v>1.40410040889992</v>
      </c>
      <c r="P828">
        <v>13.2623176010159</v>
      </c>
      <c r="Q828">
        <v>142.34030525720701</v>
      </c>
      <c r="R828">
        <v>0.17702812467040399</v>
      </c>
    </row>
    <row r="829" spans="1:18" hidden="1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36</v>
      </c>
      <c r="E829">
        <v>3503.1032747999998</v>
      </c>
      <c r="F829">
        <v>584.75</v>
      </c>
      <c r="G829">
        <v>-0.106954002013615</v>
      </c>
      <c r="H829">
        <v>13.396317910432</v>
      </c>
      <c r="I829">
        <v>15.745913104910301</v>
      </c>
      <c r="J829">
        <v>0.44378729271376999</v>
      </c>
      <c r="K829">
        <v>519.72746871195102</v>
      </c>
      <c r="M829">
        <v>50.6786435105995</v>
      </c>
      <c r="N829">
        <v>7.9683985166850402</v>
      </c>
      <c r="O829">
        <v>1.6313854288551</v>
      </c>
      <c r="P829">
        <v>3.4630183839247501</v>
      </c>
      <c r="Q829">
        <v>35.8146556729764</v>
      </c>
    </row>
    <row r="830" spans="1:18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130</v>
      </c>
      <c r="E830">
        <v>3494.83108429</v>
      </c>
      <c r="F830">
        <v>128.61000000000001</v>
      </c>
      <c r="G830">
        <v>43.008919566348602</v>
      </c>
      <c r="H830">
        <v>7.06254718294496</v>
      </c>
      <c r="I830">
        <v>30.5375379776711</v>
      </c>
      <c r="J830">
        <v>2.0958731025123098</v>
      </c>
      <c r="K830">
        <v>114.28696064862</v>
      </c>
      <c r="L830">
        <v>97.220506966269198</v>
      </c>
      <c r="M830">
        <v>56.3008836892243</v>
      </c>
      <c r="N830">
        <v>4.8498864353532598</v>
      </c>
      <c r="O830">
        <v>0.74010415394678097</v>
      </c>
      <c r="P830">
        <v>6.7568618303397798</v>
      </c>
      <c r="Q830">
        <v>88.577712609970604</v>
      </c>
      <c r="R830">
        <v>0.14739458072078901</v>
      </c>
    </row>
    <row r="831" spans="1:18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350</v>
      </c>
      <c r="E831">
        <v>3484.7590427999999</v>
      </c>
      <c r="F831">
        <v>21.76</v>
      </c>
      <c r="G831">
        <v>-31.288691654339399</v>
      </c>
      <c r="H831">
        <v>-5.89952153835182</v>
      </c>
      <c r="I831">
        <v>-35.9844277581347</v>
      </c>
      <c r="J831">
        <v>-4.5161404681774702</v>
      </c>
      <c r="K831">
        <v>23.9450399847019</v>
      </c>
      <c r="L831">
        <v>26.084889221162701</v>
      </c>
      <c r="M831">
        <v>40.499942296388298</v>
      </c>
      <c r="N831">
        <v>-4.5157724995708897</v>
      </c>
      <c r="O831">
        <v>0.49997808261135002</v>
      </c>
      <c r="P831">
        <v>107.49080882352899</v>
      </c>
      <c r="Q831">
        <v>30.299401197604801</v>
      </c>
    </row>
    <row r="832" spans="1:18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96</v>
      </c>
      <c r="E832">
        <v>3458.0206431000001</v>
      </c>
      <c r="F832">
        <v>1675.85</v>
      </c>
      <c r="G832">
        <v>99.592598039111394</v>
      </c>
      <c r="H832">
        <v>29.158281525105501</v>
      </c>
      <c r="I832">
        <v>2.1734709252281701</v>
      </c>
      <c r="J832">
        <v>14.004602481930901</v>
      </c>
      <c r="K832">
        <v>1335.31257908368</v>
      </c>
      <c r="L832">
        <v>1250.3977212192301</v>
      </c>
      <c r="M832">
        <v>55.275152461058397</v>
      </c>
      <c r="N832">
        <v>20.183047657032599</v>
      </c>
      <c r="O832">
        <v>3.13119773874207</v>
      </c>
      <c r="P832">
        <v>2.4554703583256199</v>
      </c>
      <c r="Q832">
        <v>127.388059701492</v>
      </c>
      <c r="R832">
        <v>9.9202261827106994E-2</v>
      </c>
    </row>
    <row r="833" spans="1:18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47</v>
      </c>
      <c r="E833">
        <v>3455.7376825400002</v>
      </c>
      <c r="F833">
        <v>580.6</v>
      </c>
      <c r="G833">
        <v>36.711973059729502</v>
      </c>
      <c r="H833">
        <v>21.087711511962201</v>
      </c>
      <c r="I833">
        <v>-36.743011331591497</v>
      </c>
      <c r="J833">
        <v>19.236490436565301</v>
      </c>
      <c r="K833">
        <v>536.32453066008395</v>
      </c>
      <c r="L833">
        <v>567.77158818673104</v>
      </c>
      <c r="M833">
        <v>45.7013783860519</v>
      </c>
      <c r="N833">
        <v>9.26828151530996</v>
      </c>
      <c r="O833">
        <v>1.5658420466413101</v>
      </c>
      <c r="P833">
        <v>73.794350671718803</v>
      </c>
      <c r="Q833">
        <v>67.295778706238195</v>
      </c>
      <c r="R833">
        <v>0.14403882709587501</v>
      </c>
    </row>
    <row r="834" spans="1:18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1813</v>
      </c>
      <c r="E834">
        <v>3425.3921624999998</v>
      </c>
      <c r="F834">
        <v>721.55</v>
      </c>
      <c r="G834">
        <v>6178.3962750948403</v>
      </c>
      <c r="H834">
        <v>-8.8091634571468092</v>
      </c>
      <c r="I834">
        <v>486.984803256649</v>
      </c>
      <c r="J834">
        <v>-2.84481026974685</v>
      </c>
      <c r="K834">
        <v>645.99709477870704</v>
      </c>
      <c r="L834">
        <v>280.27132482432</v>
      </c>
      <c r="M834">
        <v>73.406246031263905</v>
      </c>
      <c r="N834">
        <v>-2.0393929347798299</v>
      </c>
      <c r="O834">
        <v>0.69509861739073397</v>
      </c>
      <c r="P834">
        <v>31.480839858637601</v>
      </c>
    </row>
    <row r="835" spans="1:18" x14ac:dyDescent="0.3">
      <c r="A835" t="s">
        <v>1814</v>
      </c>
      <c r="B835" t="s">
        <v>1815</v>
      </c>
      <c r="C835" t="str">
        <f>IFERROR(VLOOKUP(Table1[[#This Row],[Ticker]],[1]!Table1[[Symbol]:[Industry]],2,FALSE),"-")</f>
        <v>-</v>
      </c>
      <c r="D835" t="s">
        <v>189</v>
      </c>
      <c r="E835">
        <v>3412.7718917000002</v>
      </c>
      <c r="F835">
        <v>266.72000000000003</v>
      </c>
      <c r="G835">
        <v>14.1278289672284</v>
      </c>
      <c r="H835">
        <v>8.0857923991309608</v>
      </c>
      <c r="I835">
        <v>16.037239425648501</v>
      </c>
      <c r="J835">
        <v>0.825098167543445</v>
      </c>
      <c r="K835">
        <v>244.57259747383199</v>
      </c>
      <c r="L835">
        <v>227.50241809968401</v>
      </c>
      <c r="M835">
        <v>46.220275085723699</v>
      </c>
      <c r="N835">
        <v>5.0512159981335802</v>
      </c>
      <c r="O835">
        <v>1.3867040971135201</v>
      </c>
      <c r="P835">
        <v>2.8981703659267799</v>
      </c>
      <c r="Q835">
        <v>42.023429179978699</v>
      </c>
      <c r="R835">
        <v>-7.8267535475611993E-2</v>
      </c>
    </row>
    <row r="836" spans="1:18" hidden="1" x14ac:dyDescent="0.3">
      <c r="A836" t="s">
        <v>1816</v>
      </c>
      <c r="B836" t="s">
        <v>1817</v>
      </c>
      <c r="C836" t="str">
        <f>IFERROR(VLOOKUP(Table1[[#This Row],[Ticker]],[1]!Table1[[Symbol]:[Industry]],2,FALSE),"-")</f>
        <v>-</v>
      </c>
      <c r="D836" t="s">
        <v>203</v>
      </c>
      <c r="E836">
        <v>3409.0617158099999</v>
      </c>
      <c r="F836">
        <v>358.7</v>
      </c>
      <c r="G836">
        <v>93.226548540370402</v>
      </c>
      <c r="H836">
        <v>12.8415295503819</v>
      </c>
      <c r="I836">
        <v>52.967192194090799</v>
      </c>
      <c r="J836">
        <v>-2.0436348700604001</v>
      </c>
      <c r="K836">
        <v>327.59547398999302</v>
      </c>
      <c r="L836">
        <v>274.13046091827903</v>
      </c>
      <c r="M836">
        <v>39.360204073898899</v>
      </c>
      <c r="N836">
        <v>5.0959572250388101</v>
      </c>
      <c r="O836">
        <v>1.0736787798559999</v>
      </c>
      <c r="P836">
        <v>11.792584332311099</v>
      </c>
      <c r="Q836">
        <v>136.80007229019299</v>
      </c>
      <c r="R836">
        <v>0.14815710696432899</v>
      </c>
    </row>
    <row r="837" spans="1:18" hidden="1" x14ac:dyDescent="0.3">
      <c r="A837" t="s">
        <v>1818</v>
      </c>
      <c r="B837" t="s">
        <v>1819</v>
      </c>
      <c r="C837" t="str">
        <f>IFERROR(VLOOKUP(Table1[[#This Row],[Ticker]],[1]!Table1[[Symbol]:[Industry]],2,FALSE),"-")</f>
        <v>-</v>
      </c>
      <c r="D837" t="s">
        <v>256</v>
      </c>
      <c r="E837">
        <v>3391.14448872</v>
      </c>
      <c r="F837">
        <v>569.65</v>
      </c>
      <c r="G837">
        <v>53.568469559863097</v>
      </c>
      <c r="H837">
        <v>-1.63598355667122</v>
      </c>
      <c r="I837">
        <v>5.46132488721108</v>
      </c>
      <c r="J837">
        <v>-1.1946402748731999</v>
      </c>
      <c r="K837">
        <v>530.28211169910503</v>
      </c>
      <c r="L837">
        <v>472.18172779755997</v>
      </c>
      <c r="M837">
        <v>82.575382994540703</v>
      </c>
      <c r="N837">
        <v>4.2843916050478299</v>
      </c>
      <c r="O837">
        <v>0.81325354115579795</v>
      </c>
      <c r="P837">
        <v>4.4501009391731703</v>
      </c>
      <c r="Q837">
        <v>83.609991941982202</v>
      </c>
      <c r="R837">
        <v>8.4980427634419001E-2</v>
      </c>
    </row>
    <row r="838" spans="1:18" x14ac:dyDescent="0.3">
      <c r="A838" t="s">
        <v>1820</v>
      </c>
      <c r="B838" t="s">
        <v>1821</v>
      </c>
      <c r="C838" t="str">
        <f>IFERROR(VLOOKUP(Table1[[#This Row],[Ticker]],[1]!Table1[[Symbol]:[Industry]],2,FALSE),"-")</f>
        <v>-</v>
      </c>
      <c r="D838" t="s">
        <v>239</v>
      </c>
      <c r="E838">
        <v>3386.9602570000002</v>
      </c>
      <c r="F838">
        <v>338.4</v>
      </c>
      <c r="G838">
        <v>58.160038317123899</v>
      </c>
      <c r="H838">
        <v>-5.8053317505077597</v>
      </c>
      <c r="I838">
        <v>8.0710389594480105</v>
      </c>
      <c r="J838">
        <v>-0.27805122647074398</v>
      </c>
      <c r="K838">
        <v>319.83994035661101</v>
      </c>
      <c r="L838">
        <v>294.27690416962901</v>
      </c>
      <c r="M838">
        <v>78.129479794848194</v>
      </c>
      <c r="N838">
        <v>4.0777419070278702</v>
      </c>
      <c r="O838">
        <v>1.09011240457235</v>
      </c>
      <c r="P838">
        <v>18.661347517730398</v>
      </c>
      <c r="Q838">
        <v>91.024555461473298</v>
      </c>
      <c r="R838">
        <v>0.10945019620192201</v>
      </c>
    </row>
    <row r="839" spans="1:18" hidden="1" x14ac:dyDescent="0.3">
      <c r="A839" t="s">
        <v>1822</v>
      </c>
      <c r="B839" t="s">
        <v>1823</v>
      </c>
      <c r="C839" t="str">
        <f>IFERROR(VLOOKUP(Table1[[#This Row],[Ticker]],[1]!Table1[[Symbol]:[Industry]],2,FALSE),"-")</f>
        <v>-</v>
      </c>
      <c r="D839" t="s">
        <v>418</v>
      </c>
      <c r="E839">
        <v>3381.9480922500002</v>
      </c>
      <c r="F839">
        <v>679</v>
      </c>
      <c r="G839">
        <v>100.290198518842</v>
      </c>
      <c r="H839">
        <v>21.3425799736751</v>
      </c>
      <c r="I839">
        <v>68.466492741051795</v>
      </c>
      <c r="J839">
        <v>-3.0332496307450598</v>
      </c>
      <c r="K839">
        <v>594.18084436045297</v>
      </c>
      <c r="L839">
        <v>464.36267098579998</v>
      </c>
      <c r="M839">
        <v>50.339103410148198</v>
      </c>
      <c r="N839">
        <v>4.4258549932707201</v>
      </c>
      <c r="O839">
        <v>0.32711961662301597</v>
      </c>
      <c r="P839">
        <v>7.43740795287186</v>
      </c>
      <c r="Q839">
        <v>132.21614227086101</v>
      </c>
    </row>
    <row r="840" spans="1:18" x14ac:dyDescent="0.3">
      <c r="A840" t="s">
        <v>1824</v>
      </c>
      <c r="B840" t="s">
        <v>1825</v>
      </c>
      <c r="C840" t="str">
        <f>IFERROR(VLOOKUP(Table1[[#This Row],[Ticker]],[1]!Table1[[Symbol]:[Industry]],2,FALSE),"-")</f>
        <v>-</v>
      </c>
      <c r="D840" t="s">
        <v>22</v>
      </c>
      <c r="E840">
        <v>3360.8695487999998</v>
      </c>
      <c r="F840">
        <v>613.4</v>
      </c>
      <c r="G840">
        <v>-14.036273437273399</v>
      </c>
      <c r="H840">
        <v>4.0996882318982903</v>
      </c>
      <c r="I840">
        <v>-27.615586149243601</v>
      </c>
      <c r="J840">
        <v>5.8650476874104402</v>
      </c>
      <c r="K840">
        <v>581.86640557891997</v>
      </c>
      <c r="L840">
        <v>584.24891962575396</v>
      </c>
      <c r="M840">
        <v>45.837713370009098</v>
      </c>
      <c r="N840">
        <v>4.9230773829920897</v>
      </c>
      <c r="O840">
        <v>1.94520588267474</v>
      </c>
      <c r="P840">
        <v>29.034887512226899</v>
      </c>
      <c r="Q840">
        <v>36.311111111111103</v>
      </c>
      <c r="R840">
        <v>0.123306448034168</v>
      </c>
    </row>
    <row r="841" spans="1:18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74</v>
      </c>
      <c r="E841">
        <v>3350.6902408149999</v>
      </c>
      <c r="F841">
        <v>1402.35</v>
      </c>
      <c r="G841">
        <v>98.632070453922594</v>
      </c>
      <c r="H841">
        <v>72.463897459732607</v>
      </c>
      <c r="I841">
        <v>79.0003727835186</v>
      </c>
      <c r="J841">
        <v>7.4101046039886098</v>
      </c>
      <c r="K841">
        <v>920.94008793552098</v>
      </c>
      <c r="L841">
        <v>766.35777333750605</v>
      </c>
      <c r="M841">
        <v>89.171841007914594</v>
      </c>
      <c r="N841">
        <v>29.496590581076902</v>
      </c>
      <c r="O841">
        <v>2.8902429232566198</v>
      </c>
      <c r="P841">
        <v>8.8922166363603896</v>
      </c>
      <c r="Q841">
        <v>132.004301431052</v>
      </c>
      <c r="R841">
        <v>5.8970774747373E-2</v>
      </c>
    </row>
    <row r="842" spans="1:18" hidden="1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1409</v>
      </c>
      <c r="E842">
        <v>3350.1216323250001</v>
      </c>
      <c r="F842">
        <v>7944</v>
      </c>
      <c r="G842">
        <v>-1.69762130656065</v>
      </c>
      <c r="H842">
        <v>20.500074702991501</v>
      </c>
      <c r="I842">
        <v>-4.2861342700916101</v>
      </c>
      <c r="J842">
        <v>-5.7835072741665599</v>
      </c>
      <c r="K842">
        <v>7044.3056061202396</v>
      </c>
      <c r="L842">
        <v>6860.1952046176502</v>
      </c>
      <c r="M842">
        <v>43.878504284347201</v>
      </c>
      <c r="N842">
        <v>6.4574942920615701</v>
      </c>
      <c r="O842">
        <v>0.74643305824913997</v>
      </c>
      <c r="P842">
        <v>8.5095669687814599</v>
      </c>
      <c r="Q842">
        <v>36.728599581759099</v>
      </c>
      <c r="R842">
        <v>-6.9371494902895001E-2</v>
      </c>
    </row>
    <row r="843" spans="1:18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125</v>
      </c>
      <c r="E843">
        <v>3339.26406</v>
      </c>
      <c r="F843">
        <v>556.1</v>
      </c>
      <c r="G843">
        <v>135.22168150076999</v>
      </c>
      <c r="H843">
        <v>57.018623091795703</v>
      </c>
      <c r="I843">
        <v>73.038747585693201</v>
      </c>
      <c r="J843">
        <v>-3.3278014302172298</v>
      </c>
      <c r="K843">
        <v>451.91060449556198</v>
      </c>
      <c r="L843">
        <v>334.84141990032299</v>
      </c>
      <c r="M843">
        <v>60.301524540595501</v>
      </c>
      <c r="N843">
        <v>5.0338532380789598</v>
      </c>
      <c r="O843">
        <v>2.3112039980965098</v>
      </c>
      <c r="P843">
        <v>30.7948210753461</v>
      </c>
      <c r="Q843">
        <v>167.09894332372701</v>
      </c>
      <c r="R843">
        <v>6.9469718887107998E-2</v>
      </c>
    </row>
    <row r="844" spans="1:18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284</v>
      </c>
      <c r="E844">
        <v>3324.8756704799998</v>
      </c>
      <c r="F844">
        <v>627.9</v>
      </c>
      <c r="G844">
        <v>-0.43553889185020001</v>
      </c>
      <c r="H844">
        <v>-1.46563525405749</v>
      </c>
      <c r="I844">
        <v>-15.907614796081999</v>
      </c>
      <c r="J844">
        <v>-2.9098719574965601</v>
      </c>
      <c r="K844">
        <v>630.98951332523598</v>
      </c>
      <c r="L844">
        <v>611.08150360127604</v>
      </c>
      <c r="M844">
        <v>40.586111863049602</v>
      </c>
      <c r="N844">
        <v>-0.93932923765869203</v>
      </c>
      <c r="O844">
        <v>0.70634948888368099</v>
      </c>
      <c r="P844">
        <v>15.0899824812868</v>
      </c>
      <c r="Q844">
        <v>28.1428571428571</v>
      </c>
      <c r="R844">
        <v>-0.10568891839069</v>
      </c>
    </row>
    <row r="845" spans="1:18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135</v>
      </c>
      <c r="E845">
        <v>3314.4112974</v>
      </c>
      <c r="F845">
        <v>109.69</v>
      </c>
      <c r="G845">
        <v>82.036910988151106</v>
      </c>
      <c r="H845">
        <v>-2.27949506113218</v>
      </c>
      <c r="I845">
        <v>-14.073524061923401</v>
      </c>
      <c r="J845">
        <v>5.8427459338613499</v>
      </c>
      <c r="K845">
        <v>108.04761719675</v>
      </c>
      <c r="L845">
        <v>99.666743980558294</v>
      </c>
      <c r="M845">
        <v>62.481185845590197</v>
      </c>
      <c r="N845">
        <v>1.7612521749616099</v>
      </c>
      <c r="O845">
        <v>2.5244527962908201</v>
      </c>
      <c r="P845">
        <v>47.415443522654698</v>
      </c>
      <c r="Q845">
        <v>142.67699115044201</v>
      </c>
      <c r="R845">
        <v>0.19389308602896499</v>
      </c>
    </row>
    <row r="846" spans="1:18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66</v>
      </c>
      <c r="E846">
        <v>3308.1549229399998</v>
      </c>
      <c r="F846">
        <v>358.4</v>
      </c>
      <c r="G846">
        <v>29.892140973718298</v>
      </c>
      <c r="H846">
        <v>1.8181076120620401</v>
      </c>
      <c r="I846">
        <v>1.90708243404569</v>
      </c>
      <c r="J846">
        <v>-0.349546830855335</v>
      </c>
      <c r="K846">
        <v>332.72814717966702</v>
      </c>
      <c r="L846">
        <v>307.01827030755601</v>
      </c>
      <c r="M846">
        <v>45.377444235701702</v>
      </c>
      <c r="N846">
        <v>3.78418344653572</v>
      </c>
      <c r="O846">
        <v>2.4490312854998701</v>
      </c>
      <c r="P846">
        <v>7.9659598214285801</v>
      </c>
      <c r="Q846">
        <v>69.857819905213205</v>
      </c>
      <c r="R846">
        <v>4.9768492253974998E-2</v>
      </c>
    </row>
    <row r="847" spans="1:18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269</v>
      </c>
      <c r="E847">
        <v>3295.0185562500001</v>
      </c>
      <c r="F847">
        <v>2100.3000000000002</v>
      </c>
      <c r="G847">
        <v>65.923922102274204</v>
      </c>
      <c r="H847">
        <v>14.8879989428229</v>
      </c>
      <c r="I847">
        <v>34.273702629856402</v>
      </c>
      <c r="J847">
        <v>-0.52129326392155695</v>
      </c>
      <c r="K847">
        <v>1812.7277656004201</v>
      </c>
      <c r="L847">
        <v>1508.47016082549</v>
      </c>
      <c r="M847">
        <v>73.702428720381107</v>
      </c>
      <c r="N847">
        <v>6.7713839629056602</v>
      </c>
      <c r="O847">
        <v>1.3111004641027999</v>
      </c>
      <c r="P847">
        <v>8.0321858782078603</v>
      </c>
      <c r="Q847">
        <v>111.883984867591</v>
      </c>
      <c r="R847">
        <v>3.4423738030139997E-2</v>
      </c>
    </row>
    <row r="848" spans="1:18" hidden="1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256</v>
      </c>
      <c r="E848">
        <v>3286.223746575</v>
      </c>
      <c r="F848">
        <v>549.04999999999995</v>
      </c>
      <c r="G848">
        <v>35.571994119773798</v>
      </c>
      <c r="H848">
        <v>2.0972976541377801</v>
      </c>
      <c r="I848">
        <v>30.8389147942646</v>
      </c>
      <c r="J848">
        <v>-3.0716224571733601</v>
      </c>
      <c r="K848">
        <v>488.482795199539</v>
      </c>
      <c r="L848">
        <v>429.44752474840999</v>
      </c>
      <c r="M848">
        <v>55.5370945966908</v>
      </c>
      <c r="N848">
        <v>8.3162273510132501</v>
      </c>
      <c r="O848">
        <v>1.87725750202111</v>
      </c>
      <c r="P848">
        <v>1.95792732902286</v>
      </c>
      <c r="Q848">
        <v>65.202346923424003</v>
      </c>
      <c r="R848">
        <v>0.121729298038802</v>
      </c>
    </row>
    <row r="849" spans="1:18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192</v>
      </c>
      <c r="E849">
        <v>3281.59044696</v>
      </c>
      <c r="F849">
        <v>2108.5</v>
      </c>
      <c r="G849">
        <v>67.951069942423601</v>
      </c>
      <c r="H849">
        <v>-13.1873342696652</v>
      </c>
      <c r="I849">
        <v>48.6415987688925</v>
      </c>
      <c r="J849">
        <v>-1.73258741765554</v>
      </c>
      <c r="K849">
        <v>2078.7438103823602</v>
      </c>
      <c r="L849">
        <v>1724.1487168189301</v>
      </c>
      <c r="M849">
        <v>59.997469875734197</v>
      </c>
      <c r="N849">
        <v>0.52609110864603104</v>
      </c>
      <c r="O849">
        <v>0.56296836657595395</v>
      </c>
      <c r="P849">
        <v>17.619160540668702</v>
      </c>
      <c r="Q849">
        <v>112.75414963927101</v>
      </c>
      <c r="R849">
        <v>0.15427594200203201</v>
      </c>
    </row>
    <row r="850" spans="1:18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486</v>
      </c>
      <c r="E850">
        <v>3258.9082552</v>
      </c>
      <c r="F850">
        <v>568.20000000000005</v>
      </c>
      <c r="G850">
        <v>25.6593140436662</v>
      </c>
      <c r="H850">
        <v>-5.0380653630033603</v>
      </c>
      <c r="I850">
        <v>16.1002612381699</v>
      </c>
      <c r="J850">
        <v>-2.8078975180689998</v>
      </c>
      <c r="K850">
        <v>559.78726960704603</v>
      </c>
      <c r="L850">
        <v>500.414235980775</v>
      </c>
      <c r="M850">
        <v>40.858975822637397</v>
      </c>
      <c r="N850">
        <v>0.35560691293299301</v>
      </c>
      <c r="O850">
        <v>0.949864875015766</v>
      </c>
      <c r="P850">
        <v>16.147483280534999</v>
      </c>
      <c r="Q850">
        <v>58.715083798882603</v>
      </c>
      <c r="R850">
        <v>4.1613607523567998E-2</v>
      </c>
    </row>
    <row r="851" spans="1:18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147</v>
      </c>
      <c r="E851">
        <v>3248.6713399800001</v>
      </c>
      <c r="F851">
        <v>408.85</v>
      </c>
      <c r="G851">
        <v>182.69558718643401</v>
      </c>
      <c r="H851">
        <v>11.292546879327</v>
      </c>
      <c r="I851">
        <v>-10.030024090750899</v>
      </c>
      <c r="J851">
        <v>-3.02148917584835</v>
      </c>
      <c r="K851">
        <v>365.89230922247799</v>
      </c>
      <c r="L851">
        <v>334.101467034878</v>
      </c>
      <c r="M851">
        <v>64.382875242018699</v>
      </c>
      <c r="N851">
        <v>7.3025716095811202</v>
      </c>
      <c r="O851">
        <v>1.6615881028384101</v>
      </c>
      <c r="P851">
        <v>18.185153479271101</v>
      </c>
      <c r="Q851">
        <v>248.253833049403</v>
      </c>
      <c r="R851">
        <v>7.7043872304655994E-2</v>
      </c>
    </row>
    <row r="852" spans="1:18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256</v>
      </c>
      <c r="E852">
        <v>3229.5538802999999</v>
      </c>
      <c r="F852">
        <v>1276.05</v>
      </c>
      <c r="G852">
        <v>19.985391324142501</v>
      </c>
      <c r="H852">
        <v>2.4989700496956702</v>
      </c>
      <c r="I852">
        <v>11.303979484665399</v>
      </c>
      <c r="J852">
        <v>0.77284243381044404</v>
      </c>
      <c r="K852">
        <v>1214.03964311499</v>
      </c>
      <c r="L852">
        <v>1100.58333436361</v>
      </c>
      <c r="M852">
        <v>68.085776088618402</v>
      </c>
      <c r="N852">
        <v>1.83702960880443</v>
      </c>
      <c r="O852">
        <v>2.60493812463592</v>
      </c>
      <c r="P852">
        <v>6.3124485717644196</v>
      </c>
      <c r="Q852">
        <v>55.237226277372201</v>
      </c>
      <c r="R852">
        <v>0.13376743635750499</v>
      </c>
    </row>
    <row r="853" spans="1:18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138</v>
      </c>
      <c r="E853">
        <v>3227.9871392999999</v>
      </c>
      <c r="F853">
        <v>81.790000000000006</v>
      </c>
      <c r="G853">
        <v>58.108205242557403</v>
      </c>
      <c r="H853">
        <v>16.070570125394099</v>
      </c>
      <c r="I853">
        <v>73.961072349481398</v>
      </c>
      <c r="J853">
        <v>16.688543763069699</v>
      </c>
      <c r="K853">
        <v>65.8302627706951</v>
      </c>
      <c r="M853">
        <v>59.558297507227401</v>
      </c>
      <c r="N853">
        <v>13.6496658626184</v>
      </c>
      <c r="O853">
        <v>1.7769925408731599</v>
      </c>
      <c r="P853">
        <v>8.6929942535762308</v>
      </c>
      <c r="Q853">
        <v>127.194444444444</v>
      </c>
    </row>
    <row r="854" spans="1:18" hidden="1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135</v>
      </c>
      <c r="E854">
        <v>3220.577074155</v>
      </c>
      <c r="F854">
        <v>446.25</v>
      </c>
      <c r="G854">
        <v>72.273910734668704</v>
      </c>
      <c r="H854">
        <v>45.9040606055231</v>
      </c>
      <c r="I854">
        <v>88.126777841592698</v>
      </c>
      <c r="J854">
        <v>25.222698918801601</v>
      </c>
      <c r="K854">
        <v>293.91275304523901</v>
      </c>
      <c r="M854">
        <v>40.494362094624499</v>
      </c>
      <c r="N854">
        <v>34.311396908356699</v>
      </c>
      <c r="O854">
        <v>1.59971960551784</v>
      </c>
      <c r="P854">
        <v>3.4173669467787202</v>
      </c>
      <c r="Q854">
        <v>163.42975206611499</v>
      </c>
    </row>
    <row r="855" spans="1:18" hidden="1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377</v>
      </c>
      <c r="E855">
        <v>3213.7021702500001</v>
      </c>
      <c r="F855">
        <v>4262.05</v>
      </c>
      <c r="G855">
        <v>18.650004492518001</v>
      </c>
      <c r="H855">
        <v>-0.52563674538023297</v>
      </c>
      <c r="I855">
        <v>-18.646839418111799</v>
      </c>
      <c r="J855">
        <v>-2.5425788627444299</v>
      </c>
      <c r="K855">
        <v>4182.6259256572002</v>
      </c>
      <c r="L855">
        <v>4011.2377291323101</v>
      </c>
      <c r="M855">
        <v>54.572281536455002</v>
      </c>
      <c r="N855">
        <v>1.2625611715212299</v>
      </c>
      <c r="O855">
        <v>0.69353819038678899</v>
      </c>
      <c r="P855">
        <v>19.590337982895502</v>
      </c>
      <c r="Q855">
        <v>54.702359346642403</v>
      </c>
      <c r="R855">
        <v>6.9372846762666002E-2</v>
      </c>
    </row>
    <row r="856" spans="1:18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509</v>
      </c>
      <c r="E856">
        <v>3202.3534799399999</v>
      </c>
      <c r="F856">
        <v>1062.95</v>
      </c>
      <c r="G856">
        <v>28.114846813399101</v>
      </c>
      <c r="H856">
        <v>-2.66940278834607</v>
      </c>
      <c r="I856">
        <v>2.6429934772365402</v>
      </c>
      <c r="J856">
        <v>-1.47379613558053</v>
      </c>
      <c r="K856">
        <v>1082.9923317960599</v>
      </c>
      <c r="L856">
        <v>1003.46352874018</v>
      </c>
      <c r="M856">
        <v>30.7716093353128</v>
      </c>
      <c r="N856">
        <v>-0.51850192052159605</v>
      </c>
      <c r="O856">
        <v>0.71238948684598002</v>
      </c>
      <c r="P856">
        <v>18.9096382708499</v>
      </c>
      <c r="Q856">
        <v>55.584016393442603</v>
      </c>
      <c r="R856">
        <v>5.5886929144748999E-2</v>
      </c>
    </row>
    <row r="857" spans="1:18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913</v>
      </c>
      <c r="E857">
        <v>3190.1880545499998</v>
      </c>
      <c r="F857">
        <v>323.05</v>
      </c>
      <c r="G857">
        <v>55.2324463795686</v>
      </c>
      <c r="H857">
        <v>15.2853751363774</v>
      </c>
      <c r="I857">
        <v>31.127916436456701</v>
      </c>
      <c r="J857">
        <v>7.93824541507517</v>
      </c>
      <c r="K857">
        <v>268.24847961982101</v>
      </c>
      <c r="L857">
        <v>232.75360624958299</v>
      </c>
      <c r="M857">
        <v>66.634261545864106</v>
      </c>
      <c r="N857">
        <v>13.9426675423832</v>
      </c>
      <c r="O857">
        <v>1.89577489374124</v>
      </c>
      <c r="P857">
        <v>2.49187432286024</v>
      </c>
      <c r="Q857">
        <v>117.03056768558901</v>
      </c>
      <c r="R857">
        <v>-2.8332919061700002E-4</v>
      </c>
    </row>
    <row r="858" spans="1:18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486</v>
      </c>
      <c r="E858">
        <v>3188.6639001099902</v>
      </c>
      <c r="F858">
        <v>535.29999999999995</v>
      </c>
      <c r="G858">
        <v>3.0244636188929501</v>
      </c>
      <c r="H858">
        <v>6.9527730032586099</v>
      </c>
      <c r="I858">
        <v>33.840881499142498</v>
      </c>
      <c r="J858">
        <v>-4.98457707558316</v>
      </c>
      <c r="K858">
        <v>483.23777729225202</v>
      </c>
      <c r="L858">
        <v>431.35962177181699</v>
      </c>
      <c r="M858">
        <v>80.745820755134005</v>
      </c>
      <c r="N858">
        <v>2.7044832688820599</v>
      </c>
      <c r="O858">
        <v>2.2879746743234302</v>
      </c>
      <c r="P858">
        <v>6.7905847188492503</v>
      </c>
      <c r="Q858">
        <v>62.7051671732522</v>
      </c>
      <c r="R858">
        <v>-2.9017375280004001E-2</v>
      </c>
    </row>
    <row r="859" spans="1:18" hidden="1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1454</v>
      </c>
      <c r="E859">
        <v>3181.04884128</v>
      </c>
      <c r="F859">
        <v>216.2</v>
      </c>
      <c r="G859">
        <v>-17.678230641671799</v>
      </c>
      <c r="K859">
        <v>198.53034696656701</v>
      </c>
      <c r="L859">
        <v>172.215069946667</v>
      </c>
      <c r="M859">
        <v>81.1750791682543</v>
      </c>
      <c r="N859">
        <v>7.1270800941167698</v>
      </c>
      <c r="O859">
        <v>1</v>
      </c>
      <c r="P859">
        <v>2.8445883441258202</v>
      </c>
      <c r="Q859">
        <v>14.1499472016895</v>
      </c>
      <c r="R859">
        <v>0.14788253940821999</v>
      </c>
    </row>
    <row r="860" spans="1:18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350</v>
      </c>
      <c r="E860">
        <v>3178.86104492</v>
      </c>
      <c r="F860">
        <v>486.55</v>
      </c>
      <c r="G860">
        <v>2.6986113336252999</v>
      </c>
      <c r="H860">
        <v>5.8339592674814904</v>
      </c>
      <c r="I860">
        <v>16.1752408508397</v>
      </c>
      <c r="J860">
        <v>1.56416067619715</v>
      </c>
      <c r="K860">
        <v>449.00679713373398</v>
      </c>
      <c r="L860">
        <v>423.17140328451097</v>
      </c>
      <c r="M860">
        <v>46.500531005523101</v>
      </c>
      <c r="N860">
        <v>5.8621553215343303</v>
      </c>
      <c r="O860">
        <v>1.1831807321643499</v>
      </c>
      <c r="P860">
        <v>1.3256602610214701</v>
      </c>
      <c r="Q860">
        <v>39.793133170521401</v>
      </c>
      <c r="R860">
        <v>-4.9865043206276001E-2</v>
      </c>
    </row>
    <row r="861" spans="1:18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135</v>
      </c>
      <c r="E861">
        <v>3173.9230235999999</v>
      </c>
      <c r="F861">
        <v>550.95000000000005</v>
      </c>
      <c r="G861">
        <v>-19.547080591579501</v>
      </c>
      <c r="H861">
        <v>6.6403157184533503</v>
      </c>
      <c r="I861">
        <v>-11.3368153047796</v>
      </c>
      <c r="J861">
        <v>0.61164271181604501</v>
      </c>
      <c r="K861">
        <v>505.59833923383002</v>
      </c>
      <c r="L861">
        <v>508.651938615804</v>
      </c>
      <c r="M861">
        <v>25.704526158445901</v>
      </c>
      <c r="N861">
        <v>8.0339893731273104</v>
      </c>
      <c r="O861">
        <v>1.2335426194155299</v>
      </c>
      <c r="P861">
        <v>32.8795716489699</v>
      </c>
      <c r="Q861">
        <v>22.6377295492487</v>
      </c>
    </row>
    <row r="862" spans="1:18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269</v>
      </c>
      <c r="E862">
        <v>3170.4761073</v>
      </c>
      <c r="F862">
        <v>2051.15</v>
      </c>
      <c r="G862">
        <v>84.400393366642007</v>
      </c>
      <c r="H862">
        <v>1.0974047028506</v>
      </c>
      <c r="I862">
        <v>35.360406674755403</v>
      </c>
      <c r="J862">
        <v>0.480384910777443</v>
      </c>
      <c r="K862">
        <v>1803.8834943103</v>
      </c>
      <c r="L862">
        <v>1531.21501049671</v>
      </c>
      <c r="M862">
        <v>52.776054830245499</v>
      </c>
      <c r="N862">
        <v>8.8999899424985802</v>
      </c>
      <c r="O862">
        <v>1.4727077406639999</v>
      </c>
      <c r="P862">
        <v>2.9666284767081801</v>
      </c>
      <c r="Q862">
        <v>113.217255717255</v>
      </c>
      <c r="R862">
        <v>-1.5016029604069999E-3</v>
      </c>
    </row>
    <row r="863" spans="1:18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1454</v>
      </c>
      <c r="E863">
        <v>3163.2241442300001</v>
      </c>
      <c r="F863">
        <v>521.25</v>
      </c>
      <c r="G863">
        <v>1.27919147805976</v>
      </c>
      <c r="H863">
        <v>16.996018945579699</v>
      </c>
      <c r="I863">
        <v>1.60558381373535</v>
      </c>
      <c r="J863">
        <v>9.6761365426015598</v>
      </c>
      <c r="K863">
        <v>447.92608685488898</v>
      </c>
      <c r="L863">
        <v>447.71545822502299</v>
      </c>
      <c r="M863">
        <v>53.0406719288071</v>
      </c>
      <c r="N863">
        <v>12.8616967737421</v>
      </c>
      <c r="O863">
        <v>3.6786701025886601</v>
      </c>
      <c r="P863">
        <v>5.7074340527577903</v>
      </c>
      <c r="Q863">
        <v>40.517589971694299</v>
      </c>
      <c r="R863">
        <v>-2.2099592391744E-2</v>
      </c>
    </row>
    <row r="864" spans="1:18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96</v>
      </c>
      <c r="E864">
        <v>3148.6342489650001</v>
      </c>
      <c r="F864">
        <v>2791.65</v>
      </c>
      <c r="G864">
        <v>78.780717962976595</v>
      </c>
      <c r="H864">
        <v>4.1261864013777503</v>
      </c>
      <c r="I864">
        <v>-9.3852999107001391</v>
      </c>
      <c r="J864">
        <v>-0.71598575336311698</v>
      </c>
      <c r="K864">
        <v>2583.73602800361</v>
      </c>
      <c r="L864">
        <v>2391.1473822612202</v>
      </c>
      <c r="M864">
        <v>42.664563330698201</v>
      </c>
      <c r="N864">
        <v>6.0826158723771</v>
      </c>
      <c r="O864">
        <v>0.94198295079807803</v>
      </c>
      <c r="P864">
        <v>11.758279153905301</v>
      </c>
      <c r="Q864">
        <v>106.773572327975</v>
      </c>
      <c r="R864">
        <v>0.203048660103573</v>
      </c>
    </row>
    <row r="865" spans="1:18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1747</v>
      </c>
      <c r="E865">
        <v>3148.5480233399999</v>
      </c>
      <c r="F865">
        <v>16.04</v>
      </c>
      <c r="G865">
        <v>-21.266905161964701</v>
      </c>
      <c r="H865">
        <v>-5.6434909299842904</v>
      </c>
      <c r="I865">
        <v>-27.356582514685002</v>
      </c>
      <c r="J865">
        <v>-3.0138506148819801</v>
      </c>
      <c r="K865">
        <v>16.5794578444387</v>
      </c>
      <c r="L865">
        <v>17.8986789728751</v>
      </c>
      <c r="M865">
        <v>62.163143473139101</v>
      </c>
      <c r="N865">
        <v>0.46581131457421598</v>
      </c>
      <c r="O865">
        <v>1.0772710628011499</v>
      </c>
      <c r="P865">
        <v>62.406483790523701</v>
      </c>
      <c r="Q865">
        <v>24.824902723735399</v>
      </c>
      <c r="R865">
        <v>1.0201433861826001E-2</v>
      </c>
    </row>
    <row r="866" spans="1:18" hidden="1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50</v>
      </c>
      <c r="E866">
        <v>3146.5237017899999</v>
      </c>
      <c r="F866">
        <v>529.20000000000005</v>
      </c>
      <c r="G866">
        <v>49.798105629898302</v>
      </c>
      <c r="H866">
        <v>-1.3411133668394699</v>
      </c>
      <c r="I866">
        <v>23.133103548922801</v>
      </c>
      <c r="J866">
        <v>-2.2031356133070998</v>
      </c>
      <c r="K866">
        <v>494.85340220171003</v>
      </c>
      <c r="L866">
        <v>430.68124259187402</v>
      </c>
      <c r="M866">
        <v>51.344570970940197</v>
      </c>
      <c r="N866">
        <v>3.3176147782884899</v>
      </c>
      <c r="O866">
        <v>1.4377018112467199</v>
      </c>
      <c r="P866">
        <v>6.7554799697656804</v>
      </c>
      <c r="Q866">
        <v>78.723404255319096</v>
      </c>
      <c r="R866">
        <v>3.4061494025410997E-2</v>
      </c>
    </row>
    <row r="867" spans="1:18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1597</v>
      </c>
      <c r="E867">
        <v>3134.2606903849901</v>
      </c>
      <c r="F867">
        <v>137.25</v>
      </c>
      <c r="G867">
        <v>-69.023032358112502</v>
      </c>
      <c r="H867">
        <v>15.9049193269373</v>
      </c>
      <c r="I867">
        <v>-15.758384629011699</v>
      </c>
      <c r="J867">
        <v>3.6003499799220999</v>
      </c>
      <c r="K867">
        <v>125.260398822581</v>
      </c>
      <c r="L867">
        <v>141.46798463327801</v>
      </c>
      <c r="M867">
        <v>35.543931123738503</v>
      </c>
      <c r="N867">
        <v>6.79807117739026</v>
      </c>
      <c r="O867">
        <v>3.39447114975806</v>
      </c>
      <c r="P867">
        <v>89.398907103825096</v>
      </c>
      <c r="Q867">
        <v>31.4025849688846</v>
      </c>
      <c r="R867">
        <v>-5.8663645221916E-2</v>
      </c>
    </row>
    <row r="868" spans="1:18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256</v>
      </c>
      <c r="E868">
        <v>3129.70416776</v>
      </c>
      <c r="F868">
        <v>1540.35</v>
      </c>
      <c r="G868">
        <v>-24.2116592721971</v>
      </c>
      <c r="H868">
        <v>-3.3702404832996899</v>
      </c>
      <c r="I868">
        <v>-8.3587921652731403</v>
      </c>
      <c r="J868">
        <v>-2.24533697308603</v>
      </c>
      <c r="K868">
        <v>1558.69895056568</v>
      </c>
      <c r="M868">
        <v>33.1538270900706</v>
      </c>
      <c r="N868">
        <v>-1.4838000949866501</v>
      </c>
      <c r="O868">
        <v>0.494766646919579</v>
      </c>
      <c r="P868">
        <v>19.781218554224701</v>
      </c>
      <c r="Q868">
        <v>27.946673311736799</v>
      </c>
    </row>
    <row r="869" spans="1:18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535</v>
      </c>
      <c r="E869">
        <v>3117.5952812400001</v>
      </c>
      <c r="F869">
        <v>300.25</v>
      </c>
      <c r="G869">
        <v>-59.514462335199902</v>
      </c>
      <c r="H869">
        <v>-3.0362185593111501</v>
      </c>
      <c r="I869">
        <v>-26.170549751477001</v>
      </c>
      <c r="J869">
        <v>-0.49421188121263798</v>
      </c>
      <c r="K869">
        <v>293.530059995258</v>
      </c>
      <c r="M869">
        <v>53.000640340037997</v>
      </c>
      <c r="N869">
        <v>2.2307384581351699</v>
      </c>
      <c r="O869">
        <v>0.86270847838697795</v>
      </c>
      <c r="P869">
        <v>71.323896752706005</v>
      </c>
      <c r="Q869">
        <v>22.003250711092999</v>
      </c>
    </row>
    <row r="870" spans="1:18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50</v>
      </c>
      <c r="E870">
        <v>3097.8451506749998</v>
      </c>
      <c r="F870">
        <v>258.08999999999997</v>
      </c>
      <c r="G870">
        <v>47.460716799171102</v>
      </c>
      <c r="H870">
        <v>4.4983427495953103</v>
      </c>
      <c r="I870">
        <v>41.745827068864997</v>
      </c>
      <c r="J870">
        <v>-3.8596216560000398</v>
      </c>
      <c r="K870">
        <v>236.343300928145</v>
      </c>
      <c r="L870">
        <v>205.46429585695901</v>
      </c>
      <c r="M870">
        <v>36.873238400979702</v>
      </c>
      <c r="N870">
        <v>5.1551219848372902</v>
      </c>
      <c r="O870">
        <v>1.20617177062939</v>
      </c>
      <c r="P870">
        <v>8.4892866829400599</v>
      </c>
      <c r="Q870">
        <v>83.042553191489304</v>
      </c>
      <c r="R870">
        <v>-2.7663335490142001E-2</v>
      </c>
    </row>
    <row r="871" spans="1:18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1888</v>
      </c>
      <c r="E871">
        <v>3094.2159036799999</v>
      </c>
      <c r="F871">
        <v>300.24</v>
      </c>
      <c r="G871">
        <v>31.9175461624246</v>
      </c>
      <c r="H871">
        <v>3.8989791748669602</v>
      </c>
      <c r="I871">
        <v>83.702849009862703</v>
      </c>
      <c r="J871">
        <v>-3.1659620341980399</v>
      </c>
      <c r="K871">
        <v>261.54635866372899</v>
      </c>
      <c r="M871">
        <v>55.128046473475301</v>
      </c>
      <c r="N871">
        <v>7.2983799948913504</v>
      </c>
      <c r="O871">
        <v>1.4291445706118</v>
      </c>
      <c r="P871">
        <v>8.1801225686117807</v>
      </c>
      <c r="Q871">
        <v>177.35796766743599</v>
      </c>
    </row>
    <row r="872" spans="1:18" hidden="1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-</v>
      </c>
      <c r="D872" t="s">
        <v>820</v>
      </c>
      <c r="E872">
        <v>3079.5967125000002</v>
      </c>
      <c r="F872">
        <v>699.85</v>
      </c>
      <c r="G872">
        <v>176.40351752047101</v>
      </c>
      <c r="H872">
        <v>-8.5636804857676907</v>
      </c>
      <c r="I872">
        <v>35.430043402132704</v>
      </c>
      <c r="J872">
        <v>-3.0721703337378399</v>
      </c>
      <c r="K872">
        <v>738.51735684894095</v>
      </c>
      <c r="L872">
        <v>605.38085050112898</v>
      </c>
      <c r="M872">
        <v>29.142547745760702</v>
      </c>
      <c r="N872">
        <v>-2.4875701751205699</v>
      </c>
      <c r="O872">
        <v>2.1596779287086201</v>
      </c>
      <c r="P872">
        <v>29.313424305208201</v>
      </c>
      <c r="Q872">
        <v>221.03211009174299</v>
      </c>
      <c r="R872">
        <v>9.5651777951078001E-2</v>
      </c>
    </row>
    <row r="873" spans="1:18" hidden="1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239</v>
      </c>
      <c r="E873">
        <v>3072.89383245</v>
      </c>
      <c r="F873">
        <v>799.15</v>
      </c>
      <c r="G873">
        <v>142.410034287515</v>
      </c>
      <c r="H873">
        <v>13.1996843973655</v>
      </c>
      <c r="I873">
        <v>128.51541979522401</v>
      </c>
      <c r="J873">
        <v>7.5160461439028197</v>
      </c>
      <c r="K873">
        <v>639.89093946772005</v>
      </c>
      <c r="L873">
        <v>492.30817824107299</v>
      </c>
      <c r="M873">
        <v>66.463430199983705</v>
      </c>
      <c r="N873">
        <v>16.006899106696899</v>
      </c>
      <c r="O873">
        <v>1.09188214258754</v>
      </c>
      <c r="P873">
        <v>0.106363010698862</v>
      </c>
      <c r="Q873">
        <v>207.105526093305</v>
      </c>
      <c r="R873">
        <v>5.9315966992409E-2</v>
      </c>
    </row>
    <row r="874" spans="1:18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1034</v>
      </c>
      <c r="E874">
        <v>3055.8633847649999</v>
      </c>
      <c r="F874">
        <v>425.55</v>
      </c>
      <c r="G874">
        <v>-11.4618038829474</v>
      </c>
      <c r="H874">
        <v>12.867191487811899</v>
      </c>
      <c r="I874">
        <v>-4.5633178671353001</v>
      </c>
      <c r="J874">
        <v>1.1440931142494899</v>
      </c>
      <c r="K874">
        <v>393.35718652231998</v>
      </c>
      <c r="L874">
        <v>392.90116904001701</v>
      </c>
      <c r="M874">
        <v>42.773711060946802</v>
      </c>
      <c r="N874">
        <v>5.1086063505933303</v>
      </c>
      <c r="O874">
        <v>3.20778200323271</v>
      </c>
      <c r="P874">
        <v>15.1451063329808</v>
      </c>
      <c r="Q874">
        <v>25.883745008134799</v>
      </c>
      <c r="R874">
        <v>1.20736480384E-4</v>
      </c>
    </row>
    <row r="875" spans="1:18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1034</v>
      </c>
      <c r="E875">
        <v>3049.0907535000001</v>
      </c>
      <c r="F875">
        <v>3278.1</v>
      </c>
      <c r="G875">
        <v>-5.7620967775243601</v>
      </c>
      <c r="H875">
        <v>22.110769390283298</v>
      </c>
      <c r="I875">
        <v>20.473345244871901</v>
      </c>
      <c r="J875">
        <v>-1.2931675671688301</v>
      </c>
      <c r="K875">
        <v>2613.46379244333</v>
      </c>
      <c r="L875">
        <v>2582.1014381535601</v>
      </c>
      <c r="M875">
        <v>27.643768264273199</v>
      </c>
      <c r="N875">
        <v>19.536961689854699</v>
      </c>
      <c r="O875">
        <v>3.8114786987588798</v>
      </c>
      <c r="P875">
        <v>1.4261309905127799</v>
      </c>
      <c r="Q875">
        <v>49.739630915402898</v>
      </c>
      <c r="R875">
        <v>1.4750808608297999E-2</v>
      </c>
    </row>
    <row r="876" spans="1:18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E876">
        <v>3038.59223836</v>
      </c>
      <c r="F876">
        <v>392</v>
      </c>
      <c r="G876">
        <v>69.896493530845603</v>
      </c>
      <c r="H876">
        <v>45.098154023252199</v>
      </c>
      <c r="I876">
        <v>95.7940386929602</v>
      </c>
      <c r="J876">
        <v>2.3202910931136702</v>
      </c>
      <c r="K876">
        <v>299.86941162653301</v>
      </c>
      <c r="L876">
        <v>225.14380362313301</v>
      </c>
      <c r="M876">
        <v>92.847257598739603</v>
      </c>
      <c r="N876">
        <v>10.281055843472201</v>
      </c>
      <c r="O876">
        <v>1.1338469565263101</v>
      </c>
      <c r="P876">
        <v>5.8673469387755004</v>
      </c>
      <c r="Q876">
        <v>145</v>
      </c>
    </row>
    <row r="877" spans="1:18" hidden="1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-</v>
      </c>
      <c r="D877" t="s">
        <v>47</v>
      </c>
      <c r="E877">
        <v>3034.6684019999998</v>
      </c>
      <c r="F877">
        <v>335.55</v>
      </c>
      <c r="G877">
        <v>72.505549464553894</v>
      </c>
      <c r="H877">
        <v>9.6215420293071894</v>
      </c>
      <c r="I877">
        <v>23.4612554375306</v>
      </c>
      <c r="J877">
        <v>9.1573255790438406</v>
      </c>
      <c r="K877">
        <v>284.912878123876</v>
      </c>
      <c r="L877">
        <v>239.95294026780499</v>
      </c>
      <c r="M877">
        <v>44.919989646163003</v>
      </c>
      <c r="N877">
        <v>10.3252318210185</v>
      </c>
      <c r="O877">
        <v>1.29810245926121</v>
      </c>
      <c r="P877">
        <v>4.8427954105200399</v>
      </c>
      <c r="Q877">
        <v>117.11420252345501</v>
      </c>
    </row>
    <row r="878" spans="1:18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476</v>
      </c>
      <c r="E878">
        <v>3027.6425724750002</v>
      </c>
      <c r="F878">
        <v>3123.7</v>
      </c>
      <c r="G878">
        <v>23.807709156895498</v>
      </c>
      <c r="H878">
        <v>19.017616449528699</v>
      </c>
      <c r="I878">
        <v>14.9301969933911</v>
      </c>
      <c r="J878">
        <v>7.8584741633469104</v>
      </c>
      <c r="K878">
        <v>2569.68323741006</v>
      </c>
      <c r="L878">
        <v>2321.6040497190302</v>
      </c>
      <c r="M878">
        <v>60.6198467735232</v>
      </c>
      <c r="N878">
        <v>15.063044050856799</v>
      </c>
      <c r="O878">
        <v>2.1561642238890002</v>
      </c>
      <c r="P878">
        <v>0.26571053558281899</v>
      </c>
      <c r="Q878">
        <v>62.836886826877901</v>
      </c>
      <c r="R878">
        <v>3.6126756386257002E-2</v>
      </c>
    </row>
    <row r="879" spans="1:18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47</v>
      </c>
      <c r="E879">
        <v>3017.8843056299902</v>
      </c>
      <c r="F879">
        <v>3049.9</v>
      </c>
      <c r="G879">
        <v>50.369804683745997</v>
      </c>
      <c r="H879">
        <v>8.4581048553166305</v>
      </c>
      <c r="I879">
        <v>54.930253185429997</v>
      </c>
      <c r="J879">
        <v>11.601145508502499</v>
      </c>
      <c r="K879">
        <v>2750.5422739297601</v>
      </c>
      <c r="L879">
        <v>2290.6519568848898</v>
      </c>
      <c r="M879">
        <v>40.773294787504199</v>
      </c>
      <c r="N879">
        <v>8.2428359385592298</v>
      </c>
      <c r="O879">
        <v>1.5408503608339299</v>
      </c>
      <c r="P879">
        <v>6.5608708482245204</v>
      </c>
      <c r="Q879">
        <v>110.316174188877</v>
      </c>
      <c r="R879">
        <v>0.131637615949627</v>
      </c>
    </row>
    <row r="880" spans="1:18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130</v>
      </c>
      <c r="E880">
        <v>3012.1565319799902</v>
      </c>
      <c r="F880">
        <v>183.25</v>
      </c>
      <c r="G880">
        <v>134.93637957073099</v>
      </c>
      <c r="H880">
        <v>10.1260192300235</v>
      </c>
      <c r="I880">
        <v>-5.0554614058583098</v>
      </c>
      <c r="J880">
        <v>4.3901634237592404</v>
      </c>
      <c r="K880">
        <v>171.20753613131501</v>
      </c>
      <c r="L880">
        <v>156.48420171819501</v>
      </c>
      <c r="M880">
        <v>54.041575094956798</v>
      </c>
      <c r="N880">
        <v>4.38158978430274</v>
      </c>
      <c r="O880">
        <v>1.77316662552282</v>
      </c>
      <c r="P880">
        <v>22.019099590722998</v>
      </c>
      <c r="Q880">
        <v>174.94373593398299</v>
      </c>
      <c r="R880">
        <v>5.9539378340500999E-2</v>
      </c>
    </row>
    <row r="881" spans="1:18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239</v>
      </c>
      <c r="E881">
        <v>3006.7195982399999</v>
      </c>
      <c r="F881">
        <v>134.29</v>
      </c>
      <c r="G881">
        <v>-28.862376852934101</v>
      </c>
      <c r="H881">
        <v>1.67999625139697</v>
      </c>
      <c r="I881">
        <v>-17.2842149939367</v>
      </c>
      <c r="J881">
        <v>0.309983818936865</v>
      </c>
      <c r="K881">
        <v>132.379062280825</v>
      </c>
      <c r="L881">
        <v>138.63268280116199</v>
      </c>
      <c r="M881">
        <v>33.404217879133299</v>
      </c>
      <c r="N881">
        <v>2.7716517351011198</v>
      </c>
      <c r="O881">
        <v>1.1830179623889501</v>
      </c>
      <c r="P881">
        <v>30.8362499069178</v>
      </c>
      <c r="Q881">
        <v>19.848282016956698</v>
      </c>
      <c r="R881">
        <v>-1.3882778371597E-2</v>
      </c>
    </row>
    <row r="882" spans="1:18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74</v>
      </c>
      <c r="E882">
        <v>3004.7558393200002</v>
      </c>
      <c r="F882">
        <v>814</v>
      </c>
      <c r="G882">
        <v>-63.243936601591798</v>
      </c>
      <c r="H882">
        <v>9.0330963186009896</v>
      </c>
      <c r="I882">
        <v>-10.988399254919701</v>
      </c>
      <c r="J882">
        <v>-2.7921742476287501</v>
      </c>
      <c r="K882">
        <v>716.74052168613798</v>
      </c>
      <c r="L882">
        <v>804.95363113124199</v>
      </c>
      <c r="M882">
        <v>54.802026584082697</v>
      </c>
      <c r="N882">
        <v>10.765419873839299</v>
      </c>
      <c r="O882">
        <v>3.4273586014641402</v>
      </c>
      <c r="P882">
        <v>65.104422604422595</v>
      </c>
      <c r="Q882">
        <v>31.544925662572702</v>
      </c>
    </row>
    <row r="883" spans="1:18" hidden="1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47</v>
      </c>
      <c r="E883">
        <v>3003.0733627250002</v>
      </c>
      <c r="F883">
        <v>2363.3000000000002</v>
      </c>
      <c r="G883">
        <v>94.1686530983729</v>
      </c>
      <c r="H883">
        <v>-8.5729923050151697</v>
      </c>
      <c r="I883">
        <v>38.689017168414097</v>
      </c>
      <c r="J883">
        <v>-3.4287655685233802</v>
      </c>
      <c r="K883">
        <v>2149.7236155395799</v>
      </c>
      <c r="L883">
        <v>1742.93354560992</v>
      </c>
      <c r="M883">
        <v>64.336215049259096</v>
      </c>
      <c r="N883">
        <v>3.7505852504771702</v>
      </c>
      <c r="O883">
        <v>0.54445079526290996</v>
      </c>
      <c r="P883">
        <v>7.9845978081496103</v>
      </c>
      <c r="Q883">
        <v>124.819254185692</v>
      </c>
      <c r="R883">
        <v>0.170429841254539</v>
      </c>
    </row>
    <row r="884" spans="1:18" hidden="1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138</v>
      </c>
      <c r="E884">
        <v>2999.1267546300001</v>
      </c>
      <c r="F884">
        <v>680.85</v>
      </c>
      <c r="G884">
        <v>75.004158572936902</v>
      </c>
      <c r="H884">
        <v>5.1934675912757897E-2</v>
      </c>
      <c r="I884">
        <v>50.024784366583198</v>
      </c>
      <c r="J884">
        <v>1.52371252624413</v>
      </c>
      <c r="K884">
        <v>662.30028602073696</v>
      </c>
      <c r="L884">
        <v>546.92481558435497</v>
      </c>
      <c r="M884">
        <v>39.770313601035497</v>
      </c>
      <c r="N884">
        <v>1.4291722775159099</v>
      </c>
      <c r="O884">
        <v>0.58442264316174697</v>
      </c>
      <c r="P884">
        <v>12.212675332305199</v>
      </c>
      <c r="Q884">
        <v>120.339805825242</v>
      </c>
      <c r="R884">
        <v>0.18811252408477899</v>
      </c>
    </row>
    <row r="885" spans="1:18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E885">
        <v>2996</v>
      </c>
      <c r="F885">
        <v>634</v>
      </c>
      <c r="G885">
        <v>402.22982686417902</v>
      </c>
      <c r="H885">
        <v>8.1256615757207502</v>
      </c>
      <c r="I885">
        <v>183.19995077894001</v>
      </c>
      <c r="J885">
        <v>-12.859621656</v>
      </c>
      <c r="K885">
        <v>587.40778388653496</v>
      </c>
      <c r="L885">
        <v>395.43959265319597</v>
      </c>
      <c r="M885">
        <v>58.901807984686599</v>
      </c>
      <c r="N885">
        <v>0.46399672684040899</v>
      </c>
      <c r="O885">
        <v>2.4321371585896099</v>
      </c>
      <c r="P885">
        <v>25.023659305993601</v>
      </c>
      <c r="Q885">
        <v>849.10179640718502</v>
      </c>
      <c r="R885">
        <v>0.24665976457633601</v>
      </c>
    </row>
    <row r="886" spans="1:18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256</v>
      </c>
      <c r="E886">
        <v>2994.2111666249998</v>
      </c>
      <c r="F886">
        <v>2074.25</v>
      </c>
      <c r="G886">
        <v>-34.086382877636197</v>
      </c>
      <c r="H886">
        <v>5.6575175100483897E-2</v>
      </c>
      <c r="I886">
        <v>-14.1983124347007</v>
      </c>
      <c r="J886">
        <v>0.47312077159980298</v>
      </c>
      <c r="K886">
        <v>1966.5308150959399</v>
      </c>
      <c r="L886">
        <v>2035.53047717958</v>
      </c>
      <c r="M886">
        <v>59.352036123666799</v>
      </c>
      <c r="N886">
        <v>3.5375876484409998</v>
      </c>
      <c r="O886">
        <v>1.2829040247530601</v>
      </c>
      <c r="P886">
        <v>18.597083283114301</v>
      </c>
      <c r="Q886">
        <v>19.0626524696495</v>
      </c>
      <c r="R886">
        <v>1.8943867837083E-2</v>
      </c>
    </row>
    <row r="887" spans="1:18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1620</v>
      </c>
      <c r="E887">
        <v>2984.2161710999999</v>
      </c>
      <c r="F887">
        <v>737.2</v>
      </c>
      <c r="G887">
        <v>-19.486975989727</v>
      </c>
      <c r="H887">
        <v>-3.9828865189716001</v>
      </c>
      <c r="I887">
        <v>-16.5784665540981</v>
      </c>
      <c r="J887">
        <v>2.0454644275676199</v>
      </c>
      <c r="K887">
        <v>725.67254152657995</v>
      </c>
      <c r="L887">
        <v>732.95274467619095</v>
      </c>
      <c r="M887">
        <v>33.451300927483103</v>
      </c>
      <c r="N887">
        <v>3.6819643916375902</v>
      </c>
      <c r="O887">
        <v>1.31749805916727</v>
      </c>
      <c r="P887">
        <v>22.761801410743299</v>
      </c>
      <c r="Q887">
        <v>15.3677621283255</v>
      </c>
    </row>
    <row r="888" spans="1:18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284</v>
      </c>
      <c r="E888">
        <v>2977.2648826250002</v>
      </c>
      <c r="F888">
        <v>276.2</v>
      </c>
      <c r="G888">
        <v>34.993023131312299</v>
      </c>
      <c r="H888">
        <v>0.46841932771260297</v>
      </c>
      <c r="I888">
        <v>-20.7496672300203</v>
      </c>
      <c r="J888">
        <v>-3.9154262737329799</v>
      </c>
      <c r="K888">
        <v>272.11407234698902</v>
      </c>
      <c r="L888">
        <v>260.602907658444</v>
      </c>
      <c r="M888">
        <v>59.6749280551469</v>
      </c>
      <c r="N888">
        <v>0.63667456379086196</v>
      </c>
      <c r="O888">
        <v>0.91326101201393906</v>
      </c>
      <c r="P888">
        <v>22.918175235336701</v>
      </c>
      <c r="Q888">
        <v>65.985576923076906</v>
      </c>
      <c r="R888">
        <v>3.5560410243940001E-2</v>
      </c>
    </row>
    <row r="889" spans="1:18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1925</v>
      </c>
      <c r="E889">
        <v>2974.49854848</v>
      </c>
      <c r="F889">
        <v>110.82</v>
      </c>
      <c r="G889">
        <v>-18.459018853806999</v>
      </c>
      <c r="H889">
        <v>5.7315983975335003</v>
      </c>
      <c r="I889">
        <v>-11.3924770071901</v>
      </c>
      <c r="J889">
        <v>-1.9161256620615199</v>
      </c>
      <c r="K889">
        <v>101.683519233689</v>
      </c>
      <c r="L889">
        <v>103.14376601413601</v>
      </c>
      <c r="M889">
        <v>47.622100203821702</v>
      </c>
      <c r="N889">
        <v>9.8538611030092902</v>
      </c>
      <c r="O889">
        <v>1.6448326376218301</v>
      </c>
      <c r="P889">
        <v>33.5047825302291</v>
      </c>
      <c r="Q889">
        <v>39.924242424242401</v>
      </c>
      <c r="R889">
        <v>4.3658833292879E-2</v>
      </c>
    </row>
    <row r="890" spans="1:18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217</v>
      </c>
      <c r="E890">
        <v>2955.3613407500002</v>
      </c>
      <c r="F890">
        <v>173.4</v>
      </c>
      <c r="G890">
        <v>-6.1035064691543104</v>
      </c>
      <c r="H890">
        <v>-10.9203434748944</v>
      </c>
      <c r="I890">
        <v>-1.0222929055373799</v>
      </c>
      <c r="J890">
        <v>-0.82260340042195801</v>
      </c>
      <c r="K890">
        <v>189.425210635995</v>
      </c>
      <c r="L890">
        <v>187.41532254532601</v>
      </c>
      <c r="M890">
        <v>25.9370618325649</v>
      </c>
      <c r="N890">
        <v>-0.97042237851170299</v>
      </c>
      <c r="O890">
        <v>0.87799401033693902</v>
      </c>
      <c r="P890">
        <v>63.206459054209901</v>
      </c>
      <c r="Q890">
        <v>30.375939849624</v>
      </c>
      <c r="R890">
        <v>-1.9977260126276E-2</v>
      </c>
    </row>
    <row r="891" spans="1:18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716</v>
      </c>
      <c r="E891">
        <v>2949.5954047</v>
      </c>
      <c r="F891">
        <v>779.5</v>
      </c>
      <c r="G891">
        <v>-11.8994188565251</v>
      </c>
      <c r="H891">
        <v>1.77475452559707</v>
      </c>
      <c r="I891">
        <v>-1.5261815897217601</v>
      </c>
      <c r="J891">
        <v>0.622998724371714</v>
      </c>
      <c r="K891">
        <v>696.48060097487496</v>
      </c>
      <c r="L891">
        <v>671.94866190238804</v>
      </c>
      <c r="M891">
        <v>61.222293295229697</v>
      </c>
      <c r="N891">
        <v>7.5034549462440401</v>
      </c>
      <c r="O891">
        <v>1.04473287057867</v>
      </c>
      <c r="P891">
        <v>5.0673508659396997</v>
      </c>
      <c r="Q891">
        <v>38.898788310762598</v>
      </c>
      <c r="R891">
        <v>2.8446327906149999E-2</v>
      </c>
    </row>
    <row r="892" spans="1:18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130</v>
      </c>
      <c r="E892">
        <v>2949.28739</v>
      </c>
      <c r="F892">
        <v>589.79999999999995</v>
      </c>
      <c r="G892">
        <v>-56.617172821651899</v>
      </c>
      <c r="H892">
        <v>-1.41879873669262</v>
      </c>
      <c r="I892">
        <v>-35.620751977692699</v>
      </c>
      <c r="J892">
        <v>2.4669624259085698</v>
      </c>
      <c r="K892">
        <v>584.46171804354799</v>
      </c>
      <c r="L892">
        <v>664.41207780404602</v>
      </c>
      <c r="M892">
        <v>30.526234145041599</v>
      </c>
      <c r="N892">
        <v>3.9226720279017502</v>
      </c>
      <c r="O892">
        <v>0.817100902390411</v>
      </c>
      <c r="P892">
        <v>45.812139708375703</v>
      </c>
      <c r="Q892">
        <v>17.7245508982035</v>
      </c>
      <c r="R892">
        <v>9.4722169192445999E-2</v>
      </c>
    </row>
    <row r="893" spans="1:18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66</v>
      </c>
      <c r="E893">
        <v>2947.2801359999999</v>
      </c>
      <c r="F893">
        <v>392.15</v>
      </c>
      <c r="G893">
        <v>31.671589085060099</v>
      </c>
      <c r="H893">
        <v>6.5003361699142603</v>
      </c>
      <c r="I893">
        <v>13.436476234678601</v>
      </c>
      <c r="J893">
        <v>-1.15272296222355</v>
      </c>
      <c r="K893">
        <v>373.43259961302698</v>
      </c>
      <c r="L893">
        <v>331.97720610683803</v>
      </c>
      <c r="M893">
        <v>32.959297463833401</v>
      </c>
      <c r="N893">
        <v>3.0620484551871301</v>
      </c>
      <c r="O893">
        <v>0.99311371515995905</v>
      </c>
      <c r="P893">
        <v>8.1218921331123397</v>
      </c>
      <c r="Q893">
        <v>68.088298328332598</v>
      </c>
      <c r="R893">
        <v>-5.4645845402199002E-2</v>
      </c>
    </row>
    <row r="894" spans="1:18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239</v>
      </c>
      <c r="E894">
        <v>2929.2717468000001</v>
      </c>
      <c r="F894">
        <v>478.45</v>
      </c>
      <c r="G894">
        <v>-52.973968830636899</v>
      </c>
      <c r="H894">
        <v>8.1829252032664392</v>
      </c>
      <c r="I894">
        <v>-21.771674960935801</v>
      </c>
      <c r="J894">
        <v>7.6378606350185301</v>
      </c>
      <c r="K894">
        <v>444.84920709042802</v>
      </c>
      <c r="L894">
        <v>499.06253774986698</v>
      </c>
      <c r="M894">
        <v>35.289381847472697</v>
      </c>
      <c r="N894">
        <v>7.7603255281319701</v>
      </c>
      <c r="O894">
        <v>2.1116248633102099</v>
      </c>
      <c r="P894">
        <v>45.250287386351701</v>
      </c>
      <c r="Q894">
        <v>19.612499999999901</v>
      </c>
      <c r="R894">
        <v>-7.4253623548139996E-2</v>
      </c>
    </row>
    <row r="895" spans="1:18" hidden="1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66</v>
      </c>
      <c r="E895">
        <v>2921.0671550000002</v>
      </c>
      <c r="F895">
        <v>1051.75</v>
      </c>
      <c r="G895">
        <v>293.66367756632201</v>
      </c>
      <c r="H895">
        <v>-14.727918188867701</v>
      </c>
      <c r="I895">
        <v>64.880490435455101</v>
      </c>
      <c r="J895">
        <v>-7.6169561326338302</v>
      </c>
      <c r="K895">
        <v>1053.9816994462101</v>
      </c>
      <c r="L895">
        <v>809.24169160922804</v>
      </c>
      <c r="M895">
        <v>65.953963198805297</v>
      </c>
      <c r="N895">
        <v>-3.08919666225863</v>
      </c>
      <c r="O895">
        <v>1.18489779976565</v>
      </c>
      <c r="P895">
        <v>16.643689089612501</v>
      </c>
      <c r="Q895">
        <v>330.261363636363</v>
      </c>
      <c r="R895">
        <v>0.24341668824770701</v>
      </c>
    </row>
    <row r="896" spans="1:18" hidden="1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E896">
        <v>2907.5</v>
      </c>
      <c r="F896">
        <v>599</v>
      </c>
      <c r="G896">
        <v>159.13458876894001</v>
      </c>
      <c r="H896">
        <v>-7.2639377439974604</v>
      </c>
      <c r="I896">
        <v>174.98745587586399</v>
      </c>
      <c r="J896">
        <v>-11.954793219809799</v>
      </c>
      <c r="K896">
        <v>542.429607623111</v>
      </c>
      <c r="M896">
        <v>39.585661175836599</v>
      </c>
      <c r="N896">
        <v>0.19318777443308999</v>
      </c>
      <c r="O896">
        <v>0.491672347789606</v>
      </c>
      <c r="P896">
        <v>19.657762938230299</v>
      </c>
      <c r="Q896">
        <v>199.5</v>
      </c>
    </row>
    <row r="897" spans="1:18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476</v>
      </c>
      <c r="E897">
        <v>2906.7259979599999</v>
      </c>
      <c r="F897">
        <v>4122</v>
      </c>
      <c r="G897">
        <v>21.3662178747986</v>
      </c>
      <c r="H897">
        <v>19.145436315822501</v>
      </c>
      <c r="I897">
        <v>-1.83686802533753</v>
      </c>
      <c r="J897">
        <v>4.9683100872752997</v>
      </c>
      <c r="K897">
        <v>3534.58645991393</v>
      </c>
      <c r="L897">
        <v>3364.0042552847499</v>
      </c>
      <c r="M897">
        <v>48.522466509490897</v>
      </c>
      <c r="N897">
        <v>10.596122592728801</v>
      </c>
      <c r="O897">
        <v>1.8415558467822599</v>
      </c>
      <c r="P897">
        <v>2.4745269286754001</v>
      </c>
      <c r="Q897">
        <v>50.977950333308897</v>
      </c>
      <c r="R897">
        <v>4.2575399354247999E-2</v>
      </c>
    </row>
    <row r="898" spans="1:18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130</v>
      </c>
      <c r="E898">
        <v>2897.4912599999998</v>
      </c>
      <c r="F898">
        <v>530.1</v>
      </c>
      <c r="G898">
        <v>-39.803140168787998</v>
      </c>
      <c r="H898">
        <v>-0.65921487777217502</v>
      </c>
      <c r="I898">
        <v>-13.295906851942201</v>
      </c>
      <c r="J898">
        <v>-4.4595220668054596</v>
      </c>
      <c r="K898">
        <v>535.75345251031604</v>
      </c>
      <c r="L898">
        <v>541.47445502655603</v>
      </c>
      <c r="M898">
        <v>22.375228458476101</v>
      </c>
      <c r="N898">
        <v>2.87057982932825E-2</v>
      </c>
      <c r="O898">
        <v>1.0211109476675599</v>
      </c>
      <c r="P898">
        <v>41.482739105828998</v>
      </c>
      <c r="Q898">
        <v>15.2391304347826</v>
      </c>
      <c r="R898">
        <v>0.17692332553276199</v>
      </c>
    </row>
    <row r="899" spans="1:18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622</v>
      </c>
      <c r="E899">
        <v>2897.3623381500001</v>
      </c>
      <c r="F899">
        <v>1363</v>
      </c>
      <c r="G899">
        <v>-4.0747674924767496</v>
      </c>
      <c r="H899">
        <v>14.493057858864701</v>
      </c>
      <c r="I899">
        <v>27.718790742031199</v>
      </c>
      <c r="J899">
        <v>4.3532529941453397</v>
      </c>
      <c r="K899">
        <v>1150.6770782763799</v>
      </c>
      <c r="L899">
        <v>1044.07161415221</v>
      </c>
      <c r="M899">
        <v>70.6117244343002</v>
      </c>
      <c r="N899">
        <v>11.412718141299599</v>
      </c>
      <c r="O899">
        <v>0.93564454903105798</v>
      </c>
      <c r="P899">
        <v>0.44020542920029099</v>
      </c>
      <c r="Q899">
        <v>68.033039511804205</v>
      </c>
      <c r="R899">
        <v>6.6734181229983994E-2</v>
      </c>
    </row>
    <row r="900" spans="1:18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1948</v>
      </c>
      <c r="E900">
        <v>2891.56</v>
      </c>
      <c r="F900">
        <v>1144.2</v>
      </c>
      <c r="G900">
        <v>209.19319682754801</v>
      </c>
      <c r="H900">
        <v>7.0858523588423203</v>
      </c>
      <c r="I900">
        <v>78.0020753465555</v>
      </c>
      <c r="J900">
        <v>3.0758186333534301</v>
      </c>
      <c r="K900">
        <v>920.06305209346306</v>
      </c>
      <c r="L900">
        <v>710.91878980222702</v>
      </c>
      <c r="M900">
        <v>90.460019522684107</v>
      </c>
      <c r="N900">
        <v>11.982255659516101</v>
      </c>
      <c r="O900">
        <v>2.2226892158349698</v>
      </c>
      <c r="P900">
        <v>5.9255374934451899</v>
      </c>
      <c r="Q900">
        <v>242.472313678539</v>
      </c>
      <c r="R900">
        <v>8.9318495466696998E-2</v>
      </c>
    </row>
    <row r="901" spans="1:18" hidden="1" x14ac:dyDescent="0.3">
      <c r="A901" t="s">
        <v>1949</v>
      </c>
      <c r="B901" t="s">
        <v>1950</v>
      </c>
      <c r="C901" t="str">
        <f>IFERROR(VLOOKUP(Table1[[#This Row],[Ticker]],[1]!Table1[[Symbol]:[Industry]],2,FALSE),"-")</f>
        <v>-</v>
      </c>
      <c r="D901" t="s">
        <v>96</v>
      </c>
      <c r="E901">
        <v>2881.5579779999998</v>
      </c>
      <c r="F901">
        <v>1242.75</v>
      </c>
      <c r="G901">
        <v>384.79063536023898</v>
      </c>
      <c r="H901">
        <v>-11.8411744547455</v>
      </c>
      <c r="I901">
        <v>88.557551327259304</v>
      </c>
      <c r="J901">
        <v>-3.28380495189369</v>
      </c>
      <c r="K901">
        <v>1170.74594951627</v>
      </c>
      <c r="L901">
        <v>853.47509440739202</v>
      </c>
      <c r="M901">
        <v>54.697356989798799</v>
      </c>
      <c r="N901">
        <v>0.40914355770789101</v>
      </c>
      <c r="O901">
        <v>0.28567550083152599</v>
      </c>
      <c r="P901">
        <v>17.002615167974199</v>
      </c>
      <c r="Q901">
        <v>417.81249999999898</v>
      </c>
      <c r="R901">
        <v>0.20115660265784199</v>
      </c>
    </row>
    <row r="902" spans="1:18" x14ac:dyDescent="0.3">
      <c r="A902" t="s">
        <v>1951</v>
      </c>
      <c r="B902" t="s">
        <v>1952</v>
      </c>
      <c r="C902" t="str">
        <f>IFERROR(VLOOKUP(Table1[[#This Row],[Ticker]],[1]!Table1[[Symbol]:[Industry]],2,FALSE),"-")</f>
        <v>-</v>
      </c>
      <c r="D902" t="s">
        <v>66</v>
      </c>
      <c r="E902">
        <v>2866.8665755000002</v>
      </c>
      <c r="F902">
        <v>328.25</v>
      </c>
      <c r="G902">
        <v>-26.452626080569001</v>
      </c>
      <c r="H902">
        <v>2.12628152510552</v>
      </c>
      <c r="I902">
        <v>-27.982468936165098</v>
      </c>
      <c r="J902">
        <v>-0.26201192614485602</v>
      </c>
      <c r="K902">
        <v>325.39208655011601</v>
      </c>
      <c r="L902">
        <v>340.93648550218302</v>
      </c>
      <c r="M902">
        <v>28.2134087861523</v>
      </c>
      <c r="N902">
        <v>1.9891773311773799</v>
      </c>
      <c r="O902">
        <v>0.72318581088730205</v>
      </c>
      <c r="P902">
        <v>26.428027418126401</v>
      </c>
      <c r="Q902">
        <v>14.532449406838699</v>
      </c>
      <c r="R902">
        <v>-7.2851507218802E-2</v>
      </c>
    </row>
    <row r="903" spans="1:18" hidden="1" x14ac:dyDescent="0.3">
      <c r="A903" t="s">
        <v>1953</v>
      </c>
      <c r="B903" t="s">
        <v>1954</v>
      </c>
      <c r="C903" t="str">
        <f>IFERROR(VLOOKUP(Table1[[#This Row],[Ticker]],[1]!Table1[[Symbol]:[Industry]],2,FALSE),"-")</f>
        <v>-</v>
      </c>
      <c r="D903" t="s">
        <v>1813</v>
      </c>
      <c r="E903">
        <v>2842.1336249999999</v>
      </c>
      <c r="F903">
        <v>1205.8499999999999</v>
      </c>
      <c r="G903">
        <v>64.394123862599201</v>
      </c>
      <c r="H903">
        <v>1.23283860273109</v>
      </c>
      <c r="I903">
        <v>17.0628801436557</v>
      </c>
      <c r="J903">
        <v>-1.2192479737442301</v>
      </c>
      <c r="K903">
        <v>1088.1255827759401</v>
      </c>
      <c r="L903">
        <v>1000.55668166284</v>
      </c>
      <c r="M903">
        <v>71.922006866289195</v>
      </c>
      <c r="N903">
        <v>9.0677001616434207</v>
      </c>
      <c r="O903">
        <v>2.7281290393304101</v>
      </c>
      <c r="P903">
        <v>4.22108885848158</v>
      </c>
      <c r="Q903">
        <v>98.657331136737994</v>
      </c>
      <c r="R903">
        <v>6.9166064763283006E-2</v>
      </c>
    </row>
    <row r="904" spans="1:18" hidden="1" x14ac:dyDescent="0.3">
      <c r="A904" t="s">
        <v>1955</v>
      </c>
      <c r="B904" t="s">
        <v>1956</v>
      </c>
      <c r="C904" t="str">
        <f>IFERROR(VLOOKUP(Table1[[#This Row],[Ticker]],[1]!Table1[[Symbol]:[Industry]],2,FALSE),"-")</f>
        <v>-</v>
      </c>
      <c r="D904" t="s">
        <v>130</v>
      </c>
      <c r="E904">
        <v>2839.3165082400001</v>
      </c>
      <c r="F904">
        <v>914</v>
      </c>
      <c r="G904">
        <v>93.740149574140901</v>
      </c>
      <c r="H904">
        <v>-2.9663758625916499</v>
      </c>
      <c r="I904">
        <v>-13.2487821056635</v>
      </c>
      <c r="J904">
        <v>-1.2635363300362099</v>
      </c>
      <c r="K904">
        <v>901.876450116711</v>
      </c>
      <c r="L904">
        <v>846.36591635039395</v>
      </c>
      <c r="M904">
        <v>44.647294190532399</v>
      </c>
      <c r="N904">
        <v>1.4944574058675699</v>
      </c>
      <c r="O904">
        <v>1.05995117228575</v>
      </c>
      <c r="P904">
        <v>27.871991247264699</v>
      </c>
      <c r="Q904">
        <v>129.879275653923</v>
      </c>
      <c r="R904">
        <v>0.17922714173444201</v>
      </c>
    </row>
    <row r="905" spans="1:18" hidden="1" x14ac:dyDescent="0.3">
      <c r="A905" t="s">
        <v>1957</v>
      </c>
      <c r="B905" t="s">
        <v>1958</v>
      </c>
      <c r="C905" t="str">
        <f>IFERROR(VLOOKUP(Table1[[#This Row],[Ticker]],[1]!Table1[[Symbol]:[Industry]],2,FALSE),"-")</f>
        <v>-</v>
      </c>
      <c r="D905" t="s">
        <v>66</v>
      </c>
      <c r="E905">
        <v>2838.9083707999998</v>
      </c>
      <c r="F905">
        <v>487.35</v>
      </c>
      <c r="G905">
        <v>181.52810570102599</v>
      </c>
      <c r="H905">
        <v>25.924524027028099</v>
      </c>
      <c r="I905">
        <v>137.38655575972001</v>
      </c>
      <c r="J905">
        <v>7.5947725939034401</v>
      </c>
      <c r="K905">
        <v>415.25005004197197</v>
      </c>
      <c r="L905">
        <v>322.07418406037101</v>
      </c>
      <c r="M905">
        <v>35.031033587490199</v>
      </c>
      <c r="N905">
        <v>9.6984792557252799</v>
      </c>
      <c r="O905">
        <v>2.4453586441528898</v>
      </c>
      <c r="P905">
        <v>6.69949728121472</v>
      </c>
      <c r="Q905">
        <v>225.76871657754</v>
      </c>
      <c r="R905">
        <v>0.18248606692778699</v>
      </c>
    </row>
    <row r="906" spans="1:18" hidden="1" x14ac:dyDescent="0.3">
      <c r="A906" t="s">
        <v>1959</v>
      </c>
      <c r="B906" t="s">
        <v>1960</v>
      </c>
      <c r="C906" t="str">
        <f>IFERROR(VLOOKUP(Table1[[#This Row],[Ticker]],[1]!Table1[[Symbol]:[Industry]],2,FALSE),"-")</f>
        <v>-</v>
      </c>
      <c r="D906" t="s">
        <v>239</v>
      </c>
      <c r="E906">
        <v>2829.28</v>
      </c>
      <c r="F906">
        <v>15380.2</v>
      </c>
      <c r="G906">
        <v>32.425838600832698</v>
      </c>
      <c r="H906">
        <v>7.3678509695499601</v>
      </c>
      <c r="I906">
        <v>-3.0872277360571299</v>
      </c>
      <c r="J906">
        <v>-0.77802330423252497</v>
      </c>
      <c r="K906">
        <v>14162.1483769282</v>
      </c>
      <c r="L906">
        <v>12936.976375653299</v>
      </c>
      <c r="M906">
        <v>58.2106574877049</v>
      </c>
      <c r="N906">
        <v>2.3757810318331298</v>
      </c>
      <c r="O906">
        <v>0.85806139577228302</v>
      </c>
      <c r="P906">
        <v>10.532047697689199</v>
      </c>
      <c r="Q906">
        <v>64.406199893105295</v>
      </c>
      <c r="R906">
        <v>0.15563598244736501</v>
      </c>
    </row>
    <row r="907" spans="1:18" x14ac:dyDescent="0.3">
      <c r="A907" t="s">
        <v>1961</v>
      </c>
      <c r="B907" t="s">
        <v>1962</v>
      </c>
      <c r="C907" t="str">
        <f>IFERROR(VLOOKUP(Table1[[#This Row],[Ticker]],[1]!Table1[[Symbol]:[Industry]],2,FALSE),"-")</f>
        <v>-</v>
      </c>
      <c r="D907" t="s">
        <v>102</v>
      </c>
      <c r="E907">
        <v>2829.16487646</v>
      </c>
      <c r="F907">
        <v>245.02</v>
      </c>
      <c r="G907">
        <v>-14.1199598512384</v>
      </c>
      <c r="H907">
        <v>13.2920085446041</v>
      </c>
      <c r="I907">
        <v>-15.3184425392934</v>
      </c>
      <c r="J907">
        <v>-2.4726034004219399</v>
      </c>
      <c r="K907">
        <v>231.416644433751</v>
      </c>
      <c r="L907">
        <v>234.31976942096799</v>
      </c>
      <c r="M907">
        <v>49.6273044223787</v>
      </c>
      <c r="N907">
        <v>2.4547081344206299</v>
      </c>
      <c r="O907">
        <v>2.4304262779026602</v>
      </c>
      <c r="P907">
        <v>24.479634315565999</v>
      </c>
      <c r="Q907">
        <v>28.720777515103698</v>
      </c>
      <c r="R907">
        <v>-8.2732395257599999E-4</v>
      </c>
    </row>
    <row r="908" spans="1:18" hidden="1" x14ac:dyDescent="0.3">
      <c r="A908" t="s">
        <v>1963</v>
      </c>
      <c r="B908" t="s">
        <v>1964</v>
      </c>
      <c r="C908" t="str">
        <f>IFERROR(VLOOKUP(Table1[[#This Row],[Ticker]],[1]!Table1[[Symbol]:[Industry]],2,FALSE),"-")</f>
        <v>-</v>
      </c>
      <c r="D908" t="s">
        <v>61</v>
      </c>
      <c r="E908">
        <v>2825.3721918400001</v>
      </c>
      <c r="F908">
        <v>252.96</v>
      </c>
      <c r="G908">
        <v>126.477621838384</v>
      </c>
      <c r="H908">
        <v>36.937962133470499</v>
      </c>
      <c r="I908">
        <v>33.886112774521798</v>
      </c>
      <c r="J908">
        <v>5.5506883405168397</v>
      </c>
      <c r="K908">
        <v>204.43142025168299</v>
      </c>
      <c r="L908">
        <v>174.72745652176701</v>
      </c>
      <c r="M908">
        <v>49.999724086703701</v>
      </c>
      <c r="N908">
        <v>13.506042027659801</v>
      </c>
      <c r="O908">
        <v>2.6221439941935301</v>
      </c>
      <c r="P908">
        <v>6.6967109424414799</v>
      </c>
      <c r="Q908">
        <v>155.12859304084699</v>
      </c>
      <c r="R908">
        <v>8.6660098424258994E-2</v>
      </c>
    </row>
    <row r="909" spans="1:18" hidden="1" x14ac:dyDescent="0.3">
      <c r="A909" t="s">
        <v>1965</v>
      </c>
      <c r="B909" t="s">
        <v>1966</v>
      </c>
      <c r="C909" t="str">
        <f>IFERROR(VLOOKUP(Table1[[#This Row],[Ticker]],[1]!Table1[[Symbol]:[Industry]],2,FALSE),"-")</f>
        <v>-</v>
      </c>
      <c r="D909" t="s">
        <v>239</v>
      </c>
      <c r="E909">
        <v>2816.3996376250002</v>
      </c>
      <c r="F909">
        <v>1013.8</v>
      </c>
      <c r="G909">
        <v>147.600597202551</v>
      </c>
      <c r="H909">
        <v>13.6868057416297</v>
      </c>
      <c r="I909">
        <v>37.2755538857324</v>
      </c>
      <c r="J909">
        <v>1.2354660187227899</v>
      </c>
      <c r="K909">
        <v>895.65498895284304</v>
      </c>
      <c r="L909">
        <v>736.80197367471396</v>
      </c>
      <c r="M909">
        <v>60.424478703947898</v>
      </c>
      <c r="N909">
        <v>6.3439561317440303</v>
      </c>
      <c r="O909">
        <v>0.75493440608971296</v>
      </c>
      <c r="P909">
        <v>1.9481159992108901</v>
      </c>
      <c r="Q909">
        <v>179.66896551724099</v>
      </c>
      <c r="R909">
        <v>0.211645979833571</v>
      </c>
    </row>
    <row r="910" spans="1:18" x14ac:dyDescent="0.3">
      <c r="A910" t="s">
        <v>1967</v>
      </c>
      <c r="B910" t="s">
        <v>1968</v>
      </c>
      <c r="C910" t="str">
        <f>IFERROR(VLOOKUP(Table1[[#This Row],[Ticker]],[1]!Table1[[Symbol]:[Industry]],2,FALSE),"-")</f>
        <v>-</v>
      </c>
      <c r="D910" t="s">
        <v>1113</v>
      </c>
      <c r="E910">
        <v>2809.4379097000001</v>
      </c>
      <c r="F910">
        <v>439.65</v>
      </c>
      <c r="G910">
        <v>-44.724515261380098</v>
      </c>
      <c r="H910">
        <v>11.881722669219901</v>
      </c>
      <c r="I910">
        <v>-22.338221845733599</v>
      </c>
      <c r="J910">
        <v>9.7450125348410399</v>
      </c>
      <c r="K910">
        <v>386.898257398346</v>
      </c>
      <c r="L910">
        <v>428.29626386871502</v>
      </c>
      <c r="M910">
        <v>60.967473883409603</v>
      </c>
      <c r="N910">
        <v>12.393816236394599</v>
      </c>
      <c r="O910">
        <v>1.38237546777603</v>
      </c>
      <c r="P910">
        <v>51.051973160468499</v>
      </c>
      <c r="Q910">
        <v>39.571428571428498</v>
      </c>
      <c r="R910">
        <v>3.9586580063000003E-5</v>
      </c>
    </row>
    <row r="911" spans="1:18" x14ac:dyDescent="0.3">
      <c r="A911" t="s">
        <v>1969</v>
      </c>
      <c r="B911" t="s">
        <v>1970</v>
      </c>
      <c r="C911" t="str">
        <f>IFERROR(VLOOKUP(Table1[[#This Row],[Ticker]],[1]!Table1[[Symbol]:[Industry]],2,FALSE),"-")</f>
        <v>-</v>
      </c>
      <c r="D911" t="s">
        <v>350</v>
      </c>
      <c r="E911">
        <v>2805.3358743599902</v>
      </c>
      <c r="F911">
        <v>487.1</v>
      </c>
      <c r="G911">
        <v>-41.9829642016471</v>
      </c>
      <c r="H911">
        <v>-9.3732401973089292</v>
      </c>
      <c r="I911">
        <v>-19.652666703437401</v>
      </c>
      <c r="J911">
        <v>0.41960196228850999</v>
      </c>
      <c r="K911">
        <v>495.68374882600699</v>
      </c>
      <c r="L911">
        <v>509.69537070881302</v>
      </c>
      <c r="M911">
        <v>64.936490968576507</v>
      </c>
      <c r="N911">
        <v>0.438768898766284</v>
      </c>
      <c r="O911">
        <v>0.66579911657319601</v>
      </c>
      <c r="P911">
        <v>73.886265653869799</v>
      </c>
      <c r="Q911">
        <v>10.7045454545454</v>
      </c>
    </row>
    <row r="912" spans="1:18" hidden="1" x14ac:dyDescent="0.3">
      <c r="A912" t="s">
        <v>1971</v>
      </c>
      <c r="B912" t="s">
        <v>1972</v>
      </c>
      <c r="C912" t="str">
        <f>IFERROR(VLOOKUP(Table1[[#This Row],[Ticker]],[1]!Table1[[Symbol]:[Industry]],2,FALSE),"-")</f>
        <v>-</v>
      </c>
      <c r="E912">
        <v>2804.4259210599998</v>
      </c>
      <c r="F912">
        <v>1174.2</v>
      </c>
      <c r="G912">
        <v>-26.729775934286302</v>
      </c>
      <c r="H912">
        <v>-5.4059892410735104</v>
      </c>
      <c r="I912">
        <v>-20.507441563392</v>
      </c>
      <c r="J912">
        <v>-0.92528588072125095</v>
      </c>
      <c r="K912">
        <v>1178.0763670137701</v>
      </c>
      <c r="L912">
        <v>1224.6261031747699</v>
      </c>
      <c r="M912">
        <v>66.762931539369305</v>
      </c>
      <c r="N912">
        <v>0.17584000224923901</v>
      </c>
      <c r="O912">
        <v>0.802481550280575</v>
      </c>
      <c r="P912">
        <v>23.573496848918399</v>
      </c>
      <c r="Q912">
        <v>7.6260311640696496</v>
      </c>
      <c r="R912">
        <v>1.1998714368995999E-2</v>
      </c>
    </row>
    <row r="913" spans="1:18" hidden="1" x14ac:dyDescent="0.3">
      <c r="A913" t="s">
        <v>1973</v>
      </c>
      <c r="B913" t="s">
        <v>1974</v>
      </c>
      <c r="C913" t="str">
        <f>IFERROR(VLOOKUP(Table1[[#This Row],[Ticker]],[1]!Table1[[Symbol]:[Industry]],2,FALSE),"-")</f>
        <v>-</v>
      </c>
      <c r="D913" t="s">
        <v>486</v>
      </c>
      <c r="E913">
        <v>2802.4205932</v>
      </c>
      <c r="F913">
        <v>654.45000000000005</v>
      </c>
      <c r="G913">
        <v>119.330583161447</v>
      </c>
      <c r="H913">
        <v>-2.9041626593082501</v>
      </c>
      <c r="I913">
        <v>-12.4218714710535</v>
      </c>
      <c r="J913">
        <v>-0.221690621517286</v>
      </c>
      <c r="K913">
        <v>623.60749736140394</v>
      </c>
      <c r="L913">
        <v>565.70467910156003</v>
      </c>
      <c r="M913">
        <v>69.575949921363105</v>
      </c>
      <c r="N913">
        <v>3.1651270650929901</v>
      </c>
      <c r="O913">
        <v>2.4134217574157799</v>
      </c>
      <c r="P913">
        <v>12.369164947665899</v>
      </c>
      <c r="Q913">
        <v>153.66279069767401</v>
      </c>
      <c r="R913">
        <v>0.15783236460741301</v>
      </c>
    </row>
    <row r="914" spans="1:18" hidden="1" x14ac:dyDescent="0.3">
      <c r="A914" t="s">
        <v>1975</v>
      </c>
      <c r="B914" t="s">
        <v>1976</v>
      </c>
      <c r="C914" t="str">
        <f>IFERROR(VLOOKUP(Table1[[#This Row],[Ticker]],[1]!Table1[[Symbol]:[Industry]],2,FALSE),"-")</f>
        <v>-</v>
      </c>
      <c r="D914" t="s">
        <v>941</v>
      </c>
      <c r="E914">
        <v>2801.2492136999999</v>
      </c>
      <c r="F914">
        <v>180.65</v>
      </c>
      <c r="G914">
        <v>235.365178917359</v>
      </c>
      <c r="H914">
        <v>54.2944285067328</v>
      </c>
      <c r="I914">
        <v>47.384613691870896</v>
      </c>
      <c r="J914">
        <v>9.0575692299480703</v>
      </c>
      <c r="K914">
        <v>129.878807361811</v>
      </c>
      <c r="L914">
        <v>106.965451830761</v>
      </c>
      <c r="M914">
        <v>53.749595338948403</v>
      </c>
      <c r="N914">
        <v>23.587992320450098</v>
      </c>
      <c r="O914">
        <v>2.44641548609619</v>
      </c>
      <c r="P914">
        <v>7.3899806255189597</v>
      </c>
      <c r="Q914">
        <v>301.50392650763001</v>
      </c>
      <c r="R914">
        <v>0.224454819154564</v>
      </c>
    </row>
    <row r="915" spans="1:18" x14ac:dyDescent="0.3">
      <c r="A915" t="s">
        <v>1977</v>
      </c>
      <c r="B915" t="s">
        <v>1978</v>
      </c>
      <c r="C915" t="str">
        <f>IFERROR(VLOOKUP(Table1[[#This Row],[Ticker]],[1]!Table1[[Symbol]:[Industry]],2,FALSE),"-")</f>
        <v>-</v>
      </c>
      <c r="D915" t="s">
        <v>455</v>
      </c>
      <c r="E915">
        <v>2798.637576735</v>
      </c>
      <c r="F915">
        <v>84.14</v>
      </c>
      <c r="G915">
        <v>-12.783641149288901</v>
      </c>
      <c r="H915">
        <v>-5.2978845648598796</v>
      </c>
      <c r="I915">
        <v>-18.4448564926176</v>
      </c>
      <c r="J915">
        <v>0.95336374319225403</v>
      </c>
      <c r="K915">
        <v>85.082426911635807</v>
      </c>
      <c r="L915">
        <v>86.684394449428893</v>
      </c>
      <c r="M915">
        <v>46.560201010490601</v>
      </c>
      <c r="N915">
        <v>2.0022651262627802</v>
      </c>
      <c r="O915">
        <v>0.96223563697178305</v>
      </c>
      <c r="P915">
        <v>42.619443784169199</v>
      </c>
      <c r="Q915">
        <v>34.516386890487603</v>
      </c>
      <c r="R915">
        <v>1.7070869451151001E-2</v>
      </c>
    </row>
    <row r="916" spans="1:18" hidden="1" x14ac:dyDescent="0.3">
      <c r="A916" t="s">
        <v>1979</v>
      </c>
      <c r="B916" t="s">
        <v>1980</v>
      </c>
      <c r="C916" t="str">
        <f>IFERROR(VLOOKUP(Table1[[#This Row],[Ticker]],[1]!Table1[[Symbol]:[Industry]],2,FALSE),"-")</f>
        <v>-</v>
      </c>
      <c r="D916" t="s">
        <v>25</v>
      </c>
      <c r="E916">
        <v>2795.2546289400002</v>
      </c>
      <c r="F916">
        <v>53.81</v>
      </c>
      <c r="G916">
        <v>-48.174469539393201</v>
      </c>
      <c r="H916">
        <v>-2.8407889232018899</v>
      </c>
      <c r="I916">
        <v>-32.992922205015603</v>
      </c>
      <c r="J916">
        <v>-6.8707085686306804E-2</v>
      </c>
      <c r="K916">
        <v>56.027454813425102</v>
      </c>
      <c r="M916">
        <v>26.221959960389199</v>
      </c>
      <c r="N916">
        <v>-0.76061246475119804</v>
      </c>
      <c r="O916">
        <v>1.3192938546424</v>
      </c>
      <c r="P916">
        <v>53.131388217803298</v>
      </c>
      <c r="Q916">
        <v>9.8163265306122405</v>
      </c>
    </row>
    <row r="917" spans="1:18" hidden="1" x14ac:dyDescent="0.3">
      <c r="A917" t="s">
        <v>1981</v>
      </c>
      <c r="B917" t="s">
        <v>1982</v>
      </c>
      <c r="C917" t="str">
        <f>IFERROR(VLOOKUP(Table1[[#This Row],[Ticker]],[1]!Table1[[Symbol]:[Industry]],2,FALSE),"-")</f>
        <v>-</v>
      </c>
      <c r="D917" t="s">
        <v>90</v>
      </c>
      <c r="E917">
        <v>2784.3074999999999</v>
      </c>
      <c r="F917">
        <v>396.25</v>
      </c>
      <c r="G917">
        <v>218.71157692460901</v>
      </c>
      <c r="H917">
        <v>-5.9420407497759804</v>
      </c>
      <c r="I917">
        <v>78.290201240465905</v>
      </c>
      <c r="J917">
        <v>-4.3116657705419099</v>
      </c>
      <c r="K917">
        <v>413.053427456176</v>
      </c>
      <c r="L917">
        <v>318.36043977044699</v>
      </c>
      <c r="M917">
        <v>36.094667915819301</v>
      </c>
      <c r="N917">
        <v>-5.1853871776803402</v>
      </c>
      <c r="O917">
        <v>0.69523468150243894</v>
      </c>
      <c r="P917">
        <v>29.690851735015698</v>
      </c>
      <c r="Q917">
        <v>265.54428044280399</v>
      </c>
      <c r="R917">
        <v>0.25247160446205802</v>
      </c>
    </row>
    <row r="918" spans="1:18" hidden="1" x14ac:dyDescent="0.3">
      <c r="A918" t="s">
        <v>1983</v>
      </c>
      <c r="B918" t="s">
        <v>1984</v>
      </c>
      <c r="C918" t="str">
        <f>IFERROR(VLOOKUP(Table1[[#This Row],[Ticker]],[1]!Table1[[Symbol]:[Industry]],2,FALSE),"-")</f>
        <v>-</v>
      </c>
      <c r="D918" t="s">
        <v>66</v>
      </c>
      <c r="E918">
        <v>2779.9870508200001</v>
      </c>
      <c r="F918">
        <v>500.95</v>
      </c>
      <c r="G918">
        <v>-33.574876990026098</v>
      </c>
      <c r="H918">
        <v>-3.1160830147473901</v>
      </c>
      <c r="I918">
        <v>-17.7220098831021</v>
      </c>
      <c r="J918">
        <v>0.93704175318605298</v>
      </c>
      <c r="K918">
        <v>487.67330218311503</v>
      </c>
      <c r="M918">
        <v>50.2235615211316</v>
      </c>
      <c r="N918">
        <v>2.0622640996327202</v>
      </c>
      <c r="O918">
        <v>1.52781250821952</v>
      </c>
      <c r="P918">
        <v>17.376983730911199</v>
      </c>
      <c r="Q918">
        <v>18.891657766702199</v>
      </c>
    </row>
    <row r="919" spans="1:18" x14ac:dyDescent="0.3">
      <c r="A919" t="s">
        <v>1985</v>
      </c>
      <c r="B919" t="s">
        <v>1986</v>
      </c>
      <c r="C919" t="str">
        <f>IFERROR(VLOOKUP(Table1[[#This Row],[Ticker]],[1]!Table1[[Symbol]:[Industry]],2,FALSE),"-")</f>
        <v>-</v>
      </c>
      <c r="D919" t="s">
        <v>446</v>
      </c>
      <c r="E919">
        <v>2776.5921778799998</v>
      </c>
      <c r="F919">
        <v>231.92</v>
      </c>
      <c r="G919">
        <v>-20.781072318382201</v>
      </c>
      <c r="H919">
        <v>-6.0058305012536097</v>
      </c>
      <c r="I919">
        <v>-47.501721613312498</v>
      </c>
      <c r="J919">
        <v>-1.19180532098715</v>
      </c>
      <c r="K919">
        <v>240.47638765473499</v>
      </c>
      <c r="L919">
        <v>274.502402471903</v>
      </c>
      <c r="M919">
        <v>53.544475274656499</v>
      </c>
      <c r="N919">
        <v>-0.39665670195666503</v>
      </c>
      <c r="O919">
        <v>1.07848619474859</v>
      </c>
      <c r="P919">
        <v>86.1633321835115</v>
      </c>
      <c r="Q919">
        <v>21.107049608354998</v>
      </c>
      <c r="R919">
        <v>-4.4940508985038999E-2</v>
      </c>
    </row>
    <row r="920" spans="1:18" hidden="1" x14ac:dyDescent="0.3">
      <c r="A920" t="s">
        <v>1987</v>
      </c>
      <c r="B920" t="s">
        <v>1988</v>
      </c>
      <c r="C920" t="str">
        <f>IFERROR(VLOOKUP(Table1[[#This Row],[Ticker]],[1]!Table1[[Symbol]:[Industry]],2,FALSE),"-")</f>
        <v>-</v>
      </c>
      <c r="D920" t="s">
        <v>336</v>
      </c>
      <c r="E920">
        <v>2767.2330360000001</v>
      </c>
      <c r="F920">
        <v>1998.95</v>
      </c>
      <c r="G920">
        <v>-42.926558586079302</v>
      </c>
      <c r="H920">
        <v>7.1286204852675699</v>
      </c>
      <c r="I920">
        <v>-19.8842371561318</v>
      </c>
      <c r="J920">
        <v>4.66120716405824</v>
      </c>
      <c r="K920">
        <v>1904.91488540111</v>
      </c>
      <c r="L920">
        <v>2025.47160081981</v>
      </c>
      <c r="M920">
        <v>36.095568214400799</v>
      </c>
      <c r="N920">
        <v>4.0378830036155797</v>
      </c>
      <c r="O920">
        <v>0.79722010111646002</v>
      </c>
      <c r="P920">
        <v>40.323669926711503</v>
      </c>
      <c r="Q920">
        <v>18.281065088757298</v>
      </c>
      <c r="R920">
        <v>-6.4729205601331996E-2</v>
      </c>
    </row>
    <row r="921" spans="1:18" hidden="1" x14ac:dyDescent="0.3">
      <c r="A921" t="s">
        <v>1989</v>
      </c>
      <c r="B921" t="s">
        <v>1990</v>
      </c>
      <c r="C921" t="str">
        <f>IFERROR(VLOOKUP(Table1[[#This Row],[Ticker]],[1]!Table1[[Symbol]:[Industry]],2,FALSE),"-")</f>
        <v>-</v>
      </c>
      <c r="D921" t="s">
        <v>524</v>
      </c>
      <c r="E921">
        <v>2760.8028759449999</v>
      </c>
      <c r="F921">
        <v>198.69</v>
      </c>
      <c r="G921">
        <v>40.652683207723499</v>
      </c>
      <c r="H921">
        <v>1.6076937618156499</v>
      </c>
      <c r="I921">
        <v>26.2122727256817</v>
      </c>
      <c r="J921">
        <v>1.2572773413098199</v>
      </c>
      <c r="K921">
        <v>198.03627332454701</v>
      </c>
      <c r="L921">
        <v>179.31381252933701</v>
      </c>
      <c r="M921">
        <v>60.8962927392853</v>
      </c>
      <c r="N921">
        <v>-0.38594010636213699</v>
      </c>
      <c r="O921">
        <v>1.173892216601</v>
      </c>
      <c r="P921">
        <v>16.764809502239601</v>
      </c>
      <c r="Q921">
        <v>78.838883888388807</v>
      </c>
      <c r="R921">
        <v>1.342311780821E-3</v>
      </c>
    </row>
    <row r="922" spans="1:18" hidden="1" x14ac:dyDescent="0.3">
      <c r="A922" t="s">
        <v>1991</v>
      </c>
      <c r="B922" t="s">
        <v>1992</v>
      </c>
      <c r="C922" t="str">
        <f>IFERROR(VLOOKUP(Table1[[#This Row],[Ticker]],[1]!Table1[[Symbol]:[Industry]],2,FALSE),"-")</f>
        <v>-</v>
      </c>
      <c r="D922" t="s">
        <v>138</v>
      </c>
      <c r="E922">
        <v>2760.1976045849901</v>
      </c>
      <c r="F922">
        <v>11.69</v>
      </c>
      <c r="G922">
        <v>708.89649353084496</v>
      </c>
      <c r="H922">
        <v>4.5856661404901402</v>
      </c>
      <c r="I922">
        <v>72.405610637769598</v>
      </c>
      <c r="J922">
        <v>-6.2994586995035897</v>
      </c>
      <c r="K922">
        <v>10.800507966001099</v>
      </c>
      <c r="L922">
        <v>8.9425633388371306</v>
      </c>
      <c r="M922">
        <v>47.080333174770502</v>
      </c>
      <c r="N922">
        <v>9.7899655284436609</v>
      </c>
      <c r="O922">
        <v>0.97167081313345305</v>
      </c>
      <c r="P922">
        <v>69.375534644995696</v>
      </c>
      <c r="Q922">
        <v>799.23076923076906</v>
      </c>
      <c r="R922">
        <v>0.119701198375742</v>
      </c>
    </row>
    <row r="923" spans="1:18" hidden="1" x14ac:dyDescent="0.3">
      <c r="A923" t="s">
        <v>1993</v>
      </c>
      <c r="B923" t="s">
        <v>1994</v>
      </c>
      <c r="C923" t="str">
        <f>IFERROR(VLOOKUP(Table1[[#This Row],[Ticker]],[1]!Table1[[Symbol]:[Industry]],2,FALSE),"-")</f>
        <v>-</v>
      </c>
      <c r="D923" t="s">
        <v>384</v>
      </c>
      <c r="E923">
        <v>2758.84622244</v>
      </c>
      <c r="F923">
        <v>636.95000000000005</v>
      </c>
      <c r="G923">
        <v>-36.278376022108702</v>
      </c>
      <c r="H923">
        <v>-5.9276677301897296</v>
      </c>
      <c r="I923">
        <v>-17.047537225853301</v>
      </c>
      <c r="J923">
        <v>-3.9941895858251302</v>
      </c>
      <c r="K923">
        <v>656.32487670268597</v>
      </c>
      <c r="L923">
        <v>663.64657471016005</v>
      </c>
      <c r="M923">
        <v>71.337148369916505</v>
      </c>
      <c r="N923">
        <v>-2.7727483312460199</v>
      </c>
      <c r="O923">
        <v>0.67958503900482403</v>
      </c>
      <c r="P923">
        <v>25.386608054007301</v>
      </c>
      <c r="Q923">
        <v>8.2695903450620492</v>
      </c>
      <c r="R923">
        <v>5.5952660289739997E-2</v>
      </c>
    </row>
    <row r="924" spans="1:18" hidden="1" x14ac:dyDescent="0.3">
      <c r="A924" t="s">
        <v>1995</v>
      </c>
      <c r="B924" t="s">
        <v>1996</v>
      </c>
      <c r="C924" t="str">
        <f>IFERROR(VLOOKUP(Table1[[#This Row],[Ticker]],[1]!Table1[[Symbol]:[Industry]],2,FALSE),"-")</f>
        <v>-</v>
      </c>
      <c r="D924" t="s">
        <v>355</v>
      </c>
      <c r="E924">
        <v>2757.5615699999998</v>
      </c>
      <c r="F924">
        <v>1585</v>
      </c>
      <c r="G924">
        <v>453.77454231133299</v>
      </c>
      <c r="H924">
        <v>9.0429310977550905</v>
      </c>
      <c r="I924">
        <v>95.020357205793999</v>
      </c>
      <c r="J924">
        <v>-4.2661082302526401</v>
      </c>
      <c r="K924">
        <v>1441.78647125464</v>
      </c>
      <c r="L924">
        <v>1046.02265662794</v>
      </c>
      <c r="M924">
        <v>52.008266877229403</v>
      </c>
      <c r="N924">
        <v>2.6257690416405999</v>
      </c>
      <c r="O924">
        <v>1.08572253223013</v>
      </c>
      <c r="P924">
        <v>11.9242902208202</v>
      </c>
      <c r="Q924">
        <v>551.36986301369802</v>
      </c>
      <c r="R924">
        <v>0.28935853695335201</v>
      </c>
    </row>
    <row r="925" spans="1:18" hidden="1" x14ac:dyDescent="0.3">
      <c r="A925" t="s">
        <v>1997</v>
      </c>
      <c r="B925" t="s">
        <v>1998</v>
      </c>
      <c r="C925" t="str">
        <f>IFERROR(VLOOKUP(Table1[[#This Row],[Ticker]],[1]!Table1[[Symbol]:[Industry]],2,FALSE),"-")</f>
        <v>-</v>
      </c>
      <c r="D925" t="s">
        <v>189</v>
      </c>
      <c r="E925">
        <v>2741.2461207000001</v>
      </c>
      <c r="F925">
        <v>93.69</v>
      </c>
      <c r="G925">
        <v>618.94619532010995</v>
      </c>
      <c r="H925">
        <v>-10.0055405251846</v>
      </c>
      <c r="I925">
        <v>83.343740222437503</v>
      </c>
      <c r="J925">
        <v>-0.12988704686481201</v>
      </c>
      <c r="K925">
        <v>98.883545652152605</v>
      </c>
      <c r="L925">
        <v>79.2111244407035</v>
      </c>
      <c r="M925">
        <v>59.312278768621901</v>
      </c>
      <c r="N925">
        <v>-1.71662200407809</v>
      </c>
      <c r="O925">
        <v>1.05008988434545</v>
      </c>
      <c r="P925">
        <v>49.428967872771899</v>
      </c>
      <c r="Q925">
        <v>675.25858502275503</v>
      </c>
      <c r="R925">
        <v>0.19736829559112701</v>
      </c>
    </row>
    <row r="926" spans="1:18" hidden="1" x14ac:dyDescent="0.3">
      <c r="A926" t="s">
        <v>1999</v>
      </c>
      <c r="B926" t="s">
        <v>2000</v>
      </c>
      <c r="C926" t="str">
        <f>IFERROR(VLOOKUP(Table1[[#This Row],[Ticker]],[1]!Table1[[Symbol]:[Industry]],2,FALSE),"-")</f>
        <v>-</v>
      </c>
      <c r="E926">
        <v>2740.1846510599999</v>
      </c>
      <c r="F926">
        <v>1100</v>
      </c>
      <c r="G926">
        <v>10.035107392231801</v>
      </c>
      <c r="H926">
        <v>-2.24861248411107</v>
      </c>
      <c r="I926">
        <v>42.368160499025301</v>
      </c>
      <c r="J926">
        <v>0.54018849546328496</v>
      </c>
      <c r="K926">
        <v>1052.8922288204801</v>
      </c>
      <c r="L926">
        <v>921.96758868254403</v>
      </c>
      <c r="M926">
        <v>66.449978608815002</v>
      </c>
      <c r="N926">
        <v>2.5948915007520701</v>
      </c>
      <c r="O926">
        <v>0.68698331388219902</v>
      </c>
      <c r="P926">
        <v>11.272727272727201</v>
      </c>
      <c r="Q926">
        <v>83.348612384365296</v>
      </c>
      <c r="R926">
        <v>4.3580795174886E-2</v>
      </c>
    </row>
    <row r="927" spans="1:18" x14ac:dyDescent="0.3">
      <c r="A927" t="s">
        <v>2001</v>
      </c>
      <c r="B927" t="s">
        <v>2002</v>
      </c>
      <c r="C927" t="str">
        <f>IFERROR(VLOOKUP(Table1[[#This Row],[Ticker]],[1]!Table1[[Symbol]:[Industry]],2,FALSE),"-")</f>
        <v>-</v>
      </c>
      <c r="D927" t="s">
        <v>47</v>
      </c>
      <c r="E927">
        <v>2736.4337676</v>
      </c>
      <c r="F927">
        <v>1676.85</v>
      </c>
      <c r="G927">
        <v>-19.8493481191875</v>
      </c>
      <c r="H927">
        <v>2.7974366439013898</v>
      </c>
      <c r="I927">
        <v>-14.5645998175928</v>
      </c>
      <c r="J927">
        <v>0.97499721877310397</v>
      </c>
      <c r="K927">
        <v>1617.1020469416601</v>
      </c>
      <c r="L927">
        <v>1605.8966287834201</v>
      </c>
      <c r="M927">
        <v>51.015218342211199</v>
      </c>
      <c r="N927">
        <v>3.1060153819534499</v>
      </c>
      <c r="O927">
        <v>1.1159326319163501</v>
      </c>
      <c r="P927">
        <v>17.523928795062101</v>
      </c>
      <c r="Q927">
        <v>18.589108910890999</v>
      </c>
      <c r="R927">
        <v>6.1487099872760001E-3</v>
      </c>
    </row>
    <row r="928" spans="1:18" hidden="1" x14ac:dyDescent="0.3">
      <c r="A928" t="s">
        <v>2003</v>
      </c>
      <c r="B928" t="s">
        <v>2004</v>
      </c>
      <c r="C928" t="str">
        <f>IFERROR(VLOOKUP(Table1[[#This Row],[Ticker]],[1]!Table1[[Symbol]:[Industry]],2,FALSE),"-")</f>
        <v>-</v>
      </c>
      <c r="D928" t="s">
        <v>269</v>
      </c>
      <c r="E928">
        <v>2735.0470344299902</v>
      </c>
      <c r="F928">
        <v>846.8</v>
      </c>
      <c r="G928">
        <v>841.00476214665196</v>
      </c>
      <c r="H928">
        <v>78.022461074611201</v>
      </c>
      <c r="I928">
        <v>152.25788565481901</v>
      </c>
      <c r="J928">
        <v>20.47287186905</v>
      </c>
      <c r="K928">
        <v>546.84104271504998</v>
      </c>
      <c r="L928">
        <v>364.62281221690603</v>
      </c>
      <c r="M928">
        <v>71.695070451625199</v>
      </c>
      <c r="N928">
        <v>28.603891077761102</v>
      </c>
      <c r="O928">
        <v>1.9066268830503801</v>
      </c>
      <c r="P928">
        <v>7.3216816249409504</v>
      </c>
      <c r="Q928">
        <v>893.89671361502303</v>
      </c>
      <c r="R928">
        <v>0.21650324696457701</v>
      </c>
    </row>
    <row r="929" spans="1:18" hidden="1" x14ac:dyDescent="0.3">
      <c r="A929" t="s">
        <v>2005</v>
      </c>
      <c r="B929" t="s">
        <v>2006</v>
      </c>
      <c r="C929" t="str">
        <f>IFERROR(VLOOKUP(Table1[[#This Row],[Ticker]],[1]!Table1[[Symbol]:[Industry]],2,FALSE),"-")</f>
        <v>-</v>
      </c>
      <c r="D929" t="s">
        <v>418</v>
      </c>
      <c r="E929">
        <v>2731.1734200000001</v>
      </c>
      <c r="F929">
        <v>10767.65</v>
      </c>
      <c r="G929">
        <v>-42.012774868504501</v>
      </c>
      <c r="H929">
        <v>2.1283569287798101</v>
      </c>
      <c r="I929">
        <v>-33.112121504383801</v>
      </c>
      <c r="J929">
        <v>-2.8525403752118601</v>
      </c>
      <c r="K929">
        <v>11182.884155809101</v>
      </c>
      <c r="L929">
        <v>12641.3383523555</v>
      </c>
      <c r="M929">
        <v>40.085368636039398</v>
      </c>
      <c r="N929">
        <v>-0.28667008301157498</v>
      </c>
      <c r="O929">
        <v>1.8128565753866701</v>
      </c>
      <c r="P929">
        <v>83.809373447316702</v>
      </c>
      <c r="Q929">
        <v>8.2170441354566002</v>
      </c>
      <c r="R929">
        <v>-7.1600823894710994E-2</v>
      </c>
    </row>
    <row r="930" spans="1:18" x14ac:dyDescent="0.3">
      <c r="A930" t="s">
        <v>2007</v>
      </c>
      <c r="B930" t="s">
        <v>2008</v>
      </c>
      <c r="C930" t="str">
        <f>IFERROR(VLOOKUP(Table1[[#This Row],[Ticker]],[1]!Table1[[Symbol]:[Industry]],2,FALSE),"-")</f>
        <v>-</v>
      </c>
      <c r="D930" t="s">
        <v>66</v>
      </c>
      <c r="E930">
        <v>2729.7934452</v>
      </c>
      <c r="F930">
        <v>118.18</v>
      </c>
      <c r="G930">
        <v>6.0888872668635798</v>
      </c>
      <c r="H930">
        <v>8.7202815251055306</v>
      </c>
      <c r="I930">
        <v>-10.8979701734955</v>
      </c>
      <c r="J930">
        <v>-1.97725235677867</v>
      </c>
      <c r="K930">
        <v>118.11528796427601</v>
      </c>
      <c r="L930">
        <v>115.520228834257</v>
      </c>
      <c r="M930">
        <v>26.759981249393601</v>
      </c>
      <c r="N930">
        <v>0.24633430738831799</v>
      </c>
      <c r="O930">
        <v>1.01627272836737</v>
      </c>
      <c r="P930">
        <v>31.578947368421002</v>
      </c>
      <c r="Q930">
        <v>36.782407407407398</v>
      </c>
      <c r="R930">
        <v>-9.7880130323887996E-2</v>
      </c>
    </row>
    <row r="931" spans="1:18" hidden="1" x14ac:dyDescent="0.3">
      <c r="A931" t="s">
        <v>2009</v>
      </c>
      <c r="B931" t="s">
        <v>2010</v>
      </c>
      <c r="C931" t="str">
        <f>IFERROR(VLOOKUP(Table1[[#This Row],[Ticker]],[1]!Table1[[Symbol]:[Industry]],2,FALSE),"-")</f>
        <v>-</v>
      </c>
      <c r="D931" t="s">
        <v>130</v>
      </c>
      <c r="E931">
        <v>2721.5130880000002</v>
      </c>
      <c r="F931">
        <v>1215.05</v>
      </c>
      <c r="G931">
        <v>5.9240932265970603</v>
      </c>
      <c r="H931">
        <v>3.2434774013941698</v>
      </c>
      <c r="I931">
        <v>7.3500187872083202</v>
      </c>
      <c r="J931">
        <v>-0.75793880626058396</v>
      </c>
      <c r="K931">
        <v>1131.6582009870599</v>
      </c>
      <c r="L931">
        <v>1001.2895193402099</v>
      </c>
      <c r="M931">
        <v>51.467643903617599</v>
      </c>
      <c r="N931">
        <v>2.07942818640185</v>
      </c>
      <c r="O931">
        <v>0.54658721270894395</v>
      </c>
      <c r="P931">
        <v>6.9914818320233802</v>
      </c>
      <c r="Q931">
        <v>47.278787878787803</v>
      </c>
      <c r="R931">
        <v>8.3361497333521994E-2</v>
      </c>
    </row>
    <row r="932" spans="1:18" hidden="1" x14ac:dyDescent="0.3">
      <c r="A932" t="s">
        <v>2011</v>
      </c>
      <c r="B932" t="s">
        <v>2012</v>
      </c>
      <c r="C932" t="str">
        <f>IFERROR(VLOOKUP(Table1[[#This Row],[Ticker]],[1]!Table1[[Symbol]:[Industry]],2,FALSE),"-")</f>
        <v>-</v>
      </c>
      <c r="D932" t="s">
        <v>212</v>
      </c>
      <c r="E932">
        <v>2715.4095237799902</v>
      </c>
      <c r="F932">
        <v>457.85</v>
      </c>
      <c r="G932">
        <v>219.96603245752701</v>
      </c>
      <c r="H932">
        <v>13.1516442505564</v>
      </c>
      <c r="I932">
        <v>107.358676227123</v>
      </c>
      <c r="J932">
        <v>4.4561678176841699</v>
      </c>
      <c r="K932">
        <v>404.42582209437899</v>
      </c>
      <c r="L932">
        <v>308.72272154369603</v>
      </c>
      <c r="M932">
        <v>67.114229170194093</v>
      </c>
      <c r="N932">
        <v>5.0141470079311397</v>
      </c>
      <c r="O932">
        <v>1.1393525758726</v>
      </c>
      <c r="P932">
        <v>8.3870263186633007</v>
      </c>
      <c r="Q932">
        <v>258.957271658173</v>
      </c>
      <c r="R932">
        <v>0.18479107928284999</v>
      </c>
    </row>
    <row r="933" spans="1:18" hidden="1" x14ac:dyDescent="0.3">
      <c r="A933" t="s">
        <v>2013</v>
      </c>
      <c r="B933" t="s">
        <v>2014</v>
      </c>
      <c r="C933" t="str">
        <f>IFERROR(VLOOKUP(Table1[[#This Row],[Ticker]],[1]!Table1[[Symbol]:[Industry]],2,FALSE),"-")</f>
        <v>-</v>
      </c>
      <c r="D933" t="s">
        <v>120</v>
      </c>
      <c r="E933">
        <v>2710.4356736999998</v>
      </c>
      <c r="F933">
        <v>47.06</v>
      </c>
      <c r="G933">
        <v>109.786217841622</v>
      </c>
      <c r="H933">
        <v>8.3253884134665608</v>
      </c>
      <c r="I933">
        <v>2.1985840547350399</v>
      </c>
      <c r="J933">
        <v>13.2444139174541</v>
      </c>
      <c r="K933">
        <v>41.878408519084502</v>
      </c>
      <c r="L933">
        <v>37.928273319251403</v>
      </c>
      <c r="M933">
        <v>54.420488895958698</v>
      </c>
      <c r="N933">
        <v>9.7561616933606796</v>
      </c>
      <c r="O933">
        <v>3.2609871882102999</v>
      </c>
      <c r="P933">
        <v>44.3901402464938</v>
      </c>
      <c r="Q933">
        <v>153.010752688172</v>
      </c>
      <c r="R933">
        <v>7.8504360225705005E-2</v>
      </c>
    </row>
    <row r="934" spans="1:18" x14ac:dyDescent="0.3">
      <c r="A934" t="s">
        <v>2015</v>
      </c>
      <c r="B934" t="s">
        <v>2016</v>
      </c>
      <c r="C934" t="str">
        <f>IFERROR(VLOOKUP(Table1[[#This Row],[Ticker]],[1]!Table1[[Symbol]:[Industry]],2,FALSE),"-")</f>
        <v>-</v>
      </c>
      <c r="D934" t="s">
        <v>418</v>
      </c>
      <c r="E934">
        <v>2701.6529091500001</v>
      </c>
      <c r="F934">
        <v>55.6</v>
      </c>
      <c r="G934">
        <v>-31.166257258875099</v>
      </c>
      <c r="H934">
        <v>1.03116713396161</v>
      </c>
      <c r="I934">
        <v>-38.615001921013999</v>
      </c>
      <c r="J934">
        <v>1.2848626629264699</v>
      </c>
      <c r="K934">
        <v>56.455730788847298</v>
      </c>
      <c r="L934">
        <v>63.463876152435901</v>
      </c>
      <c r="M934">
        <v>24.102983119479799</v>
      </c>
      <c r="N934">
        <v>1.37403360587895</v>
      </c>
      <c r="O934">
        <v>0.67889687494914297</v>
      </c>
      <c r="P934">
        <v>51.1690647482014</v>
      </c>
      <c r="Q934">
        <v>15.5925155925156</v>
      </c>
    </row>
    <row r="935" spans="1:18" hidden="1" x14ac:dyDescent="0.3">
      <c r="A935" t="s">
        <v>2017</v>
      </c>
      <c r="B935" t="s">
        <v>2018</v>
      </c>
      <c r="C935" t="str">
        <f>IFERROR(VLOOKUP(Table1[[#This Row],[Ticker]],[1]!Table1[[Symbol]:[Industry]],2,FALSE),"-")</f>
        <v>-</v>
      </c>
      <c r="D935" t="s">
        <v>22</v>
      </c>
      <c r="E935">
        <v>2698.090549</v>
      </c>
      <c r="F935">
        <v>286.31</v>
      </c>
      <c r="G935">
        <v>-32.873288299177098</v>
      </c>
      <c r="H935">
        <v>6.5645859135275604</v>
      </c>
      <c r="I935">
        <v>-21.719408688142401</v>
      </c>
      <c r="J935">
        <v>-1.9577291679006401</v>
      </c>
      <c r="K935">
        <v>271.44361444149803</v>
      </c>
      <c r="L935">
        <v>280.05182443322798</v>
      </c>
      <c r="M935">
        <v>46.182205138570602</v>
      </c>
      <c r="N935">
        <v>4.5515548865616404</v>
      </c>
      <c r="O935">
        <v>2.82485791610556</v>
      </c>
      <c r="P935">
        <v>40.477105235583799</v>
      </c>
      <c r="Q935">
        <v>36.370564420100003</v>
      </c>
      <c r="R935">
        <v>0.164102482660479</v>
      </c>
    </row>
    <row r="936" spans="1:18" x14ac:dyDescent="0.3">
      <c r="A936" t="s">
        <v>2019</v>
      </c>
      <c r="B936" t="s">
        <v>2020</v>
      </c>
      <c r="C936" t="str">
        <f>IFERROR(VLOOKUP(Table1[[#This Row],[Ticker]],[1]!Table1[[Symbol]:[Industry]],2,FALSE),"-")</f>
        <v>-</v>
      </c>
      <c r="D936" t="s">
        <v>598</v>
      </c>
      <c r="E936">
        <v>2679.2603859999999</v>
      </c>
      <c r="F936">
        <v>48.63</v>
      </c>
      <c r="G936">
        <v>20.372397145303498</v>
      </c>
      <c r="H936">
        <v>5.8685499233739096</v>
      </c>
      <c r="I936">
        <v>11.476519586455501</v>
      </c>
      <c r="J936">
        <v>-0.64620597578044903</v>
      </c>
      <c r="K936">
        <v>46.093566825028901</v>
      </c>
      <c r="L936">
        <v>43.161054404032797</v>
      </c>
      <c r="M936">
        <v>38.632987125969699</v>
      </c>
      <c r="N936">
        <v>3.1677636143871299</v>
      </c>
      <c r="O936">
        <v>0.62878329657872001</v>
      </c>
      <c r="P936">
        <v>16.800329015011201</v>
      </c>
      <c r="Q936">
        <v>62.642140468227403</v>
      </c>
      <c r="R936">
        <v>-5.8992334017399999E-2</v>
      </c>
    </row>
    <row r="937" spans="1:18" hidden="1" x14ac:dyDescent="0.3">
      <c r="A937" t="s">
        <v>2021</v>
      </c>
      <c r="B937" t="s">
        <v>2022</v>
      </c>
      <c r="C937" t="str">
        <f>IFERROR(VLOOKUP(Table1[[#This Row],[Ticker]],[1]!Table1[[Symbol]:[Industry]],2,FALSE),"-")</f>
        <v>-</v>
      </c>
      <c r="D937" t="s">
        <v>336</v>
      </c>
      <c r="E937">
        <v>2678.9150466799902</v>
      </c>
      <c r="F937">
        <v>778.95</v>
      </c>
      <c r="G937">
        <v>-50.469949813168299</v>
      </c>
      <c r="H937">
        <v>-1.7947938517788899</v>
      </c>
      <c r="I937">
        <v>-20.8805154521798</v>
      </c>
      <c r="J937">
        <v>-0.70538835714731196</v>
      </c>
      <c r="K937">
        <v>801.24505448646005</v>
      </c>
      <c r="L937">
        <v>853.23615131434497</v>
      </c>
      <c r="M937">
        <v>52.411124412961499</v>
      </c>
      <c r="N937">
        <v>-1.30104921375896</v>
      </c>
      <c r="O937">
        <v>0.80430817698132895</v>
      </c>
      <c r="P937">
        <v>41.215739136016403</v>
      </c>
      <c r="Q937">
        <v>9.0050377833753092</v>
      </c>
      <c r="R937">
        <v>4.0938024843205002E-2</v>
      </c>
    </row>
    <row r="938" spans="1:18" x14ac:dyDescent="0.3">
      <c r="A938" t="s">
        <v>2023</v>
      </c>
      <c r="B938" t="s">
        <v>2024</v>
      </c>
      <c r="C938" t="str">
        <f>IFERROR(VLOOKUP(Table1[[#This Row],[Ticker]],[1]!Table1[[Symbol]:[Industry]],2,FALSE),"-")</f>
        <v>-</v>
      </c>
      <c r="D938" t="s">
        <v>269</v>
      </c>
      <c r="E938">
        <v>2672.12636544</v>
      </c>
      <c r="F938">
        <v>1018.5</v>
      </c>
      <c r="G938">
        <v>-48.606835363961203</v>
      </c>
      <c r="H938">
        <v>13.4064901276315</v>
      </c>
      <c r="I938">
        <v>-9.8959246120085993</v>
      </c>
      <c r="J938">
        <v>12.592402884356799</v>
      </c>
      <c r="K938">
        <v>873.05691809863504</v>
      </c>
      <c r="L938">
        <v>996.81693154742004</v>
      </c>
      <c r="M938">
        <v>40.960055211404502</v>
      </c>
      <c r="N938">
        <v>15.2117884475743</v>
      </c>
      <c r="O938">
        <v>2.3761077242339201</v>
      </c>
      <c r="P938">
        <v>34.310260186548803</v>
      </c>
      <c r="Q938">
        <v>35.501895829175801</v>
      </c>
      <c r="R938">
        <v>-4.8156510128855003E-2</v>
      </c>
    </row>
    <row r="939" spans="1:18" hidden="1" x14ac:dyDescent="0.3">
      <c r="A939" t="s">
        <v>2025</v>
      </c>
      <c r="B939" t="s">
        <v>2026</v>
      </c>
      <c r="C939" t="str">
        <f>IFERROR(VLOOKUP(Table1[[#This Row],[Ticker]],[1]!Table1[[Symbol]:[Industry]],2,FALSE),"-")</f>
        <v>-</v>
      </c>
      <c r="D939" t="s">
        <v>256</v>
      </c>
      <c r="E939">
        <v>2670.5068164200002</v>
      </c>
      <c r="F939">
        <v>2849.95</v>
      </c>
      <c r="G939">
        <v>9.5502609638505707</v>
      </c>
      <c r="H939">
        <v>1.4677237467187501</v>
      </c>
      <c r="I939">
        <v>3.9620805512069399</v>
      </c>
      <c r="J939">
        <v>0.449691649113936</v>
      </c>
      <c r="K939">
        <v>2634.2127934538298</v>
      </c>
      <c r="L939">
        <v>2425.12765784048</v>
      </c>
      <c r="M939">
        <v>83.485536614723102</v>
      </c>
      <c r="N939">
        <v>4.0263378361028597</v>
      </c>
      <c r="O939">
        <v>1.6395187319420399</v>
      </c>
      <c r="P939">
        <v>6.4509903682520902</v>
      </c>
      <c r="Q939">
        <v>43.5706909145865</v>
      </c>
      <c r="R939">
        <v>4.4566148108568002E-2</v>
      </c>
    </row>
    <row r="940" spans="1:18" hidden="1" x14ac:dyDescent="0.3">
      <c r="A940" t="s">
        <v>2027</v>
      </c>
      <c r="B940" t="s">
        <v>2028</v>
      </c>
      <c r="C940" t="str">
        <f>IFERROR(VLOOKUP(Table1[[#This Row],[Ticker]],[1]!Table1[[Symbol]:[Industry]],2,FALSE),"-")</f>
        <v>-</v>
      </c>
      <c r="D940" t="s">
        <v>601</v>
      </c>
      <c r="E940">
        <v>2662.17786432</v>
      </c>
      <c r="F940">
        <v>2360.5500000000002</v>
      </c>
      <c r="G940">
        <v>-1.7134553546472699</v>
      </c>
      <c r="H940">
        <v>2.7728545696140401</v>
      </c>
      <c r="I940">
        <v>-4.2514027381480197</v>
      </c>
      <c r="J940">
        <v>-3.4019747465657701</v>
      </c>
      <c r="K940">
        <v>2345.1469757760601</v>
      </c>
      <c r="L940">
        <v>2292.3234045389499</v>
      </c>
      <c r="M940">
        <v>30.226659576434798</v>
      </c>
      <c r="N940">
        <v>1.86140606053952</v>
      </c>
      <c r="O940">
        <v>1.3920253347423299</v>
      </c>
      <c r="P940">
        <v>22.797653089322299</v>
      </c>
      <c r="Q940">
        <v>29.771852666300099</v>
      </c>
      <c r="R940">
        <v>7.0454620066387003E-2</v>
      </c>
    </row>
    <row r="941" spans="1:18" hidden="1" x14ac:dyDescent="0.3">
      <c r="A941" t="s">
        <v>2029</v>
      </c>
      <c r="B941" t="s">
        <v>2030</v>
      </c>
      <c r="C941" t="str">
        <f>IFERROR(VLOOKUP(Table1[[#This Row],[Ticker]],[1]!Table1[[Symbol]:[Industry]],2,FALSE),"-")</f>
        <v>-</v>
      </c>
      <c r="D941" t="s">
        <v>130</v>
      </c>
      <c r="E941">
        <v>2656.8122902199998</v>
      </c>
      <c r="F941">
        <v>301.14999999999998</v>
      </c>
      <c r="G941">
        <v>34.810199114602</v>
      </c>
      <c r="H941">
        <v>-3.0312382317333699</v>
      </c>
      <c r="I941">
        <v>27.103978653733101</v>
      </c>
      <c r="J941">
        <v>9.8367861966012597</v>
      </c>
      <c r="K941">
        <v>283.32575564730098</v>
      </c>
      <c r="L941">
        <v>237.559786395392</v>
      </c>
      <c r="M941">
        <v>69.251893310891205</v>
      </c>
      <c r="N941">
        <v>0.93989470966344602</v>
      </c>
      <c r="O941">
        <v>0.425308309414275</v>
      </c>
      <c r="P941">
        <v>12.9669599867175</v>
      </c>
      <c r="Q941">
        <v>72.282608695652101</v>
      </c>
      <c r="R941">
        <v>0.124923608120923</v>
      </c>
    </row>
    <row r="942" spans="1:18" hidden="1" x14ac:dyDescent="0.3">
      <c r="A942" t="s">
        <v>2031</v>
      </c>
      <c r="B942" t="s">
        <v>2032</v>
      </c>
      <c r="C942" t="str">
        <f>IFERROR(VLOOKUP(Table1[[#This Row],[Ticker]],[1]!Table1[[Symbol]:[Industry]],2,FALSE),"-")</f>
        <v>-</v>
      </c>
      <c r="D942" t="s">
        <v>66</v>
      </c>
      <c r="E942">
        <v>2653.8401923799902</v>
      </c>
      <c r="F942">
        <v>114.97</v>
      </c>
      <c r="G942">
        <v>31.930857792013999</v>
      </c>
      <c r="H942">
        <v>1.75197166595059</v>
      </c>
      <c r="I942">
        <v>13.1739446420638</v>
      </c>
      <c r="J942">
        <v>6.6966308565335497</v>
      </c>
      <c r="K942">
        <v>98.987186557581893</v>
      </c>
      <c r="L942">
        <v>91.017934241990901</v>
      </c>
      <c r="M942">
        <v>63.873332658861102</v>
      </c>
      <c r="N942">
        <v>12.049736866070701</v>
      </c>
      <c r="O942">
        <v>1.7489659147930201</v>
      </c>
      <c r="P942">
        <v>1.5830216578237799</v>
      </c>
      <c r="Q942">
        <v>64.008559201141196</v>
      </c>
      <c r="R942">
        <v>-6.8322222242217998E-2</v>
      </c>
    </row>
    <row r="943" spans="1:18" x14ac:dyDescent="0.3">
      <c r="A943" t="s">
        <v>2033</v>
      </c>
      <c r="B943" t="s">
        <v>2034</v>
      </c>
      <c r="C943" t="str">
        <f>IFERROR(VLOOKUP(Table1[[#This Row],[Ticker]],[1]!Table1[[Symbol]:[Industry]],2,FALSE),"-")</f>
        <v>-</v>
      </c>
      <c r="D943" t="s">
        <v>47</v>
      </c>
      <c r="E943">
        <v>2653.0268626749998</v>
      </c>
      <c r="F943">
        <v>650.79999999999995</v>
      </c>
      <c r="G943">
        <v>-40.211992677416099</v>
      </c>
      <c r="H943">
        <v>-5.5004611605658802</v>
      </c>
      <c r="I943">
        <v>-25.5716984995668</v>
      </c>
      <c r="J943">
        <v>-2.6706966423990299</v>
      </c>
      <c r="K943">
        <v>664.52162633942703</v>
      </c>
      <c r="L943">
        <v>701.22065794040805</v>
      </c>
      <c r="M943">
        <v>48.336708356282799</v>
      </c>
      <c r="N943">
        <v>-0.91370375631338796</v>
      </c>
      <c r="O943">
        <v>0.71561717777592904</v>
      </c>
      <c r="P943">
        <v>29.993853718500301</v>
      </c>
      <c r="Q943">
        <v>8.4847474579096591</v>
      </c>
      <c r="R943">
        <v>3.7703109242656997E-2</v>
      </c>
    </row>
    <row r="944" spans="1:18" x14ac:dyDescent="0.3">
      <c r="A944" t="s">
        <v>2035</v>
      </c>
      <c r="B944" t="s">
        <v>2036</v>
      </c>
      <c r="C944" t="str">
        <f>IFERROR(VLOOKUP(Table1[[#This Row],[Ticker]],[1]!Table1[[Symbol]:[Industry]],2,FALSE),"-")</f>
        <v>-</v>
      </c>
      <c r="D944" t="s">
        <v>269</v>
      </c>
      <c r="E944">
        <v>2644.6851396000002</v>
      </c>
      <c r="F944">
        <v>305.85000000000002</v>
      </c>
      <c r="G944">
        <v>30.662254678974801</v>
      </c>
      <c r="H944">
        <v>14.6477313926802</v>
      </c>
      <c r="I944">
        <v>25.051284990788901</v>
      </c>
      <c r="J944">
        <v>-1.912345492652</v>
      </c>
      <c r="K944">
        <v>272.30176296674</v>
      </c>
      <c r="L944">
        <v>241.73399713289501</v>
      </c>
      <c r="M944">
        <v>43.917597357080901</v>
      </c>
      <c r="N944">
        <v>6.3476738526734504</v>
      </c>
      <c r="O944">
        <v>1.84275493814716</v>
      </c>
      <c r="P944">
        <v>8.2229851234265094</v>
      </c>
      <c r="Q944">
        <v>65.5032467532467</v>
      </c>
      <c r="R944">
        <v>6.0427297284020999E-2</v>
      </c>
    </row>
    <row r="945" spans="1:18" hidden="1" x14ac:dyDescent="0.3">
      <c r="A945" t="s">
        <v>2037</v>
      </c>
      <c r="B945" t="s">
        <v>2038</v>
      </c>
      <c r="C945" t="str">
        <f>IFERROR(VLOOKUP(Table1[[#This Row],[Ticker]],[1]!Table1[[Symbol]:[Industry]],2,FALSE),"-")</f>
        <v>-</v>
      </c>
      <c r="D945" t="s">
        <v>1566</v>
      </c>
      <c r="E945">
        <v>2644.090741</v>
      </c>
      <c r="F945">
        <v>62.51</v>
      </c>
      <c r="G945">
        <v>-4.2754027856618197</v>
      </c>
      <c r="H945">
        <v>-2.2453133556023301</v>
      </c>
      <c r="I945">
        <v>3.4659333137747801</v>
      </c>
      <c r="J945">
        <v>1.00096122095733</v>
      </c>
      <c r="K945">
        <v>62.1439112490486</v>
      </c>
      <c r="L945">
        <v>57.5828207188191</v>
      </c>
      <c r="M945">
        <v>53.860821394049402</v>
      </c>
      <c r="N945">
        <v>-0.39463021623194999</v>
      </c>
      <c r="O945">
        <v>0.78316732639682096</v>
      </c>
      <c r="P945">
        <v>5.5031195008798699</v>
      </c>
      <c r="Q945">
        <v>27.285685196497599</v>
      </c>
      <c r="R945">
        <v>-2.7484158448541001E-2</v>
      </c>
    </row>
    <row r="946" spans="1:18" hidden="1" x14ac:dyDescent="0.3">
      <c r="A946" t="s">
        <v>2039</v>
      </c>
      <c r="B946" t="s">
        <v>2040</v>
      </c>
      <c r="C946" t="str">
        <f>IFERROR(VLOOKUP(Table1[[#This Row],[Ticker]],[1]!Table1[[Symbol]:[Industry]],2,FALSE),"-")</f>
        <v>-</v>
      </c>
      <c r="D946" t="s">
        <v>212</v>
      </c>
      <c r="E946">
        <v>2641.0251927499999</v>
      </c>
      <c r="F946">
        <v>2222.85</v>
      </c>
      <c r="G946">
        <v>228.98435295576499</v>
      </c>
      <c r="H946">
        <v>18.0081354347531</v>
      </c>
      <c r="I946">
        <v>57.581290872961603</v>
      </c>
      <c r="J946">
        <v>9.2162960303180892</v>
      </c>
      <c r="K946">
        <v>1673.06378902043</v>
      </c>
      <c r="L946">
        <v>1304.55521758229</v>
      </c>
      <c r="M946">
        <v>67.341507587364006</v>
      </c>
      <c r="N946">
        <v>21.595346038345902</v>
      </c>
      <c r="O946">
        <v>1.6243723554301801</v>
      </c>
      <c r="P946">
        <v>0.80977123962480102</v>
      </c>
      <c r="Q946">
        <v>270.474999999999</v>
      </c>
    </row>
    <row r="947" spans="1:18" hidden="1" x14ac:dyDescent="0.3">
      <c r="A947" t="s">
        <v>2041</v>
      </c>
      <c r="B947" t="s">
        <v>2042</v>
      </c>
      <c r="C947" t="str">
        <f>IFERROR(VLOOKUP(Table1[[#This Row],[Ticker]],[1]!Table1[[Symbol]:[Industry]],2,FALSE),"-")</f>
        <v>-</v>
      </c>
      <c r="D947" t="s">
        <v>1557</v>
      </c>
      <c r="E947">
        <v>2628.5706808199998</v>
      </c>
      <c r="F947">
        <v>1992.45</v>
      </c>
      <c r="G947">
        <v>53.623175832848197</v>
      </c>
      <c r="H947">
        <v>23.901531525105501</v>
      </c>
      <c r="I947">
        <v>6.73896782466419</v>
      </c>
      <c r="J947">
        <v>-2.5832598369095701</v>
      </c>
      <c r="K947">
        <v>1791.39719858225</v>
      </c>
      <c r="L947">
        <v>1595.6431452225199</v>
      </c>
      <c r="M947">
        <v>25.577462214383299</v>
      </c>
      <c r="N947">
        <v>3.8537014993590102</v>
      </c>
      <c r="O947">
        <v>1.06872507942287</v>
      </c>
      <c r="P947">
        <v>6.3514768250144202</v>
      </c>
      <c r="Q947">
        <v>91.554102773638405</v>
      </c>
      <c r="R947">
        <v>9.2778408121213005E-2</v>
      </c>
    </row>
    <row r="948" spans="1:18" hidden="1" x14ac:dyDescent="0.3">
      <c r="A948" t="s">
        <v>2043</v>
      </c>
      <c r="B948" t="s">
        <v>2044</v>
      </c>
      <c r="C948" t="str">
        <f>IFERROR(VLOOKUP(Table1[[#This Row],[Ticker]],[1]!Table1[[Symbol]:[Industry]],2,FALSE),"-")</f>
        <v>-</v>
      </c>
      <c r="D948" t="s">
        <v>47</v>
      </c>
      <c r="E948">
        <v>2620.2211282950002</v>
      </c>
      <c r="F948">
        <v>579.1</v>
      </c>
      <c r="G948">
        <v>80.791813287901803</v>
      </c>
      <c r="H948">
        <v>17.742596199840701</v>
      </c>
      <c r="I948">
        <v>22.054592531760999</v>
      </c>
      <c r="J948">
        <v>1.98989659957805</v>
      </c>
      <c r="K948">
        <v>482.894669375224</v>
      </c>
      <c r="M948">
        <v>68.254515490170604</v>
      </c>
      <c r="N948">
        <v>12.6072438350302</v>
      </c>
      <c r="O948">
        <v>1.5696571509353801</v>
      </c>
      <c r="P948">
        <v>3.5658780866862201</v>
      </c>
      <c r="Q948">
        <v>134.92900608519199</v>
      </c>
    </row>
    <row r="949" spans="1:18" hidden="1" x14ac:dyDescent="0.3">
      <c r="A949" t="s">
        <v>2045</v>
      </c>
      <c r="B949" t="s">
        <v>2046</v>
      </c>
      <c r="C949" t="str">
        <f>IFERROR(VLOOKUP(Table1[[#This Row],[Ticker]],[1]!Table1[[Symbol]:[Industry]],2,FALSE),"-")</f>
        <v>-</v>
      </c>
      <c r="D949" t="s">
        <v>47</v>
      </c>
      <c r="E949">
        <v>2608.1552210499999</v>
      </c>
      <c r="F949">
        <v>20.46</v>
      </c>
      <c r="G949">
        <v>99.745651211025404</v>
      </c>
      <c r="H949">
        <v>8.0869035090197308</v>
      </c>
      <c r="I949">
        <v>-12.1211429593526</v>
      </c>
      <c r="J949">
        <v>-7.6304491802433096</v>
      </c>
      <c r="K949">
        <v>19.911330835614802</v>
      </c>
      <c r="L949">
        <v>18.869421062801301</v>
      </c>
      <c r="M949">
        <v>38.774173224125398</v>
      </c>
      <c r="N949">
        <v>0.41431044014799101</v>
      </c>
      <c r="O949">
        <v>1.7579998512458299</v>
      </c>
      <c r="P949">
        <v>35.386119257086897</v>
      </c>
      <c r="Q949">
        <v>127.09008711798199</v>
      </c>
      <c r="R949">
        <v>0.102439933833018</v>
      </c>
    </row>
    <row r="950" spans="1:18" hidden="1" x14ac:dyDescent="0.3">
      <c r="A950" t="s">
        <v>2047</v>
      </c>
      <c r="B950" t="s">
        <v>2048</v>
      </c>
      <c r="C950" t="str">
        <f>IFERROR(VLOOKUP(Table1[[#This Row],[Ticker]],[1]!Table1[[Symbol]:[Industry]],2,FALSE),"-")</f>
        <v>-</v>
      </c>
      <c r="D950" t="s">
        <v>355</v>
      </c>
      <c r="E950">
        <v>2590.7578538099901</v>
      </c>
      <c r="F950">
        <v>309.25</v>
      </c>
      <c r="G950">
        <v>263.38012073487499</v>
      </c>
      <c r="H950">
        <v>101.27600823768201</v>
      </c>
      <c r="I950">
        <v>200.52214729237701</v>
      </c>
      <c r="J950">
        <v>39.047740647978003</v>
      </c>
      <c r="K950">
        <v>167.14942132341</v>
      </c>
      <c r="L950">
        <v>119.11509839307099</v>
      </c>
      <c r="M950">
        <v>43.073524529175799</v>
      </c>
      <c r="N950">
        <v>51.124240961303798</v>
      </c>
      <c r="O950">
        <v>2.3641959796302499</v>
      </c>
      <c r="P950">
        <v>3.7348423605497199</v>
      </c>
      <c r="Q950">
        <v>315.37944929482802</v>
      </c>
      <c r="R950">
        <v>0.11735581017495</v>
      </c>
    </row>
    <row r="951" spans="1:18" hidden="1" x14ac:dyDescent="0.3">
      <c r="A951" t="s">
        <v>2049</v>
      </c>
      <c r="B951" t="s">
        <v>2050</v>
      </c>
      <c r="C951" t="str">
        <f>IFERROR(VLOOKUP(Table1[[#This Row],[Ticker]],[1]!Table1[[Symbol]:[Industry]],2,FALSE),"-")</f>
        <v>-</v>
      </c>
      <c r="D951" t="s">
        <v>239</v>
      </c>
      <c r="E951">
        <v>2587.243835325</v>
      </c>
      <c r="F951">
        <v>3733</v>
      </c>
      <c r="G951">
        <v>43.968704742946201</v>
      </c>
      <c r="H951">
        <v>45.195530295771803</v>
      </c>
      <c r="I951">
        <v>46.934926345799497</v>
      </c>
      <c r="J951">
        <v>13.0066257964543</v>
      </c>
      <c r="K951">
        <v>2789.7997743497299</v>
      </c>
      <c r="L951">
        <v>2516.74819232754</v>
      </c>
      <c r="M951">
        <v>46.893175758046503</v>
      </c>
      <c r="N951">
        <v>20.517296942084698</v>
      </c>
      <c r="O951">
        <v>2.8270623742454699</v>
      </c>
      <c r="P951">
        <v>7.3131529600857199</v>
      </c>
      <c r="Q951">
        <v>77.331243171345704</v>
      </c>
      <c r="R951">
        <v>8.4996092816410004E-2</v>
      </c>
    </row>
    <row r="952" spans="1:18" x14ac:dyDescent="0.3">
      <c r="A952" t="s">
        <v>2051</v>
      </c>
      <c r="B952" t="s">
        <v>2052</v>
      </c>
      <c r="C952" t="str">
        <f>IFERROR(VLOOKUP(Table1[[#This Row],[Ticker]],[1]!Table1[[Symbol]:[Industry]],2,FALSE),"-")</f>
        <v>-</v>
      </c>
      <c r="D952" t="s">
        <v>418</v>
      </c>
      <c r="E952">
        <v>2586.6461996399998</v>
      </c>
      <c r="F952">
        <v>1999.65</v>
      </c>
      <c r="G952">
        <v>-8.8116626119234596</v>
      </c>
      <c r="H952">
        <v>5.8336695032475898</v>
      </c>
      <c r="I952">
        <v>-7.2343084158596804</v>
      </c>
      <c r="J952">
        <v>4.7042821048922203</v>
      </c>
      <c r="K952">
        <v>1816.4193511082599</v>
      </c>
      <c r="L952">
        <v>1841.4544291761999</v>
      </c>
      <c r="M952">
        <v>69.994862989903396</v>
      </c>
      <c r="N952">
        <v>7.87229142298564</v>
      </c>
      <c r="O952">
        <v>2.3688802664445601</v>
      </c>
      <c r="P952">
        <v>15.765258920311</v>
      </c>
      <c r="Q952">
        <v>30.610711952971901</v>
      </c>
      <c r="R952">
        <v>-5.1333239553712003E-2</v>
      </c>
    </row>
    <row r="953" spans="1:18" hidden="1" x14ac:dyDescent="0.3">
      <c r="A953" t="s">
        <v>2053</v>
      </c>
      <c r="B953" t="s">
        <v>2054</v>
      </c>
      <c r="C953" t="str">
        <f>IFERROR(VLOOKUP(Table1[[#This Row],[Ticker]],[1]!Table1[[Symbol]:[Industry]],2,FALSE),"-")</f>
        <v>-</v>
      </c>
      <c r="D953" t="s">
        <v>367</v>
      </c>
      <c r="E953">
        <v>2584.29462681</v>
      </c>
      <c r="F953">
        <v>627.45000000000005</v>
      </c>
      <c r="G953">
        <v>601.79672554940703</v>
      </c>
      <c r="H953">
        <v>-2.0379151962059501</v>
      </c>
      <c r="I953">
        <v>139.97867270157801</v>
      </c>
      <c r="J953">
        <v>-4.6536882647335904</v>
      </c>
      <c r="K953">
        <v>587.13495740221799</v>
      </c>
      <c r="L953">
        <v>403.50613022436897</v>
      </c>
      <c r="M953">
        <v>42.570767314050798</v>
      </c>
      <c r="N953">
        <v>2.8252248867380398</v>
      </c>
      <c r="O953">
        <v>0.53762007167036696</v>
      </c>
      <c r="P953">
        <v>18.567216511275699</v>
      </c>
      <c r="Q953">
        <v>663.32116788321105</v>
      </c>
      <c r="R953">
        <v>0.18789671698673199</v>
      </c>
    </row>
    <row r="954" spans="1:18" hidden="1" x14ac:dyDescent="0.3">
      <c r="A954" t="s">
        <v>2055</v>
      </c>
      <c r="B954" t="s">
        <v>2056</v>
      </c>
      <c r="C954" t="str">
        <f>IFERROR(VLOOKUP(Table1[[#This Row],[Ticker]],[1]!Table1[[Symbol]:[Industry]],2,FALSE),"-")</f>
        <v>-</v>
      </c>
      <c r="D954" t="s">
        <v>47</v>
      </c>
      <c r="E954">
        <v>2582.5384125750002</v>
      </c>
      <c r="F954">
        <v>318.60000000000002</v>
      </c>
      <c r="G954">
        <v>31.814709144228502</v>
      </c>
      <c r="H954">
        <v>2.6052387337954301</v>
      </c>
      <c r="I954">
        <v>10.4540395542311</v>
      </c>
      <c r="J954">
        <v>-4.1030782409605697</v>
      </c>
      <c r="K954">
        <v>302.53977600948002</v>
      </c>
      <c r="L954">
        <v>264.15207898702403</v>
      </c>
      <c r="M954">
        <v>63.5883398881058</v>
      </c>
      <c r="N954">
        <v>1.63201460943516</v>
      </c>
      <c r="O954">
        <v>0.48204497575067301</v>
      </c>
      <c r="P954">
        <v>4.5197740112994298</v>
      </c>
      <c r="Q954">
        <v>70.101441537640099</v>
      </c>
      <c r="R954">
        <v>3.9168848036993997E-2</v>
      </c>
    </row>
    <row r="955" spans="1:18" hidden="1" x14ac:dyDescent="0.3">
      <c r="A955" t="s">
        <v>2057</v>
      </c>
      <c r="B955" t="s">
        <v>2058</v>
      </c>
      <c r="C955" t="str">
        <f>IFERROR(VLOOKUP(Table1[[#This Row],[Ticker]],[1]!Table1[[Symbol]:[Industry]],2,FALSE),"-")</f>
        <v>-</v>
      </c>
      <c r="D955" t="s">
        <v>1236</v>
      </c>
      <c r="E955">
        <v>2580.8388</v>
      </c>
      <c r="F955">
        <v>1000</v>
      </c>
      <c r="G955">
        <v>-26.102506459154199</v>
      </c>
      <c r="H955">
        <v>-2.5297184748944699</v>
      </c>
      <c r="I955">
        <v>-10.249639352230201</v>
      </c>
      <c r="J955">
        <v>-0.30789751806900301</v>
      </c>
      <c r="K955">
        <v>999.99740130272801</v>
      </c>
      <c r="L955">
        <v>999.99703834903903</v>
      </c>
      <c r="M955">
        <v>55.379180563809697</v>
      </c>
      <c r="N955">
        <v>2.0922120178568001E-4</v>
      </c>
      <c r="O955">
        <v>1.0139455837964599</v>
      </c>
      <c r="P955">
        <v>3</v>
      </c>
      <c r="Q955">
        <v>3.0927835051546202</v>
      </c>
      <c r="R955">
        <v>-0.101916752053546</v>
      </c>
    </row>
    <row r="956" spans="1:18" hidden="1" x14ac:dyDescent="0.3">
      <c r="A956" t="s">
        <v>2059</v>
      </c>
      <c r="B956" t="s">
        <v>2060</v>
      </c>
      <c r="C956" t="str">
        <f>IFERROR(VLOOKUP(Table1[[#This Row],[Ticker]],[1]!Table1[[Symbol]:[Industry]],2,FALSE),"-")</f>
        <v>-</v>
      </c>
      <c r="D956" t="s">
        <v>598</v>
      </c>
      <c r="E956">
        <v>2575.5674324000001</v>
      </c>
      <c r="F956">
        <v>275.10000000000002</v>
      </c>
      <c r="G956">
        <v>-5.1804295460773799</v>
      </c>
      <c r="H956">
        <v>-4.09444109224866</v>
      </c>
      <c r="I956">
        <v>-8.3617504733414094</v>
      </c>
      <c r="J956">
        <v>-1.55655966576789</v>
      </c>
      <c r="K956">
        <v>269.22858608241597</v>
      </c>
      <c r="L956">
        <v>260.16754106735499</v>
      </c>
      <c r="M956">
        <v>64.985570700211795</v>
      </c>
      <c r="N956">
        <v>0.38261780243169502</v>
      </c>
      <c r="O956">
        <v>0.73938294956609996</v>
      </c>
      <c r="P956">
        <v>16.012359142130101</v>
      </c>
      <c r="Q956">
        <v>29.154929577464699</v>
      </c>
      <c r="R956">
        <v>8.9152811632137993E-2</v>
      </c>
    </row>
    <row r="957" spans="1:18" hidden="1" x14ac:dyDescent="0.3">
      <c r="A957" t="s">
        <v>2061</v>
      </c>
      <c r="B957" t="s">
        <v>2062</v>
      </c>
      <c r="C957" t="str">
        <f>IFERROR(VLOOKUP(Table1[[#This Row],[Ticker]],[1]!Table1[[Symbol]:[Industry]],2,FALSE),"-")</f>
        <v>-</v>
      </c>
      <c r="D957" t="s">
        <v>524</v>
      </c>
      <c r="E957">
        <v>2566.8101951499998</v>
      </c>
      <c r="F957">
        <v>1133.8499999999999</v>
      </c>
      <c r="G957">
        <v>-63.898047684351098</v>
      </c>
      <c r="H957">
        <v>-2.7228380293721401</v>
      </c>
      <c r="I957">
        <v>-40.3655889754695</v>
      </c>
      <c r="J957">
        <v>7.78062388270921</v>
      </c>
      <c r="K957">
        <v>1115.6124263777999</v>
      </c>
      <c r="L957">
        <v>1342.3801502352101</v>
      </c>
      <c r="M957">
        <v>35.6998535619012</v>
      </c>
      <c r="N957">
        <v>5.5513313255872498</v>
      </c>
      <c r="O957">
        <v>2.0812380286147301</v>
      </c>
      <c r="P957">
        <v>66.507915509106098</v>
      </c>
      <c r="Q957">
        <v>18.516776418940001</v>
      </c>
      <c r="R957">
        <v>-0.15308791842168401</v>
      </c>
    </row>
    <row r="958" spans="1:18" hidden="1" x14ac:dyDescent="0.3">
      <c r="A958" t="s">
        <v>2063</v>
      </c>
      <c r="B958" t="s">
        <v>2064</v>
      </c>
      <c r="C958" t="str">
        <f>IFERROR(VLOOKUP(Table1[[#This Row],[Ticker]],[1]!Table1[[Symbol]:[Industry]],2,FALSE),"-")</f>
        <v>-</v>
      </c>
      <c r="D958" t="s">
        <v>622</v>
      </c>
      <c r="E958">
        <v>2565.3629254699999</v>
      </c>
      <c r="F958">
        <v>180.07</v>
      </c>
      <c r="G958">
        <v>-52.575535868909299</v>
      </c>
      <c r="H958">
        <v>-7.3548156431343399</v>
      </c>
      <c r="I958">
        <v>-44.7468197914773</v>
      </c>
      <c r="J958">
        <v>-5.3386471440870702</v>
      </c>
      <c r="K958">
        <v>185.899089744256</v>
      </c>
      <c r="M958">
        <v>21.5659827579797</v>
      </c>
      <c r="N958">
        <v>1.6465179596780199</v>
      </c>
      <c r="O958">
        <v>1.53035586087728</v>
      </c>
      <c r="P958">
        <v>73.265952129727296</v>
      </c>
      <c r="Q958">
        <v>25.048611111111001</v>
      </c>
    </row>
    <row r="959" spans="1:18" x14ac:dyDescent="0.3">
      <c r="A959" t="s">
        <v>2065</v>
      </c>
      <c r="B959" t="s">
        <v>2066</v>
      </c>
      <c r="C959" t="str">
        <f>IFERROR(VLOOKUP(Table1[[#This Row],[Ticker]],[1]!Table1[[Symbol]:[Industry]],2,FALSE),"-")</f>
        <v>-</v>
      </c>
      <c r="D959" t="s">
        <v>1747</v>
      </c>
      <c r="E959">
        <v>2536.3946624800001</v>
      </c>
      <c r="F959">
        <v>56.06</v>
      </c>
      <c r="G959">
        <v>35.9196149181289</v>
      </c>
      <c r="H959">
        <v>7.8450349767820402</v>
      </c>
      <c r="I959">
        <v>-10.232798149027699</v>
      </c>
      <c r="J959">
        <v>3.1301801159420801</v>
      </c>
      <c r="K959">
        <v>52.153362228360002</v>
      </c>
      <c r="L959">
        <v>50.911643390901197</v>
      </c>
      <c r="M959">
        <v>65.294482809419804</v>
      </c>
      <c r="N959">
        <v>6.0214437080134502</v>
      </c>
      <c r="O959">
        <v>2.0044501161707302</v>
      </c>
      <c r="P959">
        <v>23.7959329290046</v>
      </c>
      <c r="Q959">
        <v>70.136570561456693</v>
      </c>
      <c r="R959">
        <v>-2.1300059703638002E-2</v>
      </c>
    </row>
    <row r="960" spans="1:18" hidden="1" x14ac:dyDescent="0.3">
      <c r="A960" t="s">
        <v>2067</v>
      </c>
      <c r="B960" t="s">
        <v>2068</v>
      </c>
      <c r="C960" t="str">
        <f>IFERROR(VLOOKUP(Table1[[#This Row],[Ticker]],[1]!Table1[[Symbol]:[Industry]],2,FALSE),"-")</f>
        <v>-</v>
      </c>
      <c r="D960" t="s">
        <v>598</v>
      </c>
      <c r="E960">
        <v>2525.6</v>
      </c>
      <c r="F960">
        <v>140.22</v>
      </c>
      <c r="G960">
        <v>175.444880627619</v>
      </c>
      <c r="H960">
        <v>-8.4553964126246299</v>
      </c>
      <c r="I960">
        <v>112.851985936099</v>
      </c>
      <c r="J960">
        <v>-2.88053464448187</v>
      </c>
      <c r="K960">
        <v>128.41975388600301</v>
      </c>
      <c r="L960">
        <v>91.420539566878105</v>
      </c>
      <c r="M960">
        <v>53.783046773039104</v>
      </c>
      <c r="N960">
        <v>-0.27513481476075702</v>
      </c>
      <c r="O960">
        <v>0.43202962575197501</v>
      </c>
      <c r="P960">
        <v>20.631864213378901</v>
      </c>
      <c r="Q960">
        <v>224.583333333333</v>
      </c>
      <c r="R960">
        <v>6.5130918328856993E-2</v>
      </c>
    </row>
    <row r="961" spans="1:18" x14ac:dyDescent="0.3">
      <c r="A961" t="s">
        <v>2069</v>
      </c>
      <c r="B961" t="s">
        <v>2070</v>
      </c>
      <c r="C961" t="str">
        <f>IFERROR(VLOOKUP(Table1[[#This Row],[Ticker]],[1]!Table1[[Symbol]:[Industry]],2,FALSE),"-")</f>
        <v>-</v>
      </c>
      <c r="D961" t="s">
        <v>69</v>
      </c>
      <c r="E961">
        <v>2525.1856034550001</v>
      </c>
      <c r="F961">
        <v>201.51</v>
      </c>
      <c r="G961">
        <v>-28.614391810228302</v>
      </c>
      <c r="H961">
        <v>-2.7171696594818302</v>
      </c>
      <c r="I961">
        <v>-0.31610581067548899</v>
      </c>
      <c r="J961">
        <v>-4.3909598147915396</v>
      </c>
      <c r="K961">
        <v>190.97615284225799</v>
      </c>
      <c r="L961">
        <v>183.62184677200599</v>
      </c>
      <c r="M961">
        <v>38.9798875633196</v>
      </c>
      <c r="N961">
        <v>5.2763210135650898</v>
      </c>
      <c r="O961">
        <v>1.39613534357155</v>
      </c>
      <c r="P961">
        <v>28.008535556548001</v>
      </c>
      <c r="Q961">
        <v>30.258564964447299</v>
      </c>
      <c r="R961">
        <v>6.0016649386297E-2</v>
      </c>
    </row>
    <row r="962" spans="1:18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946</v>
      </c>
      <c r="E962">
        <v>2522.83535966</v>
      </c>
      <c r="F962">
        <v>23.86</v>
      </c>
      <c r="G962">
        <v>23.0214935308456</v>
      </c>
      <c r="H962">
        <v>-1.3880694262686699</v>
      </c>
      <c r="I962">
        <v>14.020193971103</v>
      </c>
      <c r="J962">
        <v>-5.5752242507422602</v>
      </c>
      <c r="K962">
        <v>23.814314433904102</v>
      </c>
      <c r="L962">
        <v>22.4091552409154</v>
      </c>
      <c r="M962">
        <v>27.722122914102801</v>
      </c>
      <c r="N962">
        <v>0.54415467477453205</v>
      </c>
      <c r="O962">
        <v>1.0645811351517001</v>
      </c>
      <c r="P962">
        <v>34.953897736797998</v>
      </c>
      <c r="Q962">
        <v>63.986254295532603</v>
      </c>
      <c r="R962">
        <v>-3.2398571942521999E-2</v>
      </c>
    </row>
    <row r="963" spans="1:18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297</v>
      </c>
      <c r="E963">
        <v>2519.1414338999998</v>
      </c>
      <c r="F963">
        <v>139.52000000000001</v>
      </c>
      <c r="G963">
        <v>30.221423502834401</v>
      </c>
      <c r="H963">
        <v>-3.37123320140218</v>
      </c>
      <c r="I963">
        <v>2.3563017192870399</v>
      </c>
      <c r="J963">
        <v>-1.9768822190425801</v>
      </c>
      <c r="K963">
        <v>137.76733073768301</v>
      </c>
      <c r="L963">
        <v>121.884432905975</v>
      </c>
      <c r="M963">
        <v>43.107883998671298</v>
      </c>
      <c r="N963">
        <v>-0.22409059904376899</v>
      </c>
      <c r="O963">
        <v>0.51125863897920998</v>
      </c>
      <c r="P963">
        <v>10.951834862385301</v>
      </c>
      <c r="Q963">
        <v>76.495888678051799</v>
      </c>
      <c r="R963">
        <v>0.13899309879007299</v>
      </c>
    </row>
    <row r="964" spans="1:18" hidden="1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66</v>
      </c>
      <c r="E964">
        <v>2499.6149821200001</v>
      </c>
      <c r="F964">
        <v>55.14</v>
      </c>
      <c r="G964">
        <v>54.3874918941844</v>
      </c>
      <c r="H964">
        <v>5.8002614043811702</v>
      </c>
      <c r="I964">
        <v>-3.9054127469940498</v>
      </c>
      <c r="J964">
        <v>-4.1650403752118503</v>
      </c>
      <c r="K964">
        <v>49.350940259378802</v>
      </c>
      <c r="L964">
        <v>44.894018727623703</v>
      </c>
      <c r="M964">
        <v>55.1374390179149</v>
      </c>
      <c r="N964">
        <v>7.74401020556689</v>
      </c>
      <c r="O964">
        <v>2.5034396197030402</v>
      </c>
      <c r="P964">
        <v>4.8784911135291997</v>
      </c>
      <c r="Q964">
        <v>92.797202797202701</v>
      </c>
      <c r="R964">
        <v>-2.3155253860320999E-2</v>
      </c>
    </row>
    <row r="965" spans="1:18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239</v>
      </c>
      <c r="E965">
        <v>2498.6251358999998</v>
      </c>
      <c r="F965">
        <v>666.5</v>
      </c>
      <c r="G965">
        <v>-48.040728300965</v>
      </c>
      <c r="H965">
        <v>-23.432859050166101</v>
      </c>
      <c r="I965">
        <v>-43.056365745938301</v>
      </c>
      <c r="J965">
        <v>-4.3230545537026002</v>
      </c>
      <c r="K965">
        <v>752.52886765156404</v>
      </c>
      <c r="L965">
        <v>830.71001757847102</v>
      </c>
      <c r="M965">
        <v>46.687249582280799</v>
      </c>
      <c r="N965">
        <v>-5.6697647149025903</v>
      </c>
      <c r="O965">
        <v>1.9357032362172399</v>
      </c>
      <c r="P965">
        <v>72.5431357839459</v>
      </c>
      <c r="Q965">
        <v>4.2791207071892297</v>
      </c>
    </row>
    <row r="966" spans="1:18" hidden="1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138</v>
      </c>
      <c r="E966">
        <v>2495.2964099999999</v>
      </c>
      <c r="F966">
        <v>718.4</v>
      </c>
      <c r="G966">
        <v>70.745376939531795</v>
      </c>
      <c r="H966">
        <v>-4.0366629193389203</v>
      </c>
      <c r="I966">
        <v>50.017068390139997</v>
      </c>
      <c r="J966">
        <v>-0.29379414031002599</v>
      </c>
      <c r="K966">
        <v>719.73877921999599</v>
      </c>
      <c r="L966">
        <v>607.71303361855598</v>
      </c>
      <c r="M966">
        <v>18.4879418167659</v>
      </c>
      <c r="N966">
        <v>1.75625282590565</v>
      </c>
      <c r="O966">
        <v>0.38728829283498301</v>
      </c>
      <c r="P966">
        <v>23.531458797327399</v>
      </c>
      <c r="Q966">
        <v>120.13176037996</v>
      </c>
      <c r="R966">
        <v>0.13748201214765801</v>
      </c>
    </row>
    <row r="967" spans="1:18" hidden="1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50</v>
      </c>
      <c r="E967">
        <v>2486.8291095899999</v>
      </c>
      <c r="F967">
        <v>234.35</v>
      </c>
      <c r="G967">
        <v>11.2646060748081</v>
      </c>
      <c r="H967">
        <v>3.4878253847546401</v>
      </c>
      <c r="I967">
        <v>-13.4517959091117</v>
      </c>
      <c r="J967">
        <v>-0.93688004633210697</v>
      </c>
      <c r="K967">
        <v>235.78412794806499</v>
      </c>
      <c r="L967">
        <v>229.18498889848601</v>
      </c>
      <c r="M967">
        <v>22.324477766269901</v>
      </c>
      <c r="N967">
        <v>-0.59167396900126001</v>
      </c>
      <c r="O967">
        <v>0.72882346600019998</v>
      </c>
      <c r="P967">
        <v>20.994239385534399</v>
      </c>
      <c r="Q967">
        <v>39.080118694362</v>
      </c>
      <c r="R967">
        <v>9.1021128727884995E-2</v>
      </c>
    </row>
    <row r="968" spans="1:18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102</v>
      </c>
      <c r="E968">
        <v>2485.3432797299902</v>
      </c>
      <c r="F968">
        <v>855.9</v>
      </c>
      <c r="G968">
        <v>144.28031915080999</v>
      </c>
      <c r="H968">
        <v>-4.2458568839726798</v>
      </c>
      <c r="I968">
        <v>14.054058916761701</v>
      </c>
      <c r="J968">
        <v>-3.4533831127365402</v>
      </c>
      <c r="K968">
        <v>849.96300412224696</v>
      </c>
      <c r="L968">
        <v>675.91192325904797</v>
      </c>
      <c r="M968">
        <v>64.560971247101904</v>
      </c>
      <c r="N968">
        <v>-2.0954059283683701</v>
      </c>
      <c r="O968">
        <v>0.65151409461159804</v>
      </c>
      <c r="P968">
        <v>9.2417338474120907</v>
      </c>
      <c r="Q968">
        <v>202.43816254416899</v>
      </c>
      <c r="R968">
        <v>0.118022340876133</v>
      </c>
    </row>
    <row r="969" spans="1:18" hidden="1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E969">
        <v>2477.35374</v>
      </c>
      <c r="F969">
        <v>392.55</v>
      </c>
      <c r="G969">
        <v>-59.827970423231598</v>
      </c>
      <c r="H969">
        <v>-18.3330732591544</v>
      </c>
      <c r="I969">
        <v>-30.947609059199898</v>
      </c>
      <c r="J969">
        <v>-3.1799919564285002</v>
      </c>
      <c r="K969">
        <v>427.33657017957597</v>
      </c>
      <c r="L969">
        <v>459.03312644692301</v>
      </c>
      <c r="M969">
        <v>58.232501490883799</v>
      </c>
      <c r="N969">
        <v>-5.4735044821786696</v>
      </c>
      <c r="O969">
        <v>0.64374536561715701</v>
      </c>
      <c r="P969">
        <v>66.577506050184596</v>
      </c>
      <c r="Q969">
        <v>1.9742823743343201</v>
      </c>
      <c r="R969">
        <v>0.35806912527788498</v>
      </c>
    </row>
    <row r="970" spans="1:18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598</v>
      </c>
      <c r="E970">
        <v>2465.57960942</v>
      </c>
      <c r="F970">
        <v>112.5</v>
      </c>
      <c r="G970">
        <v>110.48955346775401</v>
      </c>
      <c r="H970">
        <v>1.24549766343405</v>
      </c>
      <c r="I970">
        <v>31.0810189292269</v>
      </c>
      <c r="J970">
        <v>4.5755976275620602</v>
      </c>
      <c r="K970">
        <v>97.2135502961181</v>
      </c>
      <c r="L970">
        <v>79.226304587935005</v>
      </c>
      <c r="M970">
        <v>49.468335407900803</v>
      </c>
      <c r="N970">
        <v>9.5510334693938503</v>
      </c>
      <c r="O970">
        <v>0.71851973867268504</v>
      </c>
      <c r="P970">
        <v>3.2</v>
      </c>
      <c r="Q970">
        <v>145.633187772925</v>
      </c>
      <c r="R970">
        <v>2.8661397279900001E-2</v>
      </c>
    </row>
    <row r="971" spans="1:18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269</v>
      </c>
      <c r="E971">
        <v>2462.9873250000001</v>
      </c>
      <c r="F971">
        <v>901.95</v>
      </c>
      <c r="G971">
        <v>22.255733599930299</v>
      </c>
      <c r="H971">
        <v>11.2182253439085</v>
      </c>
      <c r="I971">
        <v>9.0233622246514695</v>
      </c>
      <c r="J971">
        <v>-2.2762726543830598</v>
      </c>
      <c r="K971">
        <v>834.08664397794701</v>
      </c>
      <c r="L971">
        <v>793.26297970824999</v>
      </c>
      <c r="M971">
        <v>50.661065248130399</v>
      </c>
      <c r="N971">
        <v>5.0709335522153696</v>
      </c>
      <c r="O971">
        <v>2.0114248352690001</v>
      </c>
      <c r="P971">
        <v>8.2099894672653608</v>
      </c>
      <c r="Q971">
        <v>52.7305054610109</v>
      </c>
      <c r="R971">
        <v>4.3657533193254001E-2</v>
      </c>
    </row>
    <row r="972" spans="1:18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D972" t="s">
        <v>495</v>
      </c>
      <c r="E972">
        <v>2459.33962135</v>
      </c>
      <c r="F972">
        <v>73.05</v>
      </c>
      <c r="G972">
        <v>75.692073641342901</v>
      </c>
      <c r="H972">
        <v>-11.675447118110499</v>
      </c>
      <c r="I972">
        <v>-31.362950377349001</v>
      </c>
      <c r="J972">
        <v>-4.5832118794190997</v>
      </c>
      <c r="K972">
        <v>75.689705220405202</v>
      </c>
      <c r="L972">
        <v>72.204233628726797</v>
      </c>
      <c r="M972">
        <v>74.2306198773543</v>
      </c>
      <c r="N972">
        <v>-1.68466930627999</v>
      </c>
      <c r="O972">
        <v>0.61286810689871196</v>
      </c>
      <c r="P972">
        <v>59.958932238193</v>
      </c>
      <c r="Q972">
        <v>113.90922401171299</v>
      </c>
      <c r="R972">
        <v>0.14577117484230701</v>
      </c>
    </row>
    <row r="973" spans="1:18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D973" t="s">
        <v>22</v>
      </c>
      <c r="E973">
        <v>2450.39940045</v>
      </c>
      <c r="F973">
        <v>267.02999999999997</v>
      </c>
      <c r="G973">
        <v>-53.144490075711701</v>
      </c>
      <c r="H973">
        <v>-4.27598169035201</v>
      </c>
      <c r="I973">
        <v>-37.2916229687876</v>
      </c>
      <c r="J973">
        <v>-1.7271154850758399</v>
      </c>
      <c r="K973">
        <v>280.32888592007401</v>
      </c>
      <c r="M973">
        <v>29.988421322095</v>
      </c>
      <c r="N973">
        <v>3.3942742948434003E-2</v>
      </c>
      <c r="O973">
        <v>0.91114451856304801</v>
      </c>
      <c r="P973">
        <v>58.671310339662199</v>
      </c>
      <c r="Q973">
        <v>20.691525423728802</v>
      </c>
    </row>
    <row r="974" spans="1:18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66</v>
      </c>
      <c r="E974">
        <v>2449.4281215000001</v>
      </c>
      <c r="F974">
        <v>1557.25</v>
      </c>
      <c r="G974">
        <v>50.335423963657803</v>
      </c>
      <c r="H974">
        <v>2.6936607659520102</v>
      </c>
      <c r="I974">
        <v>3.49611933905891</v>
      </c>
      <c r="J974">
        <v>2.0781132680071499</v>
      </c>
      <c r="K974">
        <v>1505.1218906341301</v>
      </c>
      <c r="L974">
        <v>1403.52495269218</v>
      </c>
      <c r="M974">
        <v>46.850246438307003</v>
      </c>
      <c r="N974">
        <v>2.7017269929345602</v>
      </c>
      <c r="O974">
        <v>1.47128469129073</v>
      </c>
      <c r="P974">
        <v>11.735431048322299</v>
      </c>
      <c r="Q974">
        <v>77.747973975573501</v>
      </c>
      <c r="R974">
        <v>0.131525285407781</v>
      </c>
    </row>
    <row r="975" spans="1:18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22</v>
      </c>
      <c r="E975">
        <v>2445.3114834899998</v>
      </c>
      <c r="F975">
        <v>528.35</v>
      </c>
      <c r="G975">
        <v>206.610599324296</v>
      </c>
      <c r="H975">
        <v>13.8633653508879</v>
      </c>
      <c r="I975">
        <v>30.9250453405085</v>
      </c>
      <c r="J975">
        <v>11.3209857732827</v>
      </c>
      <c r="K975">
        <v>472.33956887772803</v>
      </c>
      <c r="L975">
        <v>409.74984764111002</v>
      </c>
      <c r="M975">
        <v>38.372766115960502</v>
      </c>
      <c r="N975">
        <v>10.513044490679</v>
      </c>
      <c r="O975">
        <v>1.7295986874177101</v>
      </c>
      <c r="P975">
        <v>13.5043058578593</v>
      </c>
      <c r="Q975">
        <v>256.993243243243</v>
      </c>
      <c r="R975">
        <v>6.4200314667855002E-2</v>
      </c>
    </row>
    <row r="976" spans="1:18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102</v>
      </c>
      <c r="E976">
        <v>2445.0555899999999</v>
      </c>
      <c r="F976">
        <v>103.75</v>
      </c>
      <c r="G976">
        <v>20.5396030714817</v>
      </c>
      <c r="H976">
        <v>-0.21644046659573299</v>
      </c>
      <c r="I976">
        <v>-29.353953202386201</v>
      </c>
      <c r="J976">
        <v>-9.8133567345108794</v>
      </c>
      <c r="K976">
        <v>96.033824002755793</v>
      </c>
      <c r="L976">
        <v>100.856171970414</v>
      </c>
      <c r="M976">
        <v>61.722532440874197</v>
      </c>
      <c r="N976">
        <v>7.3440452599785804</v>
      </c>
      <c r="O976">
        <v>2.1258767839648001</v>
      </c>
      <c r="P976">
        <v>50.361445783132503</v>
      </c>
      <c r="Q976">
        <v>51.239067055393598</v>
      </c>
      <c r="R976">
        <v>6.1348707080037E-2</v>
      </c>
    </row>
    <row r="977" spans="1:18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355</v>
      </c>
      <c r="E977">
        <v>2437.9808404349901</v>
      </c>
      <c r="F977">
        <v>1754.1</v>
      </c>
      <c r="G977">
        <v>5.0245491486971998</v>
      </c>
      <c r="H977">
        <v>4.3583690429090796</v>
      </c>
      <c r="I977">
        <v>14.899189404892899</v>
      </c>
      <c r="J977">
        <v>-1.4458536815310901</v>
      </c>
      <c r="K977">
        <v>1700.2862208271499</v>
      </c>
      <c r="L977">
        <v>1631.33848855115</v>
      </c>
      <c r="M977">
        <v>38.414839890269498</v>
      </c>
      <c r="N977">
        <v>2.9578305624000198</v>
      </c>
      <c r="O977">
        <v>1.0670122740278101</v>
      </c>
      <c r="P977">
        <v>21.28156889573</v>
      </c>
      <c r="Q977">
        <v>37.0390625</v>
      </c>
      <c r="R977">
        <v>3.2073613578024997E-2</v>
      </c>
    </row>
    <row r="978" spans="1:18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D978" t="s">
        <v>481</v>
      </c>
      <c r="E978">
        <v>2435.0232099999998</v>
      </c>
      <c r="F978">
        <v>346.1</v>
      </c>
      <c r="G978">
        <v>-21.161117142289498</v>
      </c>
      <c r="H978">
        <v>0.589684510180146</v>
      </c>
      <c r="I978">
        <v>-10.5961619651672</v>
      </c>
      <c r="J978">
        <v>1.26516922700596</v>
      </c>
      <c r="K978">
        <v>337.20532408236801</v>
      </c>
      <c r="L978">
        <v>343.63432854971501</v>
      </c>
      <c r="M978">
        <v>49.548273153516298</v>
      </c>
      <c r="N978">
        <v>2.74739029469968</v>
      </c>
      <c r="O978">
        <v>0.81460265224261696</v>
      </c>
      <c r="P978">
        <v>27.679861311759499</v>
      </c>
      <c r="Q978">
        <v>17.302152177597002</v>
      </c>
      <c r="R978">
        <v>-2.3390929269891999E-2</v>
      </c>
    </row>
    <row r="979" spans="1:18" hidden="1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418</v>
      </c>
      <c r="E979">
        <v>2434.5772652000001</v>
      </c>
      <c r="F979">
        <v>242.55</v>
      </c>
      <c r="G979">
        <v>3.67177442972209</v>
      </c>
      <c r="H979">
        <v>6.2677781724010098</v>
      </c>
      <c r="I979">
        <v>11.8485300311751</v>
      </c>
      <c r="J979">
        <v>6.0226542753688896</v>
      </c>
      <c r="K979">
        <v>219.715129498121</v>
      </c>
      <c r="L979">
        <v>207.26739804262999</v>
      </c>
      <c r="M979">
        <v>40.625214044411003</v>
      </c>
      <c r="N979">
        <v>7.3546565162417803</v>
      </c>
      <c r="O979">
        <v>1.14278296180063</v>
      </c>
      <c r="P979">
        <v>7.9983508554936904</v>
      </c>
      <c r="Q979">
        <v>35.502793296089301</v>
      </c>
      <c r="R979">
        <v>-1.4420814541478999E-2</v>
      </c>
    </row>
    <row r="980" spans="1:18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297</v>
      </c>
      <c r="E980">
        <v>2427.17487145</v>
      </c>
      <c r="F980">
        <v>347.65</v>
      </c>
      <c r="G980">
        <v>24.6227020719252</v>
      </c>
      <c r="H980">
        <v>-12.1997108002973</v>
      </c>
      <c r="I980">
        <v>41.793970303197099</v>
      </c>
      <c r="J980">
        <v>1.0120450931218199</v>
      </c>
      <c r="K980">
        <v>349.87144100343397</v>
      </c>
      <c r="L980">
        <v>307.93479000084199</v>
      </c>
      <c r="M980">
        <v>64.508526529719703</v>
      </c>
      <c r="N980">
        <v>0.64933152540733696</v>
      </c>
      <c r="O980">
        <v>0.67405396206026003</v>
      </c>
      <c r="P980">
        <v>21.573421544656899</v>
      </c>
      <c r="Q980">
        <v>63.446168312176702</v>
      </c>
      <c r="R980">
        <v>0.11606335521571499</v>
      </c>
    </row>
    <row r="981" spans="1:18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524</v>
      </c>
      <c r="E981">
        <v>2417.562122155</v>
      </c>
      <c r="F981">
        <v>4234.6000000000004</v>
      </c>
      <c r="G981">
        <v>35.485442626472597</v>
      </c>
      <c r="H981">
        <v>8.5831507234177398</v>
      </c>
      <c r="I981">
        <v>-2.4410234145744498</v>
      </c>
      <c r="J981">
        <v>9.0728218391563509</v>
      </c>
      <c r="K981">
        <v>3648.0461895037802</v>
      </c>
      <c r="L981">
        <v>3406.1766351821102</v>
      </c>
      <c r="M981">
        <v>78.449353238313407</v>
      </c>
      <c r="N981">
        <v>10.5957002555367</v>
      </c>
      <c r="O981">
        <v>1.35581382801145</v>
      </c>
      <c r="P981">
        <v>1.1901950597458899</v>
      </c>
      <c r="Q981">
        <v>66.716535433070803</v>
      </c>
      <c r="R981">
        <v>0.102187829790383</v>
      </c>
    </row>
    <row r="982" spans="1:18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239</v>
      </c>
      <c r="E982">
        <v>2416.6778502749999</v>
      </c>
      <c r="F982">
        <v>15717.25</v>
      </c>
      <c r="G982">
        <v>28.906602510578399</v>
      </c>
      <c r="H982">
        <v>-10.913846752721801</v>
      </c>
      <c r="I982">
        <v>-11.9791324563861</v>
      </c>
      <c r="J982">
        <v>-2.9522464124178902</v>
      </c>
      <c r="K982">
        <v>15117.443631817099</v>
      </c>
      <c r="L982">
        <v>13940.0883271456</v>
      </c>
      <c r="M982">
        <v>89.290721689528795</v>
      </c>
      <c r="N982">
        <v>0.716090795644719</v>
      </c>
      <c r="O982">
        <v>1.2047604996557399</v>
      </c>
      <c r="P982">
        <v>12.4627399831395</v>
      </c>
      <c r="Q982">
        <v>57.1559986201448</v>
      </c>
      <c r="R982">
        <v>0.15456832239183901</v>
      </c>
    </row>
    <row r="983" spans="1:18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28</v>
      </c>
      <c r="E983">
        <v>2406.6</v>
      </c>
      <c r="F983">
        <v>42.15</v>
      </c>
      <c r="G983">
        <v>87.855884393789793</v>
      </c>
      <c r="H983">
        <v>7.2439166782346804</v>
      </c>
      <c r="I983">
        <v>16.898681904738002</v>
      </c>
      <c r="J983">
        <v>-2.74576734055421</v>
      </c>
      <c r="K983">
        <v>38.626205717354097</v>
      </c>
      <c r="L983">
        <v>34.692061865307998</v>
      </c>
      <c r="M983">
        <v>65.483990961753605</v>
      </c>
      <c r="N983">
        <v>5.5100058713284303</v>
      </c>
      <c r="O983">
        <v>1.9376649183335799</v>
      </c>
      <c r="P983">
        <v>24.317912218267999</v>
      </c>
      <c r="Q983">
        <v>122.427440633245</v>
      </c>
      <c r="R983">
        <v>4.5443095937855997E-2</v>
      </c>
    </row>
    <row r="984" spans="1:18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269</v>
      </c>
      <c r="E984">
        <v>2405.2170159000002</v>
      </c>
      <c r="F984">
        <v>132.13999999999999</v>
      </c>
      <c r="G984">
        <v>25.259609223858199</v>
      </c>
      <c r="H984">
        <v>36.654787131629398</v>
      </c>
      <c r="I984">
        <v>17.4825650843622</v>
      </c>
      <c r="J984">
        <v>30.6406015708348</v>
      </c>
      <c r="K984">
        <v>102.428980339888</v>
      </c>
      <c r="L984">
        <v>97.0719090865406</v>
      </c>
      <c r="M984">
        <v>39.115678240897502</v>
      </c>
      <c r="N984">
        <v>22.208627212016999</v>
      </c>
      <c r="O984">
        <v>3.5426309730802399</v>
      </c>
      <c r="P984">
        <v>4.1319812320266402</v>
      </c>
      <c r="Q984">
        <v>61.936274509803901</v>
      </c>
      <c r="R984">
        <v>-2.7276196416483999E-2</v>
      </c>
    </row>
    <row r="985" spans="1:18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239</v>
      </c>
      <c r="E985">
        <v>2403.4577199</v>
      </c>
      <c r="F985">
        <v>537.25</v>
      </c>
      <c r="G985">
        <v>-29.170714407810099</v>
      </c>
      <c r="H985">
        <v>-0.32383612195329198</v>
      </c>
      <c r="I985">
        <v>-11.491448185759699</v>
      </c>
      <c r="J985">
        <v>0.56668379938541502</v>
      </c>
      <c r="K985">
        <v>527.14955929492999</v>
      </c>
      <c r="L985">
        <v>549.15983217614098</v>
      </c>
      <c r="M985">
        <v>64.589277533211501</v>
      </c>
      <c r="N985">
        <v>3.3780032822803499</v>
      </c>
      <c r="O985">
        <v>1.32899292205814</v>
      </c>
      <c r="P985">
        <v>34.509073987901303</v>
      </c>
      <c r="Q985">
        <v>18.337004405286301</v>
      </c>
    </row>
    <row r="986" spans="1:18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692</v>
      </c>
      <c r="E986">
        <v>2402.8729920000001</v>
      </c>
      <c r="F986">
        <v>177.59</v>
      </c>
      <c r="G986">
        <v>11.7234240702325</v>
      </c>
      <c r="H986">
        <v>-2.55742698140596</v>
      </c>
      <c r="I986">
        <v>-11.2043482300496</v>
      </c>
      <c r="J986">
        <v>2.0226612958194098E-2</v>
      </c>
      <c r="K986">
        <v>178.84645470790599</v>
      </c>
      <c r="L986">
        <v>163.634074513614</v>
      </c>
      <c r="M986">
        <v>32.553434808494302</v>
      </c>
      <c r="N986">
        <v>-0.59613490966321503</v>
      </c>
      <c r="O986">
        <v>1.06764154215956</v>
      </c>
      <c r="P986">
        <v>12.5626442930345</v>
      </c>
      <c r="Q986">
        <v>61.3721035892776</v>
      </c>
      <c r="R986">
        <v>0.20843596010769</v>
      </c>
    </row>
    <row r="987" spans="1:18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269</v>
      </c>
      <c r="E987">
        <v>2397.9923826099998</v>
      </c>
      <c r="F987">
        <v>2023.15</v>
      </c>
      <c r="G987">
        <v>-25.117682370122601</v>
      </c>
      <c r="H987">
        <v>3.88293761084691</v>
      </c>
      <c r="I987">
        <v>-21.775981558408098</v>
      </c>
      <c r="J987">
        <v>-4.9031941779159096</v>
      </c>
      <c r="K987">
        <v>1983.6125904645901</v>
      </c>
      <c r="L987">
        <v>1997.9767322902201</v>
      </c>
      <c r="M987">
        <v>52.262838710271801</v>
      </c>
      <c r="N987">
        <v>0.158924613178346</v>
      </c>
      <c r="O987">
        <v>1.82977097285917</v>
      </c>
      <c r="P987">
        <v>28.265328818920899</v>
      </c>
      <c r="Q987">
        <v>34.103337420872897</v>
      </c>
      <c r="R987">
        <v>7.0324958861922998E-2</v>
      </c>
    </row>
    <row r="988" spans="1:18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269</v>
      </c>
      <c r="E988">
        <v>2390.9004292999998</v>
      </c>
      <c r="F988">
        <v>62.05</v>
      </c>
      <c r="G988">
        <v>83.702072567193895</v>
      </c>
      <c r="H988">
        <v>-14.9550138188833</v>
      </c>
      <c r="I988">
        <v>7.7151401054502902</v>
      </c>
      <c r="J988">
        <v>-3.5183429865789799</v>
      </c>
      <c r="K988">
        <v>65.612360790792806</v>
      </c>
      <c r="L988">
        <v>59.1102971319632</v>
      </c>
      <c r="M988">
        <v>70.024741675881202</v>
      </c>
      <c r="N988">
        <v>-3.6872160549370201</v>
      </c>
      <c r="O988">
        <v>0.90042947670353302</v>
      </c>
      <c r="P988">
        <v>54.552780016116003</v>
      </c>
      <c r="Q988">
        <v>123.20143884892001</v>
      </c>
      <c r="R988">
        <v>3.4461570463166002E-2</v>
      </c>
    </row>
    <row r="989" spans="1:18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47</v>
      </c>
      <c r="E989">
        <v>2363.71788036</v>
      </c>
      <c r="F989">
        <v>398.15</v>
      </c>
      <c r="G989">
        <v>129.20268141157601</v>
      </c>
      <c r="H989">
        <v>10.525837080661001</v>
      </c>
      <c r="I989">
        <v>67.059536545139906</v>
      </c>
      <c r="J989">
        <v>0.810114904291245</v>
      </c>
      <c r="K989">
        <v>339.11151742080398</v>
      </c>
      <c r="L989">
        <v>271.95958510677002</v>
      </c>
      <c r="M989">
        <v>54.479396990316701</v>
      </c>
      <c r="N989">
        <v>10.1853640720404</v>
      </c>
      <c r="O989">
        <v>1.7021332072236799</v>
      </c>
      <c r="P989">
        <v>7.7483360542509097</v>
      </c>
      <c r="Q989">
        <v>160.910878112712</v>
      </c>
      <c r="R989">
        <v>1.6393506922273999E-2</v>
      </c>
    </row>
    <row r="990" spans="1:18" hidden="1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384</v>
      </c>
      <c r="E990">
        <v>2361.5396582399999</v>
      </c>
      <c r="F990">
        <v>387.9</v>
      </c>
      <c r="G990">
        <v>141.96836637120501</v>
      </c>
      <c r="H990">
        <v>3.06909999986385</v>
      </c>
      <c r="I990">
        <v>43.769610786667798</v>
      </c>
      <c r="J990">
        <v>-8.7479440838431497</v>
      </c>
      <c r="K990">
        <v>379.47269597822498</v>
      </c>
      <c r="L990">
        <v>320.525118688004</v>
      </c>
      <c r="M990">
        <v>36.941981651434702</v>
      </c>
      <c r="N990">
        <v>0.97459083048334605</v>
      </c>
      <c r="O990">
        <v>2.1464165679881502</v>
      </c>
      <c r="P990">
        <v>18.329466357308501</v>
      </c>
      <c r="Q990">
        <v>199.88403556242699</v>
      </c>
      <c r="R990">
        <v>0.12838857315746499</v>
      </c>
    </row>
    <row r="991" spans="1:18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622</v>
      </c>
      <c r="E991">
        <v>2358.4965160000002</v>
      </c>
      <c r="F991">
        <v>655.1</v>
      </c>
      <c r="G991">
        <v>7.5767302413854196</v>
      </c>
      <c r="H991">
        <v>16.297554252378202</v>
      </c>
      <c r="I991">
        <v>9.7750110591694899</v>
      </c>
      <c r="J991">
        <v>-4.2541056309437799</v>
      </c>
      <c r="K991">
        <v>561.406217643795</v>
      </c>
      <c r="L991">
        <v>529.78215742083205</v>
      </c>
      <c r="M991">
        <v>55.962473246357703</v>
      </c>
      <c r="N991">
        <v>9.2575871850311806</v>
      </c>
      <c r="O991">
        <v>2.37312942686401</v>
      </c>
      <c r="P991">
        <v>6.2204243626927198</v>
      </c>
      <c r="Q991">
        <v>43.9780219780219</v>
      </c>
      <c r="R991">
        <v>-2.5147959997910002E-3</v>
      </c>
    </row>
    <row r="992" spans="1:18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102</v>
      </c>
      <c r="E992">
        <v>2357.3234106</v>
      </c>
      <c r="F992">
        <v>239.59</v>
      </c>
      <c r="G992">
        <v>94.615056405097206</v>
      </c>
      <c r="H992">
        <v>30.2516668064907</v>
      </c>
      <c r="I992">
        <v>44.323554186156699</v>
      </c>
      <c r="J992">
        <v>5.9356078508260302</v>
      </c>
      <c r="K992">
        <v>199.48146500217501</v>
      </c>
      <c r="L992">
        <v>170.25496105030399</v>
      </c>
      <c r="M992">
        <v>72.999470679826103</v>
      </c>
      <c r="N992">
        <v>9.9492789366786294</v>
      </c>
      <c r="O992">
        <v>2.0777230809260301</v>
      </c>
      <c r="P992">
        <v>14.3369923619516</v>
      </c>
      <c r="Q992">
        <v>128.18095238095199</v>
      </c>
      <c r="R992">
        <v>4.3545709716453003E-2</v>
      </c>
    </row>
    <row r="993" spans="1:18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1454</v>
      </c>
      <c r="E993">
        <v>2344.9560507000001</v>
      </c>
      <c r="F993">
        <v>382.8</v>
      </c>
      <c r="G993">
        <v>11.2731308895394</v>
      </c>
      <c r="H993">
        <v>18.861614206760699</v>
      </c>
      <c r="I993">
        <v>24.2539284522461</v>
      </c>
      <c r="J993">
        <v>9.0405028341470199</v>
      </c>
      <c r="K993">
        <v>322.17319793662102</v>
      </c>
      <c r="L993">
        <v>304.24295889031902</v>
      </c>
      <c r="M993">
        <v>63.291474835192503</v>
      </c>
      <c r="N993">
        <v>15.3267437259366</v>
      </c>
      <c r="O993">
        <v>2.7364848111156501</v>
      </c>
      <c r="P993">
        <v>4.2319749216300897</v>
      </c>
      <c r="Q993">
        <v>56.820975010241703</v>
      </c>
      <c r="R993">
        <v>-1.7915717984834E-2</v>
      </c>
    </row>
    <row r="994" spans="1:18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212</v>
      </c>
      <c r="E994">
        <v>2344.8859218749999</v>
      </c>
      <c r="F994">
        <v>164.51</v>
      </c>
      <c r="G994">
        <v>69.625226427930698</v>
      </c>
      <c r="H994">
        <v>16.611524462958599</v>
      </c>
      <c r="I994">
        <v>27.299527861849899</v>
      </c>
      <c r="J994">
        <v>10.293501083329501</v>
      </c>
      <c r="K994">
        <v>135.26485481489601</v>
      </c>
      <c r="L994">
        <v>124.032287009915</v>
      </c>
      <c r="M994">
        <v>37.456129022112499</v>
      </c>
      <c r="N994">
        <v>18.083665803756102</v>
      </c>
      <c r="O994">
        <v>3.1466881800653299</v>
      </c>
      <c r="P994">
        <v>1.6655522460640799</v>
      </c>
      <c r="Q994">
        <v>98.683574879226995</v>
      </c>
      <c r="R994">
        <v>0.13857727893699301</v>
      </c>
    </row>
    <row r="995" spans="1:18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355</v>
      </c>
      <c r="E995">
        <v>2342.35813435</v>
      </c>
      <c r="F995">
        <v>1594.65</v>
      </c>
      <c r="G995">
        <v>55.426461087337202</v>
      </c>
      <c r="H995">
        <v>-3.01577222672115</v>
      </c>
      <c r="I995">
        <v>5.8801547971841703</v>
      </c>
      <c r="J995">
        <v>1.72128624846087</v>
      </c>
      <c r="K995">
        <v>1528.3743349881099</v>
      </c>
      <c r="L995">
        <v>1400.14210892289</v>
      </c>
      <c r="M995">
        <v>50.956447447140498</v>
      </c>
      <c r="N995">
        <v>4.5518574174130801</v>
      </c>
      <c r="O995">
        <v>1.25751316234022</v>
      </c>
      <c r="P995">
        <v>15.009563227040401</v>
      </c>
      <c r="Q995">
        <v>85.015663069961704</v>
      </c>
      <c r="R995">
        <v>3.6512614920409997E-2</v>
      </c>
    </row>
    <row r="996" spans="1:18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25</v>
      </c>
      <c r="E996">
        <v>2332.0808135500001</v>
      </c>
      <c r="F996">
        <v>312.45</v>
      </c>
      <c r="G996">
        <v>-4.1003826893808002</v>
      </c>
      <c r="H996">
        <v>14.884811439635399</v>
      </c>
      <c r="I996">
        <v>11.254318833375301</v>
      </c>
      <c r="J996">
        <v>13.4013626992098</v>
      </c>
      <c r="K996">
        <v>290.118588723568</v>
      </c>
      <c r="L996">
        <v>289.90843544125801</v>
      </c>
      <c r="M996">
        <v>45.574791948287299</v>
      </c>
      <c r="N996">
        <v>5.8356523734831303</v>
      </c>
      <c r="O996">
        <v>4.7697063555765196</v>
      </c>
      <c r="P996">
        <v>22.8996639462313</v>
      </c>
      <c r="Q996">
        <v>25.280673616680001</v>
      </c>
      <c r="R996">
        <v>-8.1413085456466999E-2</v>
      </c>
    </row>
    <row r="997" spans="1:18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269</v>
      </c>
      <c r="E997">
        <v>2314.7010249999998</v>
      </c>
      <c r="F997">
        <v>455.8</v>
      </c>
      <c r="G997">
        <v>-5.7284899631461101</v>
      </c>
      <c r="H997">
        <v>-6.4905361921006097</v>
      </c>
      <c r="I997">
        <v>-0.45899778689608001</v>
      </c>
      <c r="J997">
        <v>-3.9712532801110698</v>
      </c>
      <c r="K997">
        <v>461.26529869079297</v>
      </c>
      <c r="L997">
        <v>436.68679079305099</v>
      </c>
      <c r="M997">
        <v>45.161785724926503</v>
      </c>
      <c r="N997">
        <v>-1.80691632260139</v>
      </c>
      <c r="O997">
        <v>1.18610066626892</v>
      </c>
      <c r="P997">
        <v>9.0171127687582207</v>
      </c>
      <c r="Q997">
        <v>22.691790040376802</v>
      </c>
      <c r="R997">
        <v>8.1263411546979997E-2</v>
      </c>
    </row>
    <row r="998" spans="1:18" hidden="1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446</v>
      </c>
      <c r="E998">
        <v>2303.9136546999998</v>
      </c>
      <c r="F998">
        <v>246.01</v>
      </c>
      <c r="G998">
        <v>34.320360501826997</v>
      </c>
      <c r="H998">
        <v>31.2822290204175</v>
      </c>
      <c r="I998">
        <v>48.583334231080798</v>
      </c>
      <c r="J998">
        <v>-7.3047323719137296</v>
      </c>
      <c r="K998">
        <v>210.62236184212</v>
      </c>
      <c r="L998">
        <v>172.781484594836</v>
      </c>
      <c r="M998">
        <v>60.996386349618497</v>
      </c>
      <c r="N998">
        <v>4.2807322974585098</v>
      </c>
      <c r="O998">
        <v>2.2648394412738</v>
      </c>
      <c r="P998">
        <v>15.848949229706101</v>
      </c>
      <c r="Q998">
        <v>118.685274901106</v>
      </c>
      <c r="R998">
        <v>0.132727246835845</v>
      </c>
    </row>
    <row r="999" spans="1:18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1113</v>
      </c>
      <c r="E999">
        <v>2298.7955992500001</v>
      </c>
      <c r="F999">
        <v>832.2</v>
      </c>
      <c r="G999">
        <v>-1.6716882873361101</v>
      </c>
      <c r="H999">
        <v>-3.4686305105731301</v>
      </c>
      <c r="I999">
        <v>-14.5019193484237</v>
      </c>
      <c r="J999">
        <v>-1.9337716439431301</v>
      </c>
      <c r="K999">
        <v>875.39000892268905</v>
      </c>
      <c r="L999">
        <v>846.935220275848</v>
      </c>
      <c r="M999">
        <v>29.044320013851099</v>
      </c>
      <c r="N999">
        <v>-1.7313236019110101</v>
      </c>
      <c r="O999">
        <v>0.839959819250366</v>
      </c>
      <c r="P999">
        <v>38.302090843547198</v>
      </c>
      <c r="Q999">
        <v>40.325436303852896</v>
      </c>
      <c r="R999">
        <v>4.8771133503058998E-2</v>
      </c>
    </row>
    <row r="1000" spans="1:18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847</v>
      </c>
      <c r="E1000">
        <v>2294.533429475</v>
      </c>
      <c r="F1000">
        <v>325.35000000000002</v>
      </c>
      <c r="G1000">
        <v>21.1803323719502</v>
      </c>
      <c r="H1000">
        <v>12.238834060006299</v>
      </c>
      <c r="I1000">
        <v>-7.6651120092427396</v>
      </c>
      <c r="J1000">
        <v>11.4831205531423</v>
      </c>
      <c r="K1000">
        <v>275.739295511232</v>
      </c>
      <c r="L1000">
        <v>281.56821976245999</v>
      </c>
      <c r="M1000">
        <v>41.589903148639699</v>
      </c>
      <c r="N1000">
        <v>16.200329635848401</v>
      </c>
      <c r="O1000">
        <v>2.0357394986200901</v>
      </c>
      <c r="P1000">
        <v>17.242969110189001</v>
      </c>
      <c r="Q1000">
        <v>61.104233721218101</v>
      </c>
      <c r="R1000">
        <v>6.9015546308565004E-2</v>
      </c>
    </row>
    <row r="1001" spans="1:18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130</v>
      </c>
      <c r="E1001">
        <v>2288.8097179199999</v>
      </c>
      <c r="F1001">
        <v>168.55</v>
      </c>
      <c r="G1001">
        <v>7.8790054545340897</v>
      </c>
      <c r="H1001">
        <v>7.1269884545397204</v>
      </c>
      <c r="I1001">
        <v>-24.995201830616701</v>
      </c>
      <c r="J1001">
        <v>4.2631846280358898</v>
      </c>
      <c r="K1001">
        <v>163.142580875167</v>
      </c>
      <c r="L1001">
        <v>163.52676321774899</v>
      </c>
      <c r="M1001">
        <v>35.927354887540702</v>
      </c>
      <c r="N1001">
        <v>3.46142228209249</v>
      </c>
      <c r="O1001">
        <v>0.88039209839731603</v>
      </c>
      <c r="P1001">
        <v>26.253337288638299</v>
      </c>
      <c r="Q1001">
        <v>40.634125990821801</v>
      </c>
      <c r="R1001">
        <v>1.8062657550707E-2</v>
      </c>
    </row>
    <row r="1002" spans="1:18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E1002">
        <v>2275.4968760699999</v>
      </c>
      <c r="F1002">
        <v>861.1</v>
      </c>
      <c r="G1002">
        <v>55.314380394850701</v>
      </c>
      <c r="H1002">
        <v>-4.71585214135294</v>
      </c>
      <c r="I1002">
        <v>5.6911944872378397</v>
      </c>
      <c r="J1002">
        <v>1.60903538927923</v>
      </c>
      <c r="K1002">
        <v>877.19177401274897</v>
      </c>
      <c r="L1002">
        <v>795.116979441441</v>
      </c>
      <c r="M1002">
        <v>35.6333385121413</v>
      </c>
      <c r="N1002">
        <v>0.59410227398388704</v>
      </c>
      <c r="O1002">
        <v>1.4670018771617299</v>
      </c>
      <c r="P1002">
        <v>50.969689931482897</v>
      </c>
      <c r="Q1002">
        <v>91.355555555555497</v>
      </c>
      <c r="R1002">
        <v>0.22377893874110699</v>
      </c>
    </row>
    <row r="1003" spans="1:18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96</v>
      </c>
      <c r="E1003">
        <v>2266.5169735200002</v>
      </c>
      <c r="F1003">
        <v>53.75</v>
      </c>
      <c r="G1003">
        <v>77.881313265190997</v>
      </c>
      <c r="H1003">
        <v>6.96523102005502</v>
      </c>
      <c r="I1003">
        <v>5.3407584872320601</v>
      </c>
      <c r="J1003">
        <v>-4.8853623068013796</v>
      </c>
      <c r="K1003">
        <v>52.285331084696402</v>
      </c>
      <c r="L1003">
        <v>47.775685262634099</v>
      </c>
      <c r="M1003">
        <v>29.9062401221945</v>
      </c>
      <c r="N1003">
        <v>2.1841842624302301</v>
      </c>
      <c r="O1003">
        <v>1.24842357372477</v>
      </c>
      <c r="P1003">
        <v>23.7209302325581</v>
      </c>
      <c r="Q1003">
        <v>111.198428290766</v>
      </c>
      <c r="R1003">
        <v>5.9438730965415E-2</v>
      </c>
    </row>
    <row r="1004" spans="1:18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281</v>
      </c>
      <c r="E1004">
        <v>2260.461443485</v>
      </c>
      <c r="F1004">
        <v>785.85</v>
      </c>
      <c r="G1004">
        <v>-65.625593586285305</v>
      </c>
      <c r="H1004">
        <v>-2.7647734269305499</v>
      </c>
      <c r="I1004">
        <v>-19.379917808113699</v>
      </c>
      <c r="J1004">
        <v>-2.7675248472615399</v>
      </c>
      <c r="K1004">
        <v>769.65558338199298</v>
      </c>
      <c r="L1004">
        <v>818.54887459347901</v>
      </c>
      <c r="M1004">
        <v>61.448719937123201</v>
      </c>
      <c r="N1004">
        <v>1.6857236678852401</v>
      </c>
      <c r="O1004">
        <v>1.51221840155968</v>
      </c>
      <c r="P1004">
        <v>68.950817586053304</v>
      </c>
      <c r="Q1004">
        <v>18.8341146227128</v>
      </c>
      <c r="R1004">
        <v>7.3911299702929006E-2</v>
      </c>
    </row>
    <row r="1005" spans="1:18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1454</v>
      </c>
      <c r="E1005">
        <v>2259.1599787349901</v>
      </c>
      <c r="F1005">
        <v>690.3</v>
      </c>
      <c r="G1005">
        <v>-21.274349293755598</v>
      </c>
      <c r="H1005">
        <v>23.675042508267801</v>
      </c>
      <c r="I1005">
        <v>0.11789529281804401</v>
      </c>
      <c r="J1005">
        <v>13.456931511937899</v>
      </c>
      <c r="K1005">
        <v>551.01991724701895</v>
      </c>
      <c r="L1005">
        <v>592.77247500763701</v>
      </c>
      <c r="M1005">
        <v>42.0119863079955</v>
      </c>
      <c r="N1005">
        <v>21.129016104857499</v>
      </c>
      <c r="O1005">
        <v>2.8279718317879099</v>
      </c>
      <c r="P1005">
        <v>6.4392293205852402</v>
      </c>
      <c r="Q1005">
        <v>53.6731967943009</v>
      </c>
      <c r="R1005">
        <v>-8.2171463242918005E-2</v>
      </c>
    </row>
    <row r="1006" spans="1:18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817</v>
      </c>
      <c r="E1006">
        <v>2258.6066284499998</v>
      </c>
      <c r="F1006">
        <v>482.05</v>
      </c>
      <c r="G1006">
        <v>-45.708242960148297</v>
      </c>
      <c r="H1006">
        <v>13.9815842517426</v>
      </c>
      <c r="I1006">
        <v>-20.029789652329399</v>
      </c>
      <c r="J1006">
        <v>-3.04136055308846</v>
      </c>
      <c r="K1006">
        <v>451.867396987772</v>
      </c>
      <c r="L1006">
        <v>483.21957282889201</v>
      </c>
      <c r="M1006">
        <v>32.0563634815814</v>
      </c>
      <c r="N1006">
        <v>3.8188951557341699</v>
      </c>
      <c r="O1006">
        <v>2.2501492842994999</v>
      </c>
      <c r="P1006">
        <v>34.093973654185199</v>
      </c>
      <c r="Q1006">
        <v>23.888460549987101</v>
      </c>
      <c r="R1006">
        <v>-0.128019377927373</v>
      </c>
    </row>
    <row r="1007" spans="1:18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446</v>
      </c>
      <c r="E1007">
        <v>2250.9407567399999</v>
      </c>
      <c r="F1007">
        <v>1319.3</v>
      </c>
      <c r="G1007">
        <v>-26.855782102946499</v>
      </c>
      <c r="H1007">
        <v>10.630912265011901</v>
      </c>
      <c r="I1007">
        <v>5.6961022996759203</v>
      </c>
      <c r="J1007">
        <v>4.7474010944385299</v>
      </c>
      <c r="K1007">
        <v>1186.2797214459999</v>
      </c>
      <c r="L1007">
        <v>1186.7553314269301</v>
      </c>
      <c r="M1007">
        <v>40.331773493993502</v>
      </c>
      <c r="N1007">
        <v>7.6873918884347603</v>
      </c>
      <c r="O1007">
        <v>2.0365244194034302</v>
      </c>
      <c r="P1007">
        <v>12.938679602819599</v>
      </c>
      <c r="Q1007">
        <v>59.9054602751348</v>
      </c>
      <c r="R1007">
        <v>-6.0454548858239997E-2</v>
      </c>
    </row>
    <row r="1008" spans="1:18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212</v>
      </c>
      <c r="E1008">
        <v>2243.0723465249998</v>
      </c>
      <c r="F1008">
        <v>316.8</v>
      </c>
      <c r="G1008">
        <v>-57.346045807190102</v>
      </c>
      <c r="H1008">
        <v>6.4234495691826501</v>
      </c>
      <c r="I1008">
        <v>-15.908769201420199</v>
      </c>
      <c r="J1008">
        <v>9.9744308193307791</v>
      </c>
      <c r="K1008">
        <v>288.125269618071</v>
      </c>
      <c r="L1008">
        <v>324.43022244935901</v>
      </c>
      <c r="M1008">
        <v>50.031627513394902</v>
      </c>
      <c r="N1008">
        <v>10.045288817878699</v>
      </c>
      <c r="O1008">
        <v>1.7439860816548001</v>
      </c>
      <c r="P1008">
        <v>49.810606060605998</v>
      </c>
      <c r="Q1008">
        <v>29.069056834385801</v>
      </c>
    </row>
    <row r="1009" spans="1:18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239</v>
      </c>
      <c r="E1009">
        <v>2238.7620614399998</v>
      </c>
      <c r="F1009">
        <v>686.55</v>
      </c>
      <c r="G1009">
        <v>85.991025504895703</v>
      </c>
      <c r="H1009">
        <v>5.9946080228940204</v>
      </c>
      <c r="I1009">
        <v>-23.290538032274601</v>
      </c>
      <c r="J1009">
        <v>6.2035468386792196</v>
      </c>
      <c r="K1009">
        <v>630.20273604846204</v>
      </c>
      <c r="L1009">
        <v>599.185218151649</v>
      </c>
      <c r="M1009">
        <v>37.318311313846401</v>
      </c>
      <c r="N1009">
        <v>8.67316335710197</v>
      </c>
      <c r="O1009">
        <v>1.2801264052371999</v>
      </c>
      <c r="P1009">
        <v>36.1881873133784</v>
      </c>
      <c r="Q1009">
        <v>115.388235294117</v>
      </c>
      <c r="R1009">
        <v>4.7255418634709001E-2</v>
      </c>
    </row>
    <row r="1010" spans="1:18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284</v>
      </c>
      <c r="E1010">
        <v>2235.9044699999999</v>
      </c>
      <c r="F1010">
        <v>252.34</v>
      </c>
      <c r="G1010">
        <v>149.97964451552801</v>
      </c>
      <c r="H1010">
        <v>-0.66877777959794904</v>
      </c>
      <c r="I1010">
        <v>30.997611407430998</v>
      </c>
      <c r="J1010">
        <v>0.526144345974076</v>
      </c>
      <c r="K1010">
        <v>239.495338451669</v>
      </c>
      <c r="L1010">
        <v>197.898138233228</v>
      </c>
      <c r="M1010">
        <v>43.320756685346403</v>
      </c>
      <c r="N1010">
        <v>1.8697953152929401</v>
      </c>
      <c r="O1010">
        <v>0.492259357745223</v>
      </c>
      <c r="P1010">
        <v>12.071015296821701</v>
      </c>
      <c r="Q1010">
        <v>184.647490129723</v>
      </c>
      <c r="R1010">
        <v>9.7110903874840004E-2</v>
      </c>
    </row>
    <row r="1011" spans="1:18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66</v>
      </c>
      <c r="E1011">
        <v>2225.0492199199998</v>
      </c>
      <c r="F1011">
        <v>453.1</v>
      </c>
      <c r="G1011">
        <v>5.2613830866790003</v>
      </c>
      <c r="H1011">
        <v>-6.7316659770113203</v>
      </c>
      <c r="I1011">
        <v>20.537705260055599</v>
      </c>
      <c r="J1011">
        <v>3.5713633564862599</v>
      </c>
      <c r="K1011">
        <v>437.41773711025797</v>
      </c>
      <c r="L1011">
        <v>396.631331897731</v>
      </c>
      <c r="M1011">
        <v>38.809260872360099</v>
      </c>
      <c r="N1011">
        <v>3.1006165275418698</v>
      </c>
      <c r="O1011">
        <v>0.30197517828642001</v>
      </c>
      <c r="P1011">
        <v>23.328183623924001</v>
      </c>
      <c r="Q1011">
        <v>71.922650911707706</v>
      </c>
      <c r="R1011">
        <v>-0.111328329345422</v>
      </c>
    </row>
    <row r="1012" spans="1:18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418</v>
      </c>
      <c r="E1012">
        <v>2221.2560682150001</v>
      </c>
      <c r="F1012">
        <v>764</v>
      </c>
      <c r="G1012">
        <v>43.5046631390152</v>
      </c>
      <c r="H1012">
        <v>0.43426442241691099</v>
      </c>
      <c r="I1012">
        <v>-10.8232577901324</v>
      </c>
      <c r="J1012">
        <v>-0.25155948989999199</v>
      </c>
      <c r="K1012">
        <v>680.37849682018998</v>
      </c>
      <c r="L1012">
        <v>657.29715174432397</v>
      </c>
      <c r="M1012">
        <v>40.733246659613997</v>
      </c>
      <c r="N1012">
        <v>11.65803160656</v>
      </c>
      <c r="O1012">
        <v>1.4433118206769899</v>
      </c>
      <c r="P1012">
        <v>10.8638743455497</v>
      </c>
      <c r="Q1012">
        <v>78.838951310861404</v>
      </c>
      <c r="R1012">
        <v>3.5434934441514999E-2</v>
      </c>
    </row>
    <row r="1013" spans="1:18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297</v>
      </c>
      <c r="E1013">
        <v>2217.0147164549999</v>
      </c>
      <c r="F1013">
        <v>935.3</v>
      </c>
      <c r="G1013">
        <v>53.192956676633102</v>
      </c>
      <c r="H1013">
        <v>22.719228928701</v>
      </c>
      <c r="I1013">
        <v>95.671861738606296</v>
      </c>
      <c r="J1013">
        <v>1.2528243157791401</v>
      </c>
      <c r="K1013">
        <v>782.43370068798197</v>
      </c>
      <c r="L1013">
        <v>653.36203255152896</v>
      </c>
      <c r="M1013">
        <v>34.3339492404086</v>
      </c>
      <c r="N1013">
        <v>12.3811353183994</v>
      </c>
      <c r="O1013">
        <v>2.6722866455784899</v>
      </c>
      <c r="P1013">
        <v>1.3525072169357599</v>
      </c>
      <c r="Q1013">
        <v>126.027066215563</v>
      </c>
      <c r="R1013">
        <v>8.4741352733938999E-2</v>
      </c>
    </row>
    <row r="1014" spans="1:18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99</v>
      </c>
      <c r="E1014">
        <v>2207.3426340999999</v>
      </c>
      <c r="F1014">
        <v>28.02</v>
      </c>
      <c r="G1014">
        <v>227.33058021359</v>
      </c>
      <c r="H1014">
        <v>0.49396094222756898</v>
      </c>
      <c r="I1014">
        <v>44.144251136021403</v>
      </c>
      <c r="J1014">
        <v>4.82221400609457</v>
      </c>
      <c r="K1014">
        <v>25.630339520180499</v>
      </c>
      <c r="L1014">
        <v>21.271814213190801</v>
      </c>
      <c r="M1014">
        <v>50.381800773287402</v>
      </c>
      <c r="N1014">
        <v>5.3921771075464404</v>
      </c>
      <c r="O1014">
        <v>1.8923856496464</v>
      </c>
      <c r="P1014">
        <v>19.735902926481</v>
      </c>
      <c r="Q1014">
        <v>268.99407792034998</v>
      </c>
      <c r="R1014">
        <v>0.14104666984991099</v>
      </c>
    </row>
    <row r="1015" spans="1:18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256</v>
      </c>
      <c r="E1015">
        <v>2206.6484364500002</v>
      </c>
      <c r="F1015">
        <v>451.6</v>
      </c>
      <c r="G1015">
        <v>-5.3225489938935304</v>
      </c>
      <c r="H1015">
        <v>6.7702815251055197</v>
      </c>
      <c r="I1015">
        <v>12.4167516468692</v>
      </c>
      <c r="J1015">
        <v>-0.717920297112286</v>
      </c>
      <c r="K1015">
        <v>393.09952699690899</v>
      </c>
      <c r="L1015">
        <v>368.34223640846301</v>
      </c>
      <c r="M1015">
        <v>68.636267348115894</v>
      </c>
      <c r="N1015">
        <v>8.9943083600420906</v>
      </c>
      <c r="O1015">
        <v>1.83116710911432</v>
      </c>
      <c r="P1015">
        <v>1.55004428697962</v>
      </c>
      <c r="Q1015">
        <v>44.258105733908302</v>
      </c>
      <c r="R1015">
        <v>-5.1524208616120001E-3</v>
      </c>
    </row>
    <row r="1016" spans="1:18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847</v>
      </c>
      <c r="E1016">
        <v>2200.3898143500001</v>
      </c>
      <c r="F1016">
        <v>333</v>
      </c>
      <c r="G1016">
        <v>-22.526523576463799</v>
      </c>
      <c r="H1016">
        <v>-3.32123579866987</v>
      </c>
      <c r="I1016">
        <v>-6.6736564695397904</v>
      </c>
      <c r="J1016">
        <v>-3.8227849545250701</v>
      </c>
      <c r="K1016">
        <v>329.29882096916799</v>
      </c>
      <c r="M1016">
        <v>59.840052481214499</v>
      </c>
      <c r="N1016">
        <v>0.98466311378764204</v>
      </c>
      <c r="O1016">
        <v>0.72536919475565198</v>
      </c>
      <c r="P1016">
        <v>16.651651651651601</v>
      </c>
      <c r="Q1016">
        <v>18.001417434443599</v>
      </c>
    </row>
    <row r="1017" spans="1:18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256</v>
      </c>
      <c r="E1017">
        <v>2199.8114460000002</v>
      </c>
      <c r="F1017">
        <v>808.05</v>
      </c>
      <c r="G1017">
        <v>24.2313772517759</v>
      </c>
      <c r="H1017">
        <v>8.86339657803968</v>
      </c>
      <c r="I1017">
        <v>17.747142991642601</v>
      </c>
      <c r="J1017">
        <v>-3.2819433195957202</v>
      </c>
      <c r="K1017">
        <v>706.99949313793695</v>
      </c>
      <c r="L1017">
        <v>638.44600037889995</v>
      </c>
      <c r="M1017">
        <v>80.287144734999998</v>
      </c>
      <c r="N1017">
        <v>6.4819833929344401</v>
      </c>
      <c r="O1017">
        <v>0.76664285834260404</v>
      </c>
      <c r="P1017">
        <v>2.9639254996596698</v>
      </c>
      <c r="Q1017">
        <v>50.924542398206903</v>
      </c>
      <c r="R1017">
        <v>5.2468454463781997E-2</v>
      </c>
    </row>
    <row r="1018" spans="1:18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336</v>
      </c>
      <c r="E1018">
        <v>2197.6249201349901</v>
      </c>
      <c r="F1018">
        <v>1027</v>
      </c>
      <c r="G1018">
        <v>-4.6153654624706899</v>
      </c>
      <c r="H1018">
        <v>-7.5945361451203494E-2</v>
      </c>
      <c r="I1018">
        <v>-17.690592496383701</v>
      </c>
      <c r="J1018">
        <v>-2.0336057775004699</v>
      </c>
      <c r="K1018">
        <v>1031.5117600841099</v>
      </c>
      <c r="L1018">
        <v>1018.88387776705</v>
      </c>
      <c r="M1018">
        <v>42.245696693247503</v>
      </c>
      <c r="N1018">
        <v>1.3203204132411399</v>
      </c>
      <c r="O1018">
        <v>0.93220905682936495</v>
      </c>
      <c r="P1018">
        <v>26.368062317429398</v>
      </c>
      <c r="Q1018">
        <v>29.4184361413899</v>
      </c>
      <c r="R1018">
        <v>0.18688840890651001</v>
      </c>
    </row>
    <row r="1019" spans="1:18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269</v>
      </c>
      <c r="E1019">
        <v>2182.0835093400001</v>
      </c>
      <c r="F1019">
        <v>410.35</v>
      </c>
      <c r="G1019">
        <v>-29.277173293127799</v>
      </c>
      <c r="H1019">
        <v>9.5306507475822695</v>
      </c>
      <c r="I1019">
        <v>-24.3224643020271</v>
      </c>
      <c r="J1019">
        <v>1.10673662827246</v>
      </c>
      <c r="K1019">
        <v>386.34073077322</v>
      </c>
      <c r="L1019">
        <v>403.61069551861499</v>
      </c>
      <c r="M1019">
        <v>41.437907862915701</v>
      </c>
      <c r="N1019">
        <v>5.1981937631469597</v>
      </c>
      <c r="O1019">
        <v>2.1102609130714698</v>
      </c>
      <c r="P1019">
        <v>30.595832825636599</v>
      </c>
      <c r="Q1019">
        <v>24.029016170469902</v>
      </c>
      <c r="R1019">
        <v>-8.5629445289784001E-2</v>
      </c>
    </row>
    <row r="1020" spans="1:18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147</v>
      </c>
      <c r="E1020">
        <v>2181.4332000499999</v>
      </c>
      <c r="F1020">
        <v>1428.65</v>
      </c>
      <c r="G1020">
        <v>418.14411257846399</v>
      </c>
      <c r="H1020">
        <v>10.4904659258032</v>
      </c>
      <c r="I1020">
        <v>433.996979685388</v>
      </c>
      <c r="J1020">
        <v>7.0835784093185303</v>
      </c>
      <c r="K1020">
        <v>1017.401821757</v>
      </c>
      <c r="M1020">
        <v>69.501033807448394</v>
      </c>
      <c r="N1020">
        <v>14.4402732760591</v>
      </c>
      <c r="O1020">
        <v>0.49652860904955698</v>
      </c>
      <c r="P1020">
        <v>0</v>
      </c>
      <c r="Q1020">
        <v>517.52755565160999</v>
      </c>
    </row>
    <row r="1021" spans="1:18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669</v>
      </c>
      <c r="E1021">
        <v>2180.653534008</v>
      </c>
      <c r="F1021">
        <v>260.25</v>
      </c>
      <c r="G1021">
        <v>1.25775417487034</v>
      </c>
      <c r="H1021">
        <v>0.17341209066534799</v>
      </c>
      <c r="I1021">
        <v>0.16045902137666501</v>
      </c>
      <c r="J1021">
        <v>-0.49636630533005499</v>
      </c>
      <c r="K1021">
        <v>251.420930569245</v>
      </c>
      <c r="L1021">
        <v>236.518825246733</v>
      </c>
      <c r="M1021">
        <v>58.290846172297002</v>
      </c>
      <c r="N1021">
        <v>1.79728244955883</v>
      </c>
      <c r="O1021">
        <v>0.56409092328936805</v>
      </c>
      <c r="P1021">
        <v>1.99807877041306</v>
      </c>
      <c r="Q1021">
        <v>31.306760847628599</v>
      </c>
      <c r="R1021">
        <v>3.2968413234804997E-2</v>
      </c>
    </row>
    <row r="1022" spans="1:18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E1022">
        <v>2178.1104863999999</v>
      </c>
      <c r="F1022">
        <v>124.35</v>
      </c>
      <c r="G1022">
        <v>448.92539526494897</v>
      </c>
      <c r="H1022">
        <v>-5.9756125654547301</v>
      </c>
      <c r="I1022">
        <v>113.03899971121101</v>
      </c>
      <c r="J1022">
        <v>-2.70510465538475</v>
      </c>
      <c r="K1022">
        <v>114.513833080829</v>
      </c>
      <c r="L1022">
        <v>80.012992900445994</v>
      </c>
      <c r="M1022">
        <v>65.581602780842999</v>
      </c>
      <c r="N1022">
        <v>1.1349581881938</v>
      </c>
      <c r="O1022">
        <v>0.6864549527064</v>
      </c>
      <c r="P1022">
        <v>7.7603538399678396</v>
      </c>
      <c r="Q1022">
        <v>521.74999999999898</v>
      </c>
    </row>
    <row r="1023" spans="1:18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66</v>
      </c>
      <c r="E1023">
        <v>2174.1949584899999</v>
      </c>
      <c r="F1023">
        <v>97.98</v>
      </c>
      <c r="G1023">
        <v>28.4390802816343</v>
      </c>
      <c r="H1023">
        <v>-1.1623715361189599</v>
      </c>
      <c r="I1023">
        <v>9.9702195334752197</v>
      </c>
      <c r="J1023">
        <v>-0.84854629660323599</v>
      </c>
      <c r="K1023">
        <v>100.06586115535499</v>
      </c>
      <c r="L1023">
        <v>93.585770205295802</v>
      </c>
      <c r="M1023">
        <v>40.565469947274799</v>
      </c>
      <c r="N1023">
        <v>7.5801371882566707E-2</v>
      </c>
      <c r="O1023">
        <v>0.96782762064802097</v>
      </c>
      <c r="P1023">
        <v>31.6595223515002</v>
      </c>
      <c r="Q1023">
        <v>64.395973154362395</v>
      </c>
      <c r="R1023">
        <v>2.2055946139019999E-3</v>
      </c>
    </row>
    <row r="1024" spans="1:18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135</v>
      </c>
      <c r="E1024">
        <v>2171.3789181500001</v>
      </c>
      <c r="F1024">
        <v>1668.1</v>
      </c>
      <c r="G1024">
        <v>-1.2971019201288401</v>
      </c>
      <c r="H1024">
        <v>-1.7364254071941201</v>
      </c>
      <c r="I1024">
        <v>11.6374904101565</v>
      </c>
      <c r="J1024">
        <v>-3.3628108128666798</v>
      </c>
      <c r="K1024">
        <v>1737.27515679366</v>
      </c>
      <c r="L1024">
        <v>1580.56028720265</v>
      </c>
      <c r="M1024">
        <v>31.0922228751046</v>
      </c>
      <c r="N1024">
        <v>-1.90085352148799</v>
      </c>
      <c r="O1024">
        <v>0.57978455241319604</v>
      </c>
      <c r="P1024">
        <v>25.8317846651879</v>
      </c>
      <c r="Q1024">
        <v>34.302161748721801</v>
      </c>
      <c r="R1024">
        <v>0.13104817626890899</v>
      </c>
    </row>
    <row r="1025" spans="1:18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50</v>
      </c>
      <c r="E1025">
        <v>2169.2160567000001</v>
      </c>
      <c r="F1025">
        <v>2312.1999999999998</v>
      </c>
      <c r="G1025">
        <v>-14.588881086338199</v>
      </c>
      <c r="H1025">
        <v>13.841711449796399</v>
      </c>
      <c r="I1025">
        <v>-18.088891948076402</v>
      </c>
      <c r="J1025">
        <v>0.77203830288792297</v>
      </c>
      <c r="K1025">
        <v>2172.94366065344</v>
      </c>
      <c r="L1025">
        <v>2119.97984476687</v>
      </c>
      <c r="M1025">
        <v>54.270204728968899</v>
      </c>
      <c r="N1025">
        <v>1.6019804159967901</v>
      </c>
      <c r="O1025">
        <v>1.2720128462024101</v>
      </c>
      <c r="P1025">
        <v>15.9069284663956</v>
      </c>
      <c r="Q1025">
        <v>36.2843333726276</v>
      </c>
      <c r="R1025">
        <v>0.11694396308456401</v>
      </c>
    </row>
    <row r="1026" spans="1:18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102</v>
      </c>
      <c r="E1026">
        <v>2160.8727178499998</v>
      </c>
      <c r="F1026">
        <v>42.99</v>
      </c>
      <c r="G1026">
        <v>53.395449689509498</v>
      </c>
      <c r="H1026">
        <v>8.7042146870592596</v>
      </c>
      <c r="I1026">
        <v>17.924673696803598</v>
      </c>
      <c r="J1026">
        <v>5.7460240505584599</v>
      </c>
      <c r="K1026">
        <v>38.663979768676001</v>
      </c>
      <c r="L1026">
        <v>35.600677380246701</v>
      </c>
      <c r="M1026">
        <v>40.367538925958897</v>
      </c>
      <c r="N1026">
        <v>9.3009720426419307</v>
      </c>
      <c r="O1026">
        <v>1.5271451245405101</v>
      </c>
      <c r="P1026">
        <v>3.2798325191904998</v>
      </c>
      <c r="Q1026">
        <v>83.3262260127931</v>
      </c>
    </row>
    <row r="1027" spans="1:18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622</v>
      </c>
      <c r="E1027">
        <v>2160.5571426400002</v>
      </c>
      <c r="F1027">
        <v>585.95000000000005</v>
      </c>
      <c r="G1027">
        <v>188.88950503498501</v>
      </c>
      <c r="H1027">
        <v>29.683937912770698</v>
      </c>
      <c r="I1027">
        <v>45.607852458490498</v>
      </c>
      <c r="J1027">
        <v>17.654173819260201</v>
      </c>
      <c r="K1027">
        <v>440.82943886563203</v>
      </c>
      <c r="L1027">
        <v>357.63614609043401</v>
      </c>
      <c r="M1027">
        <v>77.242676394651994</v>
      </c>
      <c r="N1027">
        <v>19.8532739758041</v>
      </c>
      <c r="O1027">
        <v>1.7305055021006499</v>
      </c>
      <c r="P1027">
        <v>5.4697499786671102</v>
      </c>
      <c r="Q1027">
        <v>254.691283292978</v>
      </c>
    </row>
    <row r="1028" spans="1:18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274</v>
      </c>
      <c r="E1028">
        <v>2154.3999834599999</v>
      </c>
      <c r="F1028">
        <v>676.9</v>
      </c>
      <c r="G1028">
        <v>53.7078894665609</v>
      </c>
      <c r="H1028">
        <v>3.1988210055803301</v>
      </c>
      <c r="I1028">
        <v>10.3229267225577</v>
      </c>
      <c r="J1028">
        <v>1.00257804444645</v>
      </c>
      <c r="K1028">
        <v>575.22089158518202</v>
      </c>
      <c r="L1028">
        <v>529.333406570487</v>
      </c>
      <c r="M1028">
        <v>52.4622900261298</v>
      </c>
      <c r="N1028">
        <v>13.994656640502299</v>
      </c>
      <c r="O1028">
        <v>1.8182764754527001</v>
      </c>
      <c r="P1028">
        <v>6.6184074457083799</v>
      </c>
      <c r="Q1028">
        <v>81.231593038821899</v>
      </c>
      <c r="R1028">
        <v>5.0019009789359997E-2</v>
      </c>
    </row>
    <row r="1029" spans="1:18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110</v>
      </c>
      <c r="E1029">
        <v>2154.02298376</v>
      </c>
      <c r="F1029">
        <v>901.55</v>
      </c>
      <c r="G1029">
        <v>96.254367498042598</v>
      </c>
      <c r="H1029">
        <v>-10.9120714160709</v>
      </c>
      <c r="I1029">
        <v>61.522248129433898</v>
      </c>
      <c r="J1029">
        <v>-0.46243933021483402</v>
      </c>
      <c r="K1029">
        <v>801.65492079473199</v>
      </c>
      <c r="L1029">
        <v>632.33473784477997</v>
      </c>
      <c r="M1029">
        <v>96.399038025793303</v>
      </c>
      <c r="N1029">
        <v>5.6651860201570603</v>
      </c>
      <c r="O1029">
        <v>0.97218134676627899</v>
      </c>
      <c r="P1029">
        <v>8.4798402750818092</v>
      </c>
      <c r="Q1029">
        <v>133.501683501683</v>
      </c>
      <c r="R1029">
        <v>6.5710477195847994E-2</v>
      </c>
    </row>
    <row r="1030" spans="1:18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47</v>
      </c>
      <c r="E1030">
        <v>2146.4895986799902</v>
      </c>
      <c r="F1030">
        <v>567.45000000000005</v>
      </c>
      <c r="G1030">
        <v>-0.86625199994221802</v>
      </c>
      <c r="H1030">
        <v>8.20724515797062</v>
      </c>
      <c r="I1030">
        <v>-26.2399798019371</v>
      </c>
      <c r="J1030">
        <v>7.6658360654206703</v>
      </c>
      <c r="K1030">
        <v>561.99795881521902</v>
      </c>
      <c r="L1030">
        <v>572.77533249707699</v>
      </c>
      <c r="M1030">
        <v>26.096863132284099</v>
      </c>
      <c r="N1030">
        <v>4.95705882655166</v>
      </c>
      <c r="O1030">
        <v>3.02615930885502</v>
      </c>
      <c r="P1030">
        <v>49.792933298087902</v>
      </c>
      <c r="Q1030">
        <v>31.187145994682702</v>
      </c>
      <c r="R1030">
        <v>0.16195344495476</v>
      </c>
    </row>
    <row r="1031" spans="1:18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138</v>
      </c>
      <c r="E1031">
        <v>2145.8771066999998</v>
      </c>
      <c r="F1031">
        <v>580.65</v>
      </c>
      <c r="G1031">
        <v>54.1386167653637</v>
      </c>
      <c r="H1031">
        <v>37.883748743061801</v>
      </c>
      <c r="I1031">
        <v>27.917117925098601</v>
      </c>
      <c r="J1031">
        <v>13.684621902665601</v>
      </c>
      <c r="K1031">
        <v>463.44231084714102</v>
      </c>
      <c r="L1031">
        <v>426.98071537150798</v>
      </c>
      <c r="M1031">
        <v>46.2868596798778</v>
      </c>
      <c r="N1031">
        <v>17.461112870372901</v>
      </c>
      <c r="O1031">
        <v>2.2577605364769</v>
      </c>
      <c r="P1031">
        <v>6.5013347110996298</v>
      </c>
      <c r="Q1031">
        <v>92.0138888888889</v>
      </c>
      <c r="R1031">
        <v>0.17279077902515499</v>
      </c>
    </row>
    <row r="1032" spans="1:18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160</v>
      </c>
      <c r="E1032">
        <v>2141.9060344499999</v>
      </c>
      <c r="F1032">
        <v>129.01</v>
      </c>
      <c r="G1032">
        <v>-31.1734108105818</v>
      </c>
      <c r="H1032">
        <v>-10.6636216087976</v>
      </c>
      <c r="I1032">
        <v>-19.045266438935801</v>
      </c>
      <c r="J1032">
        <v>-3.7298368666276098</v>
      </c>
      <c r="K1032">
        <v>138.496012815097</v>
      </c>
      <c r="M1032">
        <v>22.3350009949488</v>
      </c>
      <c r="N1032">
        <v>-2.3285714961576902</v>
      </c>
      <c r="O1032">
        <v>2.0413369881300101</v>
      </c>
      <c r="P1032">
        <v>50.375939849623997</v>
      </c>
      <c r="Q1032">
        <v>7.5083333333333098</v>
      </c>
    </row>
    <row r="1033" spans="1:18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1651</v>
      </c>
      <c r="E1033">
        <v>2141.7698848</v>
      </c>
      <c r="F1033">
        <v>196.81</v>
      </c>
      <c r="G1033">
        <v>-56.2879690445356</v>
      </c>
      <c r="H1033">
        <v>-4.55373219702141</v>
      </c>
      <c r="I1033">
        <v>-37.114258834545403</v>
      </c>
      <c r="J1033">
        <v>-0.84521095090483001</v>
      </c>
      <c r="K1033">
        <v>207.33907804320401</v>
      </c>
      <c r="L1033">
        <v>231.59979027591299</v>
      </c>
      <c r="M1033">
        <v>22.073388010780999</v>
      </c>
      <c r="N1033">
        <v>-1.66828127950136</v>
      </c>
      <c r="O1033">
        <v>0.640175998407714</v>
      </c>
      <c r="P1033">
        <v>69.198719577257194</v>
      </c>
      <c r="Q1033">
        <v>7.5464480874316999</v>
      </c>
      <c r="R1033">
        <v>0.17786624039002399</v>
      </c>
    </row>
    <row r="1034" spans="1:18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125</v>
      </c>
      <c r="E1034">
        <v>2118.7769071500002</v>
      </c>
      <c r="F1034">
        <v>182.14</v>
      </c>
      <c r="G1034">
        <v>6.1695509019422703</v>
      </c>
      <c r="H1034">
        <v>-0.75031909235168304</v>
      </c>
      <c r="I1034">
        <v>-33.252118964851299</v>
      </c>
      <c r="J1034">
        <v>-3.3453306731492201</v>
      </c>
      <c r="K1034">
        <v>192.30252658659799</v>
      </c>
      <c r="L1034">
        <v>197.898980292185</v>
      </c>
      <c r="M1034">
        <v>18.7884048692401</v>
      </c>
      <c r="N1034">
        <v>-0.53128521968228704</v>
      </c>
      <c r="O1034">
        <v>0.57822834578038995</v>
      </c>
      <c r="P1034">
        <v>59.080926759635403</v>
      </c>
      <c r="Q1034">
        <v>49.2950819672131</v>
      </c>
      <c r="R1034">
        <v>1.8031272990786999E-2</v>
      </c>
    </row>
    <row r="1035" spans="1:18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446</v>
      </c>
      <c r="E1035">
        <v>2116.6287357000001</v>
      </c>
      <c r="F1035">
        <v>229.38</v>
      </c>
      <c r="G1035">
        <v>-51.641568472075903</v>
      </c>
      <c r="H1035">
        <v>-0.77399328405478796</v>
      </c>
      <c r="I1035">
        <v>-33.044311526484698</v>
      </c>
      <c r="J1035">
        <v>4.2912567606702599</v>
      </c>
      <c r="K1035">
        <v>235.48547220669499</v>
      </c>
      <c r="L1035">
        <v>257.61494283735198</v>
      </c>
      <c r="M1035">
        <v>69.610411173705998</v>
      </c>
      <c r="N1035">
        <v>-1.73225206107314</v>
      </c>
      <c r="O1035">
        <v>1.74170358234383</v>
      </c>
      <c r="P1035">
        <v>51.865899380939901</v>
      </c>
      <c r="Q1035">
        <v>9.2285714285714295</v>
      </c>
      <c r="R1035">
        <v>0.20399240141133099</v>
      </c>
    </row>
    <row r="1036" spans="1:18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495</v>
      </c>
      <c r="E1036">
        <v>2112.0813183750001</v>
      </c>
      <c r="F1036">
        <v>725.85</v>
      </c>
      <c r="G1036">
        <v>68.624863752173596</v>
      </c>
      <c r="H1036">
        <v>11.5421133176278</v>
      </c>
      <c r="I1036">
        <v>33.5247394631633</v>
      </c>
      <c r="J1036">
        <v>-7.6264298233069798</v>
      </c>
      <c r="K1036">
        <v>622.20460514965202</v>
      </c>
      <c r="L1036">
        <v>518.33640096576801</v>
      </c>
      <c r="M1036">
        <v>63.661886987653901</v>
      </c>
      <c r="N1036">
        <v>5.6173076190456799</v>
      </c>
      <c r="O1036">
        <v>1.03145600401148</v>
      </c>
      <c r="P1036">
        <v>10.077839774058001</v>
      </c>
      <c r="Q1036">
        <v>97.161483091131302</v>
      </c>
      <c r="R1036">
        <v>0.123230039743406</v>
      </c>
    </row>
    <row r="1037" spans="1:18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E1037">
        <v>2110.8013720259901</v>
      </c>
      <c r="F1037">
        <v>44.75</v>
      </c>
      <c r="G1037">
        <v>63.114252516046498</v>
      </c>
      <c r="H1037">
        <v>-1.18432297501046</v>
      </c>
      <c r="I1037">
        <v>8.1042931952941508</v>
      </c>
      <c r="J1037">
        <v>2.8075143299366601</v>
      </c>
      <c r="K1037">
        <v>42.040961369330198</v>
      </c>
      <c r="L1037">
        <v>38.6466470104655</v>
      </c>
      <c r="M1037">
        <v>55.904741115112699</v>
      </c>
      <c r="N1037">
        <v>5.5066933985079496</v>
      </c>
      <c r="O1037">
        <v>1.70666424957851</v>
      </c>
      <c r="P1037">
        <v>53.921787709497202</v>
      </c>
      <c r="Q1037">
        <v>91.648822269807198</v>
      </c>
      <c r="R1037">
        <v>4.2769161249661E-2</v>
      </c>
    </row>
    <row r="1038" spans="1:18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22</v>
      </c>
      <c r="E1038">
        <v>2108.6016930400001</v>
      </c>
      <c r="F1038">
        <v>603.54999999999995</v>
      </c>
      <c r="G1038">
        <v>63.961050293560099</v>
      </c>
      <c r="H1038">
        <v>12.062395414774899</v>
      </c>
      <c r="I1038">
        <v>34.798627640893898</v>
      </c>
      <c r="J1038">
        <v>16.549791116123899</v>
      </c>
      <c r="K1038">
        <v>548.71030602317398</v>
      </c>
      <c r="L1038">
        <v>495.57081794803099</v>
      </c>
      <c r="M1038">
        <v>36.948823509916402</v>
      </c>
      <c r="N1038">
        <v>10.9386193855991</v>
      </c>
      <c r="O1038">
        <v>1.06607771611427</v>
      </c>
      <c r="P1038">
        <v>22.4256482478667</v>
      </c>
      <c r="Q1038">
        <v>126.89849624060101</v>
      </c>
      <c r="R1038">
        <v>0.136004702142557</v>
      </c>
    </row>
    <row r="1039" spans="1:18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524</v>
      </c>
      <c r="E1039">
        <v>2100.6401905500002</v>
      </c>
      <c r="F1039">
        <v>412.7</v>
      </c>
      <c r="G1039">
        <v>17.819771647672098</v>
      </c>
      <c r="H1039">
        <v>15.411289543433099</v>
      </c>
      <c r="I1039">
        <v>14.450977196162199</v>
      </c>
      <c r="J1039">
        <v>2.1550953914968698</v>
      </c>
      <c r="K1039">
        <v>361.61102572051499</v>
      </c>
      <c r="L1039">
        <v>336.20033968222299</v>
      </c>
      <c r="M1039">
        <v>63.0916475862456</v>
      </c>
      <c r="N1039">
        <v>8.4251065389015096</v>
      </c>
      <c r="O1039">
        <v>1.2645823680922601</v>
      </c>
      <c r="P1039">
        <v>1.9990307729585699</v>
      </c>
      <c r="Q1039">
        <v>45.419309372797699</v>
      </c>
      <c r="R1039">
        <v>4.0694923898759998E-2</v>
      </c>
    </row>
    <row r="1040" spans="1:18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364</v>
      </c>
      <c r="E1040">
        <v>2098.4505578399999</v>
      </c>
      <c r="F1040">
        <v>888.9</v>
      </c>
      <c r="G1040">
        <v>55.0643321123192</v>
      </c>
      <c r="H1040">
        <v>8.1819424756199801</v>
      </c>
      <c r="I1040">
        <v>59.9877978684505</v>
      </c>
      <c r="J1040">
        <v>-1.9510772340492</v>
      </c>
      <c r="K1040">
        <v>786.83511594712695</v>
      </c>
      <c r="L1040">
        <v>604.819089599157</v>
      </c>
      <c r="M1040">
        <v>63.1629453472164</v>
      </c>
      <c r="N1040">
        <v>4.1209426109370701</v>
      </c>
      <c r="O1040">
        <v>1.08171514575955</v>
      </c>
      <c r="P1040">
        <v>11.373607829902101</v>
      </c>
      <c r="Q1040">
        <v>121.119402985074</v>
      </c>
      <c r="R1040">
        <v>0.27292422365832097</v>
      </c>
    </row>
    <row r="1041" spans="1:18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1557</v>
      </c>
      <c r="E1041">
        <v>2098.1871820799902</v>
      </c>
      <c r="F1041">
        <v>91.81</v>
      </c>
      <c r="G1041">
        <v>-8.7744329867261897</v>
      </c>
      <c r="H1041">
        <v>-7.8883250322715099</v>
      </c>
      <c r="I1041">
        <v>-12.0581259932463</v>
      </c>
      <c r="J1041">
        <v>-1.43185384433746</v>
      </c>
      <c r="K1041">
        <v>95.525536932697705</v>
      </c>
      <c r="L1041">
        <v>97.342053815467807</v>
      </c>
      <c r="M1041">
        <v>49.220723503075099</v>
      </c>
      <c r="N1041">
        <v>-0.69245283632787202</v>
      </c>
      <c r="O1041">
        <v>1.63585327162646</v>
      </c>
      <c r="P1041">
        <v>41.052172965907801</v>
      </c>
      <c r="Q1041">
        <v>19.156391953277002</v>
      </c>
      <c r="R1041">
        <v>4.1308026353923E-2</v>
      </c>
    </row>
    <row r="1042" spans="1:18" hidden="1" x14ac:dyDescent="0.3">
      <c r="A1042" t="s">
        <v>1670</v>
      </c>
      <c r="B1042" t="s">
        <v>2231</v>
      </c>
      <c r="C1042" t="str">
        <f>IFERROR(VLOOKUP(Table1[[#This Row],[Ticker]],[1]!Table1[[Symbol]:[Industry]],2,FALSE),"-")</f>
        <v>-</v>
      </c>
      <c r="D1042" t="s">
        <v>1672</v>
      </c>
      <c r="E1042">
        <v>2091.9342556299998</v>
      </c>
      <c r="F1042">
        <v>44</v>
      </c>
      <c r="G1042">
        <v>84.422809320319303</v>
      </c>
      <c r="H1042">
        <v>23.209666590991301</v>
      </c>
      <c r="I1042">
        <v>23.082693971103001</v>
      </c>
      <c r="J1042">
        <v>6.8813186576673804</v>
      </c>
      <c r="K1042">
        <v>35.791129926596199</v>
      </c>
      <c r="L1042">
        <v>32.6465919874422</v>
      </c>
      <c r="M1042">
        <v>49.333103027404697</v>
      </c>
      <c r="N1042">
        <v>15.9064158792906</v>
      </c>
      <c r="O1042">
        <v>3.0201526297419901</v>
      </c>
      <c r="P1042">
        <v>4.4318181818181897</v>
      </c>
      <c r="Q1042">
        <v>123.350253807106</v>
      </c>
      <c r="R1042">
        <v>7.0291434656782004E-2</v>
      </c>
    </row>
    <row r="1043" spans="1:18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598</v>
      </c>
      <c r="E1043">
        <v>2089.8324662499999</v>
      </c>
      <c r="F1043">
        <v>476.3</v>
      </c>
      <c r="G1043">
        <v>30.137267682067499</v>
      </c>
      <c r="H1043">
        <v>15.722708709571499</v>
      </c>
      <c r="I1043">
        <v>39.859666342150398</v>
      </c>
      <c r="J1043">
        <v>7.28927562680731</v>
      </c>
      <c r="K1043">
        <v>412.88898476582301</v>
      </c>
      <c r="L1043">
        <v>350.29891966365102</v>
      </c>
      <c r="M1043">
        <v>43.423796019555603</v>
      </c>
      <c r="N1043">
        <v>8.9469650006203896</v>
      </c>
      <c r="O1043">
        <v>1.55598045897545</v>
      </c>
      <c r="P1043">
        <v>4.7449086710056498</v>
      </c>
      <c r="Q1043">
        <v>86.930926216640401</v>
      </c>
    </row>
    <row r="1044" spans="1:18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25</v>
      </c>
      <c r="E1044">
        <v>2089.778649375</v>
      </c>
      <c r="F1044">
        <v>193.61</v>
      </c>
      <c r="G1044">
        <v>-10.8937474688567</v>
      </c>
      <c r="H1044">
        <v>-1.08496639837798</v>
      </c>
      <c r="I1044">
        <v>13.0678319753493</v>
      </c>
      <c r="J1044">
        <v>-1.0369615574778599</v>
      </c>
      <c r="K1044">
        <v>195.63266475996301</v>
      </c>
      <c r="L1044">
        <v>176.86790897625701</v>
      </c>
      <c r="M1044">
        <v>41.168627754274098</v>
      </c>
      <c r="N1044">
        <v>-2.8324635109957899</v>
      </c>
      <c r="O1044">
        <v>0.57909788438426302</v>
      </c>
      <c r="P1044">
        <v>12.4425391250451</v>
      </c>
      <c r="Q1044">
        <v>36.057624736472199</v>
      </c>
      <c r="R1044">
        <v>-1.4650465743930001E-2</v>
      </c>
    </row>
    <row r="1045" spans="1:18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D1045" t="s">
        <v>66</v>
      </c>
      <c r="E1045">
        <v>2086.9795324349998</v>
      </c>
      <c r="F1045">
        <v>1447</v>
      </c>
      <c r="G1045">
        <v>-8.6712714423729498</v>
      </c>
      <c r="H1045">
        <v>-3.8069612523906802</v>
      </c>
      <c r="I1045">
        <v>-5.1633086675790798</v>
      </c>
      <c r="J1045">
        <v>-1.2369945307169301</v>
      </c>
      <c r="K1045">
        <v>1487.01396582139</v>
      </c>
      <c r="L1045">
        <v>1407.2537930666001</v>
      </c>
      <c r="M1045">
        <v>34.192206039350602</v>
      </c>
      <c r="N1045">
        <v>-1.6958002385430699</v>
      </c>
      <c r="O1045">
        <v>0.78281055746867101</v>
      </c>
      <c r="P1045">
        <v>20.5252246026261</v>
      </c>
      <c r="Q1045">
        <v>31.402106792589901</v>
      </c>
      <c r="R1045">
        <v>8.0173398289576994E-2</v>
      </c>
    </row>
    <row r="1046" spans="1:18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524</v>
      </c>
      <c r="E1046">
        <v>2083.6489424000001</v>
      </c>
      <c r="F1046">
        <v>447.05</v>
      </c>
      <c r="G1046">
        <v>-45.321070618051998</v>
      </c>
      <c r="H1046">
        <v>8.8687963765906694</v>
      </c>
      <c r="I1046">
        <v>-21.961906272470198</v>
      </c>
      <c r="J1046">
        <v>1.74425667694233</v>
      </c>
      <c r="K1046">
        <v>429.97728707391701</v>
      </c>
      <c r="L1046">
        <v>463.45482306123802</v>
      </c>
      <c r="M1046">
        <v>27.2236050755434</v>
      </c>
      <c r="N1046">
        <v>4.1373000730592997</v>
      </c>
      <c r="O1046">
        <v>1.2478657412502701</v>
      </c>
      <c r="P1046">
        <v>28.251873392238</v>
      </c>
      <c r="Q1046">
        <v>16.723237597911201</v>
      </c>
      <c r="R1046">
        <v>-7.39228127797E-3</v>
      </c>
    </row>
    <row r="1047" spans="1:18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47</v>
      </c>
      <c r="E1047">
        <v>2083.2570759999999</v>
      </c>
      <c r="F1047">
        <v>193.7</v>
      </c>
      <c r="G1047">
        <v>1111.59617404202</v>
      </c>
      <c r="H1047">
        <v>-17.663113139107899</v>
      </c>
      <c r="I1047">
        <v>266.37778762590801</v>
      </c>
      <c r="J1047">
        <v>-4.2641702926655602</v>
      </c>
      <c r="K1047">
        <v>184.36601239670401</v>
      </c>
      <c r="L1047">
        <v>93.828962213344894</v>
      </c>
      <c r="M1047">
        <v>78.991370602422606</v>
      </c>
      <c r="N1047">
        <v>-1.2293666494012401</v>
      </c>
      <c r="O1047">
        <v>0.59435318908073997</v>
      </c>
      <c r="P1047">
        <v>18.9468249870934</v>
      </c>
      <c r="Q1047">
        <v>1191.3333333333301</v>
      </c>
    </row>
    <row r="1048" spans="1:18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524</v>
      </c>
      <c r="E1048">
        <v>2082.9758160000001</v>
      </c>
      <c r="F1048">
        <v>1914.9</v>
      </c>
      <c r="G1048">
        <v>-13.439134392550301</v>
      </c>
      <c r="H1048">
        <v>-2.3586838469605702</v>
      </c>
      <c r="I1048">
        <v>5.3764362974520896</v>
      </c>
      <c r="J1048">
        <v>-2.07531555821725E-2</v>
      </c>
      <c r="K1048">
        <v>1836.90847519555</v>
      </c>
      <c r="L1048">
        <v>1758.7714710794401</v>
      </c>
      <c r="M1048">
        <v>39.441211299002298</v>
      </c>
      <c r="N1048">
        <v>3.8605846671316999</v>
      </c>
      <c r="O1048">
        <v>0.59666521005854101</v>
      </c>
      <c r="P1048">
        <v>26.724633140111699</v>
      </c>
      <c r="Q1048">
        <v>26.3960396039603</v>
      </c>
      <c r="R1048">
        <v>0.127685869460721</v>
      </c>
    </row>
    <row r="1049" spans="1:18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418</v>
      </c>
      <c r="E1049">
        <v>2078.8859142199999</v>
      </c>
      <c r="F1049">
        <v>176.65</v>
      </c>
      <c r="G1049">
        <v>38.222074926194502</v>
      </c>
      <c r="H1049">
        <v>12.669996218400801</v>
      </c>
      <c r="I1049">
        <v>33.953442270422698</v>
      </c>
      <c r="J1049">
        <v>1.8102107267463701</v>
      </c>
      <c r="K1049">
        <v>145.38493710532799</v>
      </c>
      <c r="L1049">
        <v>126.505607078461</v>
      </c>
      <c r="M1049">
        <v>45.105669027526098</v>
      </c>
      <c r="N1049">
        <v>12.868206323275301</v>
      </c>
      <c r="O1049">
        <v>0.92392338951919695</v>
      </c>
      <c r="P1049">
        <v>1.7548825360883</v>
      </c>
      <c r="Q1049">
        <v>85.947368421052602</v>
      </c>
      <c r="R1049">
        <v>0.120260520631532</v>
      </c>
    </row>
    <row r="1050" spans="1:18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650</v>
      </c>
      <c r="E1050">
        <v>2077.1491909000001</v>
      </c>
      <c r="F1050">
        <v>342.35</v>
      </c>
      <c r="G1050">
        <v>-1.7934120610206701</v>
      </c>
      <c r="H1050">
        <v>-0.87144189805111805</v>
      </c>
      <c r="I1050">
        <v>-13.6234872312678</v>
      </c>
      <c r="J1050">
        <v>-3.6036721659563198</v>
      </c>
      <c r="K1050">
        <v>330.31770783269201</v>
      </c>
      <c r="L1050">
        <v>326.13079661875003</v>
      </c>
      <c r="M1050">
        <v>50.120661394019599</v>
      </c>
      <c r="N1050">
        <v>2.17697264046563</v>
      </c>
      <c r="O1050">
        <v>1.70180139144783</v>
      </c>
      <c r="P1050">
        <v>23.2218489849569</v>
      </c>
      <c r="Q1050">
        <v>34.703915010820303</v>
      </c>
      <c r="R1050">
        <v>5.8376335707755002E-2</v>
      </c>
    </row>
    <row r="1051" spans="1:18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384</v>
      </c>
      <c r="E1051">
        <v>2074.4636</v>
      </c>
      <c r="F1051">
        <v>132.91</v>
      </c>
      <c r="G1051">
        <v>54.113442683388001</v>
      </c>
      <c r="H1051">
        <v>4.3303364055445703</v>
      </c>
      <c r="I1051">
        <v>8.1547058493509805</v>
      </c>
      <c r="J1051">
        <v>3.3422925959994401</v>
      </c>
      <c r="K1051">
        <v>128.74889703487</v>
      </c>
      <c r="L1051">
        <v>119.81362394550101</v>
      </c>
      <c r="M1051">
        <v>63.098285159640803</v>
      </c>
      <c r="N1051">
        <v>3.0344899770170901</v>
      </c>
      <c r="O1051">
        <v>1.6035291642057099</v>
      </c>
      <c r="P1051">
        <v>27.906101873448101</v>
      </c>
      <c r="Q1051">
        <v>87.197183098591495</v>
      </c>
      <c r="R1051">
        <v>0.106980281278933</v>
      </c>
    </row>
    <row r="1052" spans="1:18" hidden="1" x14ac:dyDescent="0.3">
      <c r="A1052" t="s">
        <v>2250</v>
      </c>
      <c r="B1052" t="s">
        <v>2251</v>
      </c>
      <c r="C1052" t="str">
        <f>IFERROR(VLOOKUP(Table1[[#This Row],[Ticker]],[1]!Table1[[Symbol]:[Industry]],2,FALSE),"-")</f>
        <v>-</v>
      </c>
      <c r="D1052" t="s">
        <v>486</v>
      </c>
      <c r="E1052">
        <v>2066.0480687999998</v>
      </c>
      <c r="F1052">
        <v>280.39999999999998</v>
      </c>
      <c r="G1052">
        <v>-17.273698590248799</v>
      </c>
      <c r="H1052">
        <v>2.7606284330994999</v>
      </c>
      <c r="I1052">
        <v>-4.6783502056038104</v>
      </c>
      <c r="J1052">
        <v>1.9591695783271199</v>
      </c>
      <c r="K1052">
        <v>261.238615197603</v>
      </c>
      <c r="L1052">
        <v>265.247476628865</v>
      </c>
      <c r="M1052">
        <v>44.4413146985883</v>
      </c>
      <c r="N1052">
        <v>6.3298926445594903</v>
      </c>
      <c r="O1052">
        <v>2.05639888148065</v>
      </c>
      <c r="P1052">
        <v>10.074893009985701</v>
      </c>
      <c r="Q1052">
        <v>23.605906986995802</v>
      </c>
      <c r="R1052">
        <v>-7.4434457068126E-2</v>
      </c>
    </row>
    <row r="1053" spans="1:18" hidden="1" x14ac:dyDescent="0.3">
      <c r="A1053" t="s">
        <v>2252</v>
      </c>
      <c r="B1053" t="s">
        <v>2253</v>
      </c>
      <c r="C1053" t="str">
        <f>IFERROR(VLOOKUP(Table1[[#This Row],[Ticker]],[1]!Table1[[Symbol]:[Industry]],2,FALSE),"-")</f>
        <v>-</v>
      </c>
      <c r="D1053" t="s">
        <v>650</v>
      </c>
      <c r="E1053">
        <v>2065.8546758550001</v>
      </c>
      <c r="F1053">
        <v>562.79999999999995</v>
      </c>
      <c r="G1053">
        <v>12.1426247025479</v>
      </c>
      <c r="H1053">
        <v>4.3380976170595398</v>
      </c>
      <c r="I1053">
        <v>-17.806486931218402</v>
      </c>
      <c r="J1053">
        <v>-1.5559060151481201</v>
      </c>
      <c r="K1053">
        <v>524.09133441146605</v>
      </c>
      <c r="L1053">
        <v>522.64400291020399</v>
      </c>
      <c r="M1053">
        <v>54.269703011020503</v>
      </c>
      <c r="N1053">
        <v>5.5004885563355801</v>
      </c>
      <c r="O1053">
        <v>1.9350627145805099</v>
      </c>
      <c r="P1053">
        <v>19.918265813788199</v>
      </c>
      <c r="Q1053">
        <v>43.828264758497298</v>
      </c>
      <c r="R1053">
        <v>8.3388351280734005E-2</v>
      </c>
    </row>
    <row r="1054" spans="1:18" hidden="1" x14ac:dyDescent="0.3">
      <c r="A1054" t="s">
        <v>2254</v>
      </c>
      <c r="B1054" t="s">
        <v>2255</v>
      </c>
      <c r="C1054" t="str">
        <f>IFERROR(VLOOKUP(Table1[[#This Row],[Ticker]],[1]!Table1[[Symbol]:[Industry]],2,FALSE),"-")</f>
        <v>-</v>
      </c>
      <c r="D1054" t="s">
        <v>90</v>
      </c>
      <c r="E1054">
        <v>2064.4239715849999</v>
      </c>
      <c r="F1054">
        <v>21.11</v>
      </c>
      <c r="G1054">
        <v>77.686157888863804</v>
      </c>
      <c r="H1054">
        <v>-3.2457089283550902</v>
      </c>
      <c r="I1054">
        <v>-14.077518633300899</v>
      </c>
      <c r="J1054">
        <v>-2.7469219083129</v>
      </c>
      <c r="K1054">
        <v>20.635929823738302</v>
      </c>
      <c r="L1054">
        <v>19.476756327876799</v>
      </c>
      <c r="M1054">
        <v>59.864648362513996</v>
      </c>
      <c r="N1054">
        <v>2.82961303934783</v>
      </c>
      <c r="O1054">
        <v>1.45719195290736</v>
      </c>
      <c r="P1054">
        <v>63.192799621032698</v>
      </c>
      <c r="Q1054">
        <v>121.510504736976</v>
      </c>
      <c r="R1054">
        <v>0.163898878749522</v>
      </c>
    </row>
    <row r="1055" spans="1:18" hidden="1" x14ac:dyDescent="0.3">
      <c r="A1055" t="s">
        <v>2256</v>
      </c>
      <c r="B1055" t="s">
        <v>2257</v>
      </c>
      <c r="C1055" t="str">
        <f>IFERROR(VLOOKUP(Table1[[#This Row],[Ticker]],[1]!Table1[[Symbol]:[Industry]],2,FALSE),"-")</f>
        <v>-</v>
      </c>
      <c r="D1055" t="s">
        <v>269</v>
      </c>
      <c r="E1055">
        <v>2063.7598222649999</v>
      </c>
      <c r="F1055">
        <v>84.63</v>
      </c>
      <c r="G1055">
        <v>-35.250044311344297</v>
      </c>
      <c r="H1055">
        <v>3.55086760569159</v>
      </c>
      <c r="I1055">
        <v>-4.3969808256449401</v>
      </c>
      <c r="J1055">
        <v>1.18742958473473</v>
      </c>
      <c r="K1055">
        <v>83.128809506600106</v>
      </c>
      <c r="L1055">
        <v>84.351184648052595</v>
      </c>
      <c r="M1055">
        <v>38.518173315331303</v>
      </c>
      <c r="N1055">
        <v>2.0015332980209002</v>
      </c>
      <c r="O1055">
        <v>1.48510490404053</v>
      </c>
      <c r="P1055">
        <v>23.4786718657686</v>
      </c>
      <c r="Q1055">
        <v>18.529411764705799</v>
      </c>
      <c r="R1055">
        <v>-3.1234337244658E-2</v>
      </c>
    </row>
    <row r="1056" spans="1:18" hidden="1" x14ac:dyDescent="0.3">
      <c r="A1056" t="s">
        <v>2258</v>
      </c>
      <c r="B1056" t="s">
        <v>2259</v>
      </c>
      <c r="C1056" t="str">
        <f>IFERROR(VLOOKUP(Table1[[#This Row],[Ticker]],[1]!Table1[[Symbol]:[Industry]],2,FALSE),"-")</f>
        <v>-</v>
      </c>
      <c r="D1056" t="s">
        <v>1813</v>
      </c>
      <c r="E1056">
        <v>2059.1074392</v>
      </c>
      <c r="F1056">
        <v>626.65</v>
      </c>
      <c r="G1056">
        <v>54.071881684957198</v>
      </c>
      <c r="H1056">
        <v>-15.690875499687801</v>
      </c>
      <c r="I1056">
        <v>-27.715242589098899</v>
      </c>
      <c r="J1056">
        <v>-5.5033862398734996</v>
      </c>
      <c r="K1056">
        <v>680.07596697160602</v>
      </c>
      <c r="L1056">
        <v>648.27343216812699</v>
      </c>
      <c r="M1056">
        <v>31.635386307561301</v>
      </c>
      <c r="N1056">
        <v>-4.1520379970896704</v>
      </c>
      <c r="O1056">
        <v>0.72107781249778902</v>
      </c>
      <c r="P1056">
        <v>46.014521662810097</v>
      </c>
      <c r="Q1056">
        <v>87.591677892530996</v>
      </c>
      <c r="R1056">
        <v>0.17444154851422999</v>
      </c>
    </row>
    <row r="1057" spans="1:18" hidden="1" x14ac:dyDescent="0.3">
      <c r="A1057" t="s">
        <v>2260</v>
      </c>
      <c r="B1057" t="s">
        <v>2261</v>
      </c>
      <c r="C1057" t="str">
        <f>IFERROR(VLOOKUP(Table1[[#This Row],[Ticker]],[1]!Table1[[Symbol]:[Industry]],2,FALSE),"-")</f>
        <v>-</v>
      </c>
      <c r="D1057" t="s">
        <v>102</v>
      </c>
      <c r="E1057">
        <v>2057.8087673</v>
      </c>
      <c r="F1057">
        <v>259.19</v>
      </c>
      <c r="G1057">
        <v>31.554644382427099</v>
      </c>
      <c r="H1057">
        <v>-1.4773032642058801</v>
      </c>
      <c r="I1057">
        <v>11.6637538644865</v>
      </c>
      <c r="J1057">
        <v>-2.5508881722746</v>
      </c>
      <c r="K1057">
        <v>234.25041847566101</v>
      </c>
      <c r="L1057">
        <v>216.80397518184299</v>
      </c>
      <c r="M1057">
        <v>63.946988454943501</v>
      </c>
      <c r="N1057">
        <v>6.9660192498025104</v>
      </c>
      <c r="O1057">
        <v>1.2123662179611301</v>
      </c>
      <c r="P1057">
        <v>5.9068636907288097</v>
      </c>
      <c r="Q1057">
        <v>60.4394924172082</v>
      </c>
      <c r="R1057">
        <v>-5.7456869325445997E-2</v>
      </c>
    </row>
    <row r="1058" spans="1:18" hidden="1" x14ac:dyDescent="0.3">
      <c r="A1058" t="s">
        <v>2262</v>
      </c>
      <c r="B1058" t="s">
        <v>2263</v>
      </c>
      <c r="C1058" t="str">
        <f>IFERROR(VLOOKUP(Table1[[#This Row],[Ticker]],[1]!Table1[[Symbol]:[Industry]],2,FALSE),"-")</f>
        <v>-</v>
      </c>
      <c r="D1058" t="s">
        <v>166</v>
      </c>
      <c r="E1058">
        <v>2054.3512500000002</v>
      </c>
      <c r="F1058">
        <v>2211.1999999999998</v>
      </c>
      <c r="G1058">
        <v>-10.4852058155595</v>
      </c>
      <c r="H1058">
        <v>5.3232935732982796</v>
      </c>
      <c r="I1058">
        <v>-22.014406321528</v>
      </c>
      <c r="J1058">
        <v>15.112819880523</v>
      </c>
      <c r="K1058">
        <v>2090.0905518885302</v>
      </c>
      <c r="L1058">
        <v>2021.0414060017599</v>
      </c>
      <c r="M1058">
        <v>19.7090259702486</v>
      </c>
      <c r="N1058">
        <v>5.97394676361953</v>
      </c>
      <c r="O1058">
        <v>1.75806929636776</v>
      </c>
      <c r="P1058">
        <v>25.6647973950795</v>
      </c>
      <c r="Q1058">
        <v>31.693517167445801</v>
      </c>
      <c r="R1058">
        <v>0.18565344560482999</v>
      </c>
    </row>
    <row r="1059" spans="1:18" hidden="1" x14ac:dyDescent="0.3">
      <c r="A1059" t="s">
        <v>2264</v>
      </c>
      <c r="B1059" t="s">
        <v>2265</v>
      </c>
      <c r="C1059" t="str">
        <f>IFERROR(VLOOKUP(Table1[[#This Row],[Ticker]],[1]!Table1[[Symbol]:[Industry]],2,FALSE),"-")</f>
        <v>-</v>
      </c>
      <c r="D1059" t="s">
        <v>256</v>
      </c>
      <c r="E1059">
        <v>2050.10845655</v>
      </c>
      <c r="F1059">
        <v>961.3</v>
      </c>
      <c r="G1059">
        <v>137.33853244561601</v>
      </c>
      <c r="H1059">
        <v>-16.615030700048301</v>
      </c>
      <c r="I1059">
        <v>101.5827674249</v>
      </c>
      <c r="J1059">
        <v>-3.1088925429446199</v>
      </c>
      <c r="K1059">
        <v>963.68567730211896</v>
      </c>
      <c r="L1059">
        <v>688.75158277247499</v>
      </c>
      <c r="M1059">
        <v>49.738673437516198</v>
      </c>
      <c r="N1059">
        <v>-3.51855966085594</v>
      </c>
      <c r="O1059">
        <v>0.1585411598667</v>
      </c>
      <c r="P1059">
        <v>33.199833558722503</v>
      </c>
      <c r="Q1059">
        <v>193.48191115860101</v>
      </c>
      <c r="R1059">
        <v>0.13451540418971</v>
      </c>
    </row>
    <row r="1060" spans="1:18" hidden="1" x14ac:dyDescent="0.3">
      <c r="A1060" t="s">
        <v>2266</v>
      </c>
      <c r="B1060" t="s">
        <v>2267</v>
      </c>
      <c r="C1060" t="str">
        <f>IFERROR(VLOOKUP(Table1[[#This Row],[Ticker]],[1]!Table1[[Symbol]:[Industry]],2,FALSE),"-")</f>
        <v>-</v>
      </c>
      <c r="D1060" t="s">
        <v>66</v>
      </c>
      <c r="E1060">
        <v>2041.1461827000001</v>
      </c>
      <c r="F1060">
        <v>755.6</v>
      </c>
      <c r="G1060">
        <v>-6.8578661314284304</v>
      </c>
      <c r="H1060">
        <v>1.7688926362166399</v>
      </c>
      <c r="I1060">
        <v>15.7667055343674</v>
      </c>
      <c r="J1060">
        <v>-0.37443554455113698</v>
      </c>
      <c r="K1060">
        <v>714.89553384891997</v>
      </c>
      <c r="L1060">
        <v>663.93732341608904</v>
      </c>
      <c r="M1060">
        <v>35.127063041864098</v>
      </c>
      <c r="N1060">
        <v>2.5416522293910799</v>
      </c>
      <c r="O1060">
        <v>0.58697367598044903</v>
      </c>
      <c r="P1060">
        <v>6.4055055584965404</v>
      </c>
      <c r="Q1060">
        <v>33.995389253413698</v>
      </c>
      <c r="R1060">
        <v>-4.9156101277416001E-2</v>
      </c>
    </row>
    <row r="1061" spans="1:18" hidden="1" x14ac:dyDescent="0.3">
      <c r="A1061" t="s">
        <v>2268</v>
      </c>
      <c r="B1061" t="s">
        <v>2269</v>
      </c>
      <c r="C1061" t="str">
        <f>IFERROR(VLOOKUP(Table1[[#This Row],[Ticker]],[1]!Table1[[Symbol]:[Industry]],2,FALSE),"-")</f>
        <v>-</v>
      </c>
      <c r="D1061" t="s">
        <v>418</v>
      </c>
      <c r="E1061">
        <v>2039.7454319999999</v>
      </c>
      <c r="F1061">
        <v>962.5</v>
      </c>
      <c r="G1061">
        <v>0.47461031148745603</v>
      </c>
      <c r="H1061">
        <v>7.3077692354750798</v>
      </c>
      <c r="I1061">
        <v>-16.2932008616446</v>
      </c>
      <c r="J1061">
        <v>4.14705793237649</v>
      </c>
      <c r="K1061">
        <v>901.835246148382</v>
      </c>
      <c r="L1061">
        <v>947.48365336042104</v>
      </c>
      <c r="M1061">
        <v>29.970467486470199</v>
      </c>
      <c r="N1061">
        <v>8.2859863615919895</v>
      </c>
      <c r="O1061">
        <v>1.8161993585655201</v>
      </c>
      <c r="P1061">
        <v>50.649350649350602</v>
      </c>
      <c r="Q1061">
        <v>28.9004955135931</v>
      </c>
      <c r="R1061">
        <v>2.0121443215052999E-2</v>
      </c>
    </row>
    <row r="1062" spans="1:18" hidden="1" x14ac:dyDescent="0.3">
      <c r="A1062" t="s">
        <v>2270</v>
      </c>
      <c r="B1062" t="s">
        <v>2271</v>
      </c>
      <c r="C1062" t="str">
        <f>IFERROR(VLOOKUP(Table1[[#This Row],[Ticker]],[1]!Table1[[Symbol]:[Industry]],2,FALSE),"-")</f>
        <v>-</v>
      </c>
      <c r="D1062" t="s">
        <v>622</v>
      </c>
      <c r="E1062">
        <v>2036.43639988</v>
      </c>
      <c r="F1062">
        <v>491.05</v>
      </c>
      <c r="G1062">
        <v>-34.412721295034203</v>
      </c>
      <c r="H1062">
        <v>6.5772860620093496</v>
      </c>
      <c r="I1062">
        <v>-19.323873322048801</v>
      </c>
      <c r="J1062">
        <v>5.0790199680361603</v>
      </c>
      <c r="K1062">
        <v>466.49346472534103</v>
      </c>
      <c r="L1062">
        <v>495.17147202401299</v>
      </c>
      <c r="M1062">
        <v>34.444824558430298</v>
      </c>
      <c r="N1062">
        <v>4.8622569751994096</v>
      </c>
      <c r="O1062">
        <v>1.7170556733326101</v>
      </c>
      <c r="P1062">
        <v>29.314733733835599</v>
      </c>
      <c r="Q1062">
        <v>19.88525390625</v>
      </c>
      <c r="R1062">
        <v>3.5448169187602997E-2</v>
      </c>
    </row>
    <row r="1063" spans="1:18" hidden="1" x14ac:dyDescent="0.3">
      <c r="A1063" t="s">
        <v>2272</v>
      </c>
      <c r="B1063" t="s">
        <v>2273</v>
      </c>
      <c r="C1063" t="str">
        <f>IFERROR(VLOOKUP(Table1[[#This Row],[Ticker]],[1]!Table1[[Symbol]:[Industry]],2,FALSE),"-")</f>
        <v>-</v>
      </c>
      <c r="D1063" t="s">
        <v>166</v>
      </c>
      <c r="E1063">
        <v>2033.30886085</v>
      </c>
      <c r="F1063">
        <v>424.85</v>
      </c>
      <c r="G1063">
        <v>0.622817169921006</v>
      </c>
      <c r="H1063">
        <v>32.593855669592102</v>
      </c>
      <c r="I1063">
        <v>10.257090037854701</v>
      </c>
      <c r="J1063">
        <v>7.9281430910680397</v>
      </c>
      <c r="K1063">
        <v>332.69757199006102</v>
      </c>
      <c r="L1063">
        <v>320.38595583940202</v>
      </c>
      <c r="M1063">
        <v>53.812313134009003</v>
      </c>
      <c r="N1063">
        <v>18.720391549380601</v>
      </c>
      <c r="O1063">
        <v>2.7889380445852399</v>
      </c>
      <c r="P1063">
        <v>8.8384135577262501</v>
      </c>
      <c r="Q1063">
        <v>72.004048582995907</v>
      </c>
      <c r="R1063">
        <v>0.138708900053754</v>
      </c>
    </row>
    <row r="1064" spans="1:18" hidden="1" x14ac:dyDescent="0.3">
      <c r="A1064" t="s">
        <v>2274</v>
      </c>
      <c r="B1064" t="s">
        <v>2275</v>
      </c>
      <c r="C1064" t="str">
        <f>IFERROR(VLOOKUP(Table1[[#This Row],[Ticker]],[1]!Table1[[Symbol]:[Industry]],2,FALSE),"-")</f>
        <v>-</v>
      </c>
      <c r="D1064" t="s">
        <v>19</v>
      </c>
      <c r="E1064">
        <v>2019.05442785999</v>
      </c>
      <c r="F1064">
        <v>209.41</v>
      </c>
      <c r="G1064">
        <v>-56.624408924363301</v>
      </c>
      <c r="H1064">
        <v>-0.176496517853901</v>
      </c>
      <c r="I1064">
        <v>-35.421266483902599</v>
      </c>
      <c r="J1064">
        <v>-1.62865223505013</v>
      </c>
      <c r="K1064">
        <v>214.90052837597199</v>
      </c>
      <c r="M1064">
        <v>24.943695557726102</v>
      </c>
      <c r="N1064">
        <v>-0.28266465548466502</v>
      </c>
      <c r="O1064">
        <v>0.89158351167148797</v>
      </c>
      <c r="P1064">
        <v>64.294923833627806</v>
      </c>
      <c r="Q1064">
        <v>14.776651137297801</v>
      </c>
    </row>
    <row r="1065" spans="1:18" hidden="1" x14ac:dyDescent="0.3">
      <c r="A1065" t="s">
        <v>2276</v>
      </c>
      <c r="B1065" t="s">
        <v>2277</v>
      </c>
      <c r="C1065" t="str">
        <f>IFERROR(VLOOKUP(Table1[[#This Row],[Ticker]],[1]!Table1[[Symbol]:[Industry]],2,FALSE),"-")</f>
        <v>-</v>
      </c>
      <c r="E1065">
        <v>2011.845155815</v>
      </c>
      <c r="F1065">
        <v>8.48</v>
      </c>
      <c r="G1065">
        <v>-63.750565292683703</v>
      </c>
      <c r="H1065">
        <v>-35.413613605980601</v>
      </c>
      <c r="I1065">
        <v>-49.067378178969101</v>
      </c>
      <c r="J1065">
        <v>-17.7272523567786</v>
      </c>
      <c r="K1065">
        <v>11.8502192976042</v>
      </c>
      <c r="L1065">
        <v>13.5894850279237</v>
      </c>
      <c r="M1065">
        <v>41.0789610349604</v>
      </c>
      <c r="N1065">
        <v>-20.301096161729699</v>
      </c>
      <c r="O1065">
        <v>2.6674626097896001</v>
      </c>
      <c r="P1065">
        <v>153.53773584905599</v>
      </c>
      <c r="Q1065">
        <v>0.71258907363420598</v>
      </c>
      <c r="R1065">
        <v>0.11029071634559</v>
      </c>
    </row>
    <row r="1066" spans="1:18" hidden="1" x14ac:dyDescent="0.3">
      <c r="A1066" t="s">
        <v>2278</v>
      </c>
      <c r="B1066" t="s">
        <v>2279</v>
      </c>
      <c r="C1066" t="str">
        <f>IFERROR(VLOOKUP(Table1[[#This Row],[Ticker]],[1]!Table1[[Symbol]:[Industry]],2,FALSE),"-")</f>
        <v>-</v>
      </c>
      <c r="D1066" t="s">
        <v>820</v>
      </c>
      <c r="E1066">
        <v>2010.6174387250001</v>
      </c>
      <c r="F1066">
        <v>19</v>
      </c>
      <c r="G1066">
        <v>30.662170098502401</v>
      </c>
      <c r="H1066">
        <v>4.91292282337076</v>
      </c>
      <c r="I1066">
        <v>-12.3629526028279</v>
      </c>
      <c r="J1066">
        <v>-0.722835277405112</v>
      </c>
      <c r="K1066">
        <v>17.968616479274299</v>
      </c>
      <c r="L1066">
        <v>18.362916747598501</v>
      </c>
      <c r="M1066">
        <v>42.409835258654503</v>
      </c>
      <c r="N1066">
        <v>4.9883663452543603</v>
      </c>
      <c r="O1066">
        <v>3.26840173693693</v>
      </c>
      <c r="P1066">
        <v>54.210526315789402</v>
      </c>
      <c r="Q1066">
        <v>58.3333333333333</v>
      </c>
      <c r="R1066">
        <v>9.8248031384496004E-2</v>
      </c>
    </row>
    <row r="1067" spans="1:18" hidden="1" x14ac:dyDescent="0.3">
      <c r="A1067" t="s">
        <v>2280</v>
      </c>
      <c r="B1067" t="s">
        <v>2281</v>
      </c>
      <c r="C1067" t="str">
        <f>IFERROR(VLOOKUP(Table1[[#This Row],[Ticker]],[1]!Table1[[Symbol]:[Industry]],2,FALSE),"-")</f>
        <v>-</v>
      </c>
      <c r="D1067" t="s">
        <v>130</v>
      </c>
      <c r="E1067">
        <v>2006.38745546</v>
      </c>
      <c r="F1067">
        <v>42.22</v>
      </c>
      <c r="G1067">
        <v>29.2312985345248</v>
      </c>
      <c r="H1067">
        <v>-0.58954062525826301</v>
      </c>
      <c r="I1067">
        <v>-5.2518828340035002</v>
      </c>
      <c r="J1067">
        <v>-1.4576231517246201</v>
      </c>
      <c r="K1067">
        <v>37.739160769858202</v>
      </c>
      <c r="L1067">
        <v>36.470231260032698</v>
      </c>
      <c r="M1067">
        <v>50.552347934421597</v>
      </c>
      <c r="N1067">
        <v>10.9603582755618</v>
      </c>
      <c r="O1067">
        <v>1.9854152556570901</v>
      </c>
      <c r="P1067">
        <v>9.0241591662719003</v>
      </c>
      <c r="Q1067">
        <v>62.384615384615302</v>
      </c>
      <c r="R1067">
        <v>7.9540057016533994E-2</v>
      </c>
    </row>
    <row r="1068" spans="1:18" hidden="1" x14ac:dyDescent="0.3">
      <c r="A1068" t="s">
        <v>2282</v>
      </c>
      <c r="B1068" t="s">
        <v>2283</v>
      </c>
      <c r="C1068" t="str">
        <f>IFERROR(VLOOKUP(Table1[[#This Row],[Ticker]],[1]!Table1[[Symbol]:[Industry]],2,FALSE),"-")</f>
        <v>-</v>
      </c>
      <c r="D1068" t="s">
        <v>186</v>
      </c>
      <c r="E1068">
        <v>2001.453955365</v>
      </c>
      <c r="F1068">
        <v>461.9</v>
      </c>
      <c r="G1068">
        <v>-28.4811879655085</v>
      </c>
      <c r="H1068">
        <v>-11.9997445391864</v>
      </c>
      <c r="I1068">
        <v>-25.746431532007101</v>
      </c>
      <c r="J1068">
        <v>-2.5083355199461499</v>
      </c>
      <c r="K1068">
        <v>497.463143714002</v>
      </c>
      <c r="M1068">
        <v>23.081062777916301</v>
      </c>
      <c r="N1068">
        <v>-3.4706105051225</v>
      </c>
      <c r="O1068">
        <v>0.69623504311152096</v>
      </c>
      <c r="P1068">
        <v>38.774626542541597</v>
      </c>
      <c r="Q1068">
        <v>7.0203892493049</v>
      </c>
    </row>
    <row r="1069" spans="1:18" hidden="1" x14ac:dyDescent="0.3">
      <c r="A1069" t="s">
        <v>2284</v>
      </c>
      <c r="B1069" t="s">
        <v>2285</v>
      </c>
      <c r="C1069" t="str">
        <f>IFERROR(VLOOKUP(Table1[[#This Row],[Ticker]],[1]!Table1[[Symbol]:[Industry]],2,FALSE),"-")</f>
        <v>-</v>
      </c>
      <c r="D1069" t="s">
        <v>47</v>
      </c>
      <c r="E1069">
        <v>1998.6665399999999</v>
      </c>
      <c r="F1069">
        <v>200.12</v>
      </c>
      <c r="G1069">
        <v>11.2472141897338</v>
      </c>
      <c r="H1069">
        <v>21.0149046723776</v>
      </c>
      <c r="I1069">
        <v>-18.135564563611201</v>
      </c>
      <c r="J1069">
        <v>0.27233354739954302</v>
      </c>
      <c r="K1069">
        <v>172.618281282396</v>
      </c>
      <c r="M1069">
        <v>69.054591081423794</v>
      </c>
      <c r="N1069">
        <v>11.4019887552685</v>
      </c>
      <c r="O1069">
        <v>2.84314111000687</v>
      </c>
      <c r="P1069">
        <v>20.9274435338796</v>
      </c>
      <c r="Q1069">
        <v>41.929078014184398</v>
      </c>
    </row>
    <row r="1070" spans="1:18" hidden="1" x14ac:dyDescent="0.3">
      <c r="A1070" t="s">
        <v>2286</v>
      </c>
      <c r="B1070" t="s">
        <v>2287</v>
      </c>
      <c r="C1070" t="str">
        <f>IFERROR(VLOOKUP(Table1[[#This Row],[Ticker]],[1]!Table1[[Symbol]:[Industry]],2,FALSE),"-")</f>
        <v>-</v>
      </c>
      <c r="D1070" t="s">
        <v>138</v>
      </c>
      <c r="E1070">
        <v>1995.7533873</v>
      </c>
      <c r="F1070">
        <v>75.83</v>
      </c>
      <c r="G1070">
        <v>182.77633059805501</v>
      </c>
      <c r="H1070">
        <v>11.9901878482905</v>
      </c>
      <c r="I1070">
        <v>36.139322027730998</v>
      </c>
      <c r="J1070">
        <v>7.24342213002482</v>
      </c>
      <c r="K1070">
        <v>61.081957329335197</v>
      </c>
      <c r="L1070">
        <v>50.649803098138101</v>
      </c>
      <c r="M1070">
        <v>56.866524454939999</v>
      </c>
      <c r="N1070">
        <v>16.897256601219102</v>
      </c>
      <c r="O1070">
        <v>1.1849890133502099</v>
      </c>
      <c r="P1070">
        <v>3.1649742845839501</v>
      </c>
      <c r="Q1070">
        <v>230.41394335511899</v>
      </c>
      <c r="R1070">
        <v>0.17434298849133301</v>
      </c>
    </row>
    <row r="1071" spans="1:18" hidden="1" x14ac:dyDescent="0.3">
      <c r="A1071" t="s">
        <v>2288</v>
      </c>
      <c r="B1071" t="s">
        <v>2289</v>
      </c>
      <c r="C1071" t="str">
        <f>IFERROR(VLOOKUP(Table1[[#This Row],[Ticker]],[1]!Table1[[Symbol]:[Industry]],2,FALSE),"-")</f>
        <v>-</v>
      </c>
      <c r="D1071" t="s">
        <v>692</v>
      </c>
      <c r="E1071">
        <v>1992.7181139899999</v>
      </c>
      <c r="F1071">
        <v>290.05</v>
      </c>
      <c r="G1071">
        <v>-23.9372507453078</v>
      </c>
      <c r="H1071">
        <v>-2.58005404536426</v>
      </c>
      <c r="I1071">
        <v>-27.532829580396498</v>
      </c>
      <c r="J1071">
        <v>-1.00801420418334</v>
      </c>
      <c r="K1071">
        <v>300.883619018476</v>
      </c>
      <c r="M1071">
        <v>34.231597706617102</v>
      </c>
      <c r="N1071">
        <v>-0.82728618740218696</v>
      </c>
      <c r="O1071">
        <v>0.62872818168966405</v>
      </c>
      <c r="P1071">
        <v>32.701258403723401</v>
      </c>
      <c r="Q1071">
        <v>23.268168295792599</v>
      </c>
    </row>
    <row r="1072" spans="1:18" x14ac:dyDescent="0.3">
      <c r="A1072" t="s">
        <v>2290</v>
      </c>
      <c r="B1072" t="s">
        <v>2291</v>
      </c>
      <c r="C1072" t="str">
        <f>IFERROR(VLOOKUP(Table1[[#This Row],[Ticker]],[1]!Table1[[Symbol]:[Industry]],2,FALSE),"-")</f>
        <v>-</v>
      </c>
      <c r="D1072" t="s">
        <v>583</v>
      </c>
      <c r="E1072">
        <v>1989.0931552500001</v>
      </c>
      <c r="F1072">
        <v>561.04999999999995</v>
      </c>
      <c r="G1072">
        <v>-42.408421811885702</v>
      </c>
      <c r="H1072">
        <v>4.4042752387925299</v>
      </c>
      <c r="I1072">
        <v>-25.989919980988201</v>
      </c>
      <c r="J1072">
        <v>-0.95391521718404304</v>
      </c>
      <c r="K1072">
        <v>544.91348854234298</v>
      </c>
      <c r="L1072">
        <v>605.31721189607595</v>
      </c>
      <c r="M1072">
        <v>31.750859140244501</v>
      </c>
      <c r="N1072">
        <v>2.3991244509160299</v>
      </c>
      <c r="O1072">
        <v>0.95004490874936098</v>
      </c>
      <c r="P1072">
        <v>41.110417966313101</v>
      </c>
      <c r="Q1072">
        <v>21.689621516104499</v>
      </c>
      <c r="R1072">
        <v>-7.6194050333098007E-2</v>
      </c>
    </row>
    <row r="1073" spans="1:18" hidden="1" x14ac:dyDescent="0.3">
      <c r="A1073" t="s">
        <v>2292</v>
      </c>
      <c r="B1073" t="s">
        <v>2293</v>
      </c>
      <c r="C1073" t="str">
        <f>IFERROR(VLOOKUP(Table1[[#This Row],[Ticker]],[1]!Table1[[Symbol]:[Industry]],2,FALSE),"-")</f>
        <v>-</v>
      </c>
      <c r="D1073" t="s">
        <v>262</v>
      </c>
      <c r="E1073">
        <v>1985.0882467849999</v>
      </c>
      <c r="F1073">
        <v>2.7</v>
      </c>
      <c r="G1073">
        <v>211.39649353084499</v>
      </c>
      <c r="H1073">
        <v>58.720281525105499</v>
      </c>
      <c r="I1073">
        <v>75.956257189493797</v>
      </c>
      <c r="J1073">
        <v>14.870673910502401</v>
      </c>
      <c r="K1073">
        <v>1.84889446182863</v>
      </c>
      <c r="L1073">
        <v>1.57913195182082</v>
      </c>
      <c r="M1073">
        <v>40.001374231833402</v>
      </c>
      <c r="N1073">
        <v>32.8268058118271</v>
      </c>
      <c r="O1073">
        <v>3.0193124214018101</v>
      </c>
      <c r="P1073">
        <v>0</v>
      </c>
      <c r="Q1073">
        <v>285.71428571428498</v>
      </c>
      <c r="R1073">
        <v>5.4439024631345999E-2</v>
      </c>
    </row>
    <row r="1074" spans="1:18" hidden="1" x14ac:dyDescent="0.3">
      <c r="A1074" t="s">
        <v>2294</v>
      </c>
      <c r="B1074" t="s">
        <v>2295</v>
      </c>
      <c r="C1074" t="str">
        <f>IFERROR(VLOOKUP(Table1[[#This Row],[Ticker]],[1]!Table1[[Symbol]:[Industry]],2,FALSE),"-")</f>
        <v>-</v>
      </c>
      <c r="D1074" t="s">
        <v>1566</v>
      </c>
      <c r="E1074">
        <v>1984.1380216</v>
      </c>
      <c r="F1074">
        <v>60.99</v>
      </c>
      <c r="G1074">
        <v>-4.39127338194616</v>
      </c>
      <c r="H1074">
        <v>-2.0105750615265299</v>
      </c>
      <c r="I1074">
        <v>3.5579070083612101</v>
      </c>
      <c r="J1074">
        <v>0.86780463738494595</v>
      </c>
      <c r="K1074">
        <v>60.643148780211398</v>
      </c>
      <c r="L1074">
        <v>56.177523254744301</v>
      </c>
      <c r="M1074">
        <v>58.880462682991599</v>
      </c>
      <c r="N1074">
        <v>-0.44525671533313099</v>
      </c>
      <c r="O1074">
        <v>1.1303299046458699</v>
      </c>
      <c r="P1074">
        <v>4.8532546319068599</v>
      </c>
      <c r="Q1074">
        <v>27.0625</v>
      </c>
      <c r="R1074">
        <v>-2.8254867209200001E-2</v>
      </c>
    </row>
    <row r="1075" spans="1:18" hidden="1" x14ac:dyDescent="0.3">
      <c r="A1075" t="s">
        <v>2296</v>
      </c>
      <c r="B1075" t="s">
        <v>2297</v>
      </c>
      <c r="C1075" t="str">
        <f>IFERROR(VLOOKUP(Table1[[#This Row],[Ticker]],[1]!Table1[[Symbol]:[Industry]],2,FALSE),"-")</f>
        <v>-</v>
      </c>
      <c r="D1075" t="s">
        <v>418</v>
      </c>
      <c r="E1075">
        <v>1981.6819743000001</v>
      </c>
      <c r="F1075">
        <v>225.55</v>
      </c>
      <c r="G1075">
        <v>151.667429491436</v>
      </c>
      <c r="H1075">
        <v>-1.64742976556929</v>
      </c>
      <c r="I1075">
        <v>32.9557098441189</v>
      </c>
      <c r="J1075">
        <v>-3.2576012871349298</v>
      </c>
      <c r="K1075">
        <v>211.14935854348099</v>
      </c>
      <c r="L1075">
        <v>176.072280424654</v>
      </c>
      <c r="M1075">
        <v>79.713193683832799</v>
      </c>
      <c r="N1075">
        <v>2.24012783823117</v>
      </c>
      <c r="O1075">
        <v>1.1840414183369801</v>
      </c>
      <c r="P1075">
        <v>7.5149634227444002</v>
      </c>
      <c r="Q1075">
        <v>191.97411003236201</v>
      </c>
      <c r="R1075">
        <v>0.10837543206804399</v>
      </c>
    </row>
    <row r="1076" spans="1:18" hidden="1" x14ac:dyDescent="0.3">
      <c r="A1076" t="s">
        <v>2298</v>
      </c>
      <c r="B1076" t="s">
        <v>2299</v>
      </c>
      <c r="C1076" t="str">
        <f>IFERROR(VLOOKUP(Table1[[#This Row],[Ticker]],[1]!Table1[[Symbol]:[Industry]],2,FALSE),"-")</f>
        <v>-</v>
      </c>
      <c r="D1076" t="s">
        <v>130</v>
      </c>
      <c r="E1076">
        <v>1978.986477615</v>
      </c>
      <c r="F1076">
        <v>172.06</v>
      </c>
      <c r="G1076">
        <v>99.253402502685901</v>
      </c>
      <c r="H1076">
        <v>17.449670051385102</v>
      </c>
      <c r="I1076">
        <v>35.008963845874298</v>
      </c>
      <c r="J1076">
        <v>0.43630462800229702</v>
      </c>
      <c r="K1076">
        <v>149.24699444325699</v>
      </c>
      <c r="L1076">
        <v>127.65949347066601</v>
      </c>
      <c r="M1076">
        <v>78.2245051840614</v>
      </c>
      <c r="N1076">
        <v>6.7569852445054304</v>
      </c>
      <c r="O1076">
        <v>1.4136389872002699</v>
      </c>
      <c r="P1076">
        <v>8.1018249447866992</v>
      </c>
      <c r="Q1076">
        <v>126.99208443271699</v>
      </c>
      <c r="R1076">
        <v>0.164388145020962</v>
      </c>
    </row>
    <row r="1077" spans="1:18" hidden="1" x14ac:dyDescent="0.3">
      <c r="A1077" t="s">
        <v>2300</v>
      </c>
      <c r="B1077" t="s">
        <v>2301</v>
      </c>
      <c r="C1077" t="str">
        <f>IFERROR(VLOOKUP(Table1[[#This Row],[Ticker]],[1]!Table1[[Symbol]:[Industry]],2,FALSE),"-")</f>
        <v>-</v>
      </c>
      <c r="D1077" t="s">
        <v>138</v>
      </c>
      <c r="E1077">
        <v>1974.0786413400001</v>
      </c>
      <c r="F1077">
        <v>113.94</v>
      </c>
      <c r="G1077">
        <v>44.083200028231701</v>
      </c>
      <c r="H1077">
        <v>-5.9957005031358097</v>
      </c>
      <c r="I1077">
        <v>-15.733841353105401</v>
      </c>
      <c r="J1077">
        <v>-1.14306235323384</v>
      </c>
      <c r="K1077">
        <v>115.385809810133</v>
      </c>
      <c r="L1077">
        <v>110.059298715403</v>
      </c>
      <c r="M1077">
        <v>41.026791676498199</v>
      </c>
      <c r="N1077">
        <v>0.44452729197517099</v>
      </c>
      <c r="O1077">
        <v>0.67538219313292203</v>
      </c>
      <c r="P1077">
        <v>23.661576268211299</v>
      </c>
      <c r="Q1077">
        <v>81.000794281175502</v>
      </c>
      <c r="R1077">
        <v>3.3311050484228999E-2</v>
      </c>
    </row>
    <row r="1078" spans="1:18" hidden="1" x14ac:dyDescent="0.3">
      <c r="A1078" t="s">
        <v>2302</v>
      </c>
      <c r="B1078" t="s">
        <v>2303</v>
      </c>
      <c r="C1078" t="str">
        <f>IFERROR(VLOOKUP(Table1[[#This Row],[Ticker]],[1]!Table1[[Symbol]:[Industry]],2,FALSE),"-")</f>
        <v>-</v>
      </c>
      <c r="D1078" t="s">
        <v>598</v>
      </c>
      <c r="E1078">
        <v>1969.68181929</v>
      </c>
      <c r="F1078">
        <v>535.70000000000005</v>
      </c>
      <c r="G1078">
        <v>101.563301860637</v>
      </c>
      <c r="H1078">
        <v>-13.747612674588201</v>
      </c>
      <c r="I1078">
        <v>9.1520130394190993</v>
      </c>
      <c r="J1078">
        <v>-2.13240612335442</v>
      </c>
      <c r="K1078">
        <v>546.52301219305298</v>
      </c>
      <c r="L1078">
        <v>499.041857502943</v>
      </c>
      <c r="M1078">
        <v>63.071681536764999</v>
      </c>
      <c r="N1078">
        <v>0.38364742896557202</v>
      </c>
      <c r="O1078">
        <v>0.93551090470660203</v>
      </c>
      <c r="P1078">
        <v>28.794101176031301</v>
      </c>
      <c r="Q1078">
        <v>132.81182094741399</v>
      </c>
      <c r="R1078">
        <v>0.14146571099241401</v>
      </c>
    </row>
    <row r="1079" spans="1:18" hidden="1" x14ac:dyDescent="0.3">
      <c r="A1079" t="s">
        <v>2304</v>
      </c>
      <c r="B1079" t="s">
        <v>2305</v>
      </c>
      <c r="C1079" t="str">
        <f>IFERROR(VLOOKUP(Table1[[#This Row],[Ticker]],[1]!Table1[[Symbol]:[Industry]],2,FALSE),"-")</f>
        <v>-</v>
      </c>
      <c r="D1079" t="s">
        <v>66</v>
      </c>
      <c r="E1079">
        <v>1962.7555589999999</v>
      </c>
      <c r="F1079">
        <v>215.54</v>
      </c>
      <c r="G1079">
        <v>29.363891107302599</v>
      </c>
      <c r="H1079">
        <v>-1.6154065061373</v>
      </c>
      <c r="I1079">
        <v>-11.8530132494706</v>
      </c>
      <c r="J1079">
        <v>-2.1228282288423599</v>
      </c>
      <c r="K1079">
        <v>214.10793509689901</v>
      </c>
      <c r="L1079">
        <v>199.41569868813099</v>
      </c>
      <c r="M1079">
        <v>57.682366567339002</v>
      </c>
      <c r="N1079">
        <v>0.474170216279934</v>
      </c>
      <c r="O1079">
        <v>1.46683202149827</v>
      </c>
      <c r="P1079">
        <v>22.4134731372367</v>
      </c>
      <c r="Q1079">
        <v>62.542890539572397</v>
      </c>
      <c r="R1079">
        <v>0.12904454330104601</v>
      </c>
    </row>
    <row r="1080" spans="1:18" hidden="1" x14ac:dyDescent="0.3">
      <c r="A1080" t="s">
        <v>2306</v>
      </c>
      <c r="B1080" t="s">
        <v>2307</v>
      </c>
      <c r="C1080" t="str">
        <f>IFERROR(VLOOKUP(Table1[[#This Row],[Ticker]],[1]!Table1[[Symbol]:[Industry]],2,FALSE),"-")</f>
        <v>-</v>
      </c>
      <c r="E1080">
        <v>1958.468409975</v>
      </c>
      <c r="F1080">
        <v>1949</v>
      </c>
      <c r="G1080">
        <v>439.23369440104102</v>
      </c>
      <c r="H1080">
        <v>30.2502815251055</v>
      </c>
      <c r="I1080">
        <v>188.698666566138</v>
      </c>
      <c r="J1080">
        <v>2.7928375476727898</v>
      </c>
      <c r="K1080">
        <v>1639.6340995202299</v>
      </c>
      <c r="L1080">
        <v>1162.81335294873</v>
      </c>
      <c r="M1080">
        <v>48.774860485091097</v>
      </c>
      <c r="N1080">
        <v>8.5923290066845599</v>
      </c>
      <c r="O1080">
        <v>1.6205472343984699</v>
      </c>
      <c r="P1080">
        <v>9.26885582349923</v>
      </c>
      <c r="Q1080">
        <v>481.79104477611901</v>
      </c>
      <c r="R1080">
        <v>0.25600328853575499</v>
      </c>
    </row>
    <row r="1081" spans="1:18" hidden="1" x14ac:dyDescent="0.3">
      <c r="A1081" t="s">
        <v>2308</v>
      </c>
      <c r="B1081" t="s">
        <v>2309</v>
      </c>
      <c r="C1081" t="str">
        <f>IFERROR(VLOOKUP(Table1[[#This Row],[Ticker]],[1]!Table1[[Symbol]:[Industry]],2,FALSE),"-")</f>
        <v>-</v>
      </c>
      <c r="D1081" t="s">
        <v>130</v>
      </c>
      <c r="E1081">
        <v>1947.7014771250001</v>
      </c>
      <c r="F1081">
        <v>267.05</v>
      </c>
      <c r="G1081">
        <v>26.018396122699802</v>
      </c>
      <c r="H1081">
        <v>-8.5228100120274703</v>
      </c>
      <c r="I1081">
        <v>-27.302976681689799</v>
      </c>
      <c r="J1081">
        <v>-4.1078268217098604</v>
      </c>
      <c r="K1081">
        <v>279.65395318110899</v>
      </c>
      <c r="L1081">
        <v>275.99210526072801</v>
      </c>
      <c r="M1081">
        <v>62.670170863622097</v>
      </c>
      <c r="N1081">
        <v>-2.10408705374928</v>
      </c>
      <c r="O1081">
        <v>1.16787613870681</v>
      </c>
      <c r="P1081">
        <v>50.009361542782202</v>
      </c>
      <c r="Q1081">
        <v>56.398243045388</v>
      </c>
      <c r="R1081">
        <v>0.14467577449808</v>
      </c>
    </row>
    <row r="1082" spans="1:18" hidden="1" x14ac:dyDescent="0.3">
      <c r="A1082" t="s">
        <v>2310</v>
      </c>
      <c r="B1082" t="s">
        <v>2311</v>
      </c>
      <c r="C1082" t="str">
        <f>IFERROR(VLOOKUP(Table1[[#This Row],[Ticker]],[1]!Table1[[Symbol]:[Industry]],2,FALSE),"-")</f>
        <v>-</v>
      </c>
      <c r="E1082">
        <v>1947.6936415799901</v>
      </c>
      <c r="F1082">
        <v>124.19</v>
      </c>
      <c r="G1082">
        <v>159.06296884657399</v>
      </c>
      <c r="H1082">
        <v>0.539709052511126</v>
      </c>
      <c r="I1082">
        <v>-41.390090429599297</v>
      </c>
      <c r="J1082">
        <v>-0.90308899743308002</v>
      </c>
      <c r="K1082">
        <v>129.25484204005801</v>
      </c>
      <c r="L1082">
        <v>129.584034726971</v>
      </c>
      <c r="M1082">
        <v>38.761442105584898</v>
      </c>
      <c r="N1082">
        <v>0.74187718718290396</v>
      </c>
      <c r="O1082">
        <v>1.32484903008082</v>
      </c>
      <c r="P1082">
        <v>120.951767453096</v>
      </c>
      <c r="Q1082">
        <v>254.828571428571</v>
      </c>
    </row>
    <row r="1083" spans="1:18" hidden="1" x14ac:dyDescent="0.3">
      <c r="A1083" t="s">
        <v>2312</v>
      </c>
      <c r="B1083" t="s">
        <v>2313</v>
      </c>
      <c r="C1083" t="str">
        <f>IFERROR(VLOOKUP(Table1[[#This Row],[Ticker]],[1]!Table1[[Symbol]:[Industry]],2,FALSE),"-")</f>
        <v>-</v>
      </c>
      <c r="D1083" t="s">
        <v>274</v>
      </c>
      <c r="E1083">
        <v>1943.6088434400001</v>
      </c>
      <c r="F1083">
        <v>5926.95</v>
      </c>
      <c r="G1083">
        <v>196.82065175248599</v>
      </c>
      <c r="H1083">
        <v>9.2954510463706601</v>
      </c>
      <c r="I1083">
        <v>64.191990102252404</v>
      </c>
      <c r="J1083">
        <v>7.1548702332010796</v>
      </c>
      <c r="K1083">
        <v>4372.3269756644704</v>
      </c>
      <c r="L1083">
        <v>3629.7009771327598</v>
      </c>
      <c r="M1083">
        <v>65.114128299409302</v>
      </c>
      <c r="N1083">
        <v>28.8667057915941</v>
      </c>
      <c r="O1083">
        <v>2.17804415315626</v>
      </c>
      <c r="P1083">
        <v>0</v>
      </c>
      <c r="Q1083">
        <v>232.032716170415</v>
      </c>
      <c r="R1083">
        <v>0.100998599562117</v>
      </c>
    </row>
    <row r="1084" spans="1:18" hidden="1" x14ac:dyDescent="0.3">
      <c r="A1084" t="s">
        <v>2314</v>
      </c>
      <c r="B1084" t="s">
        <v>2315</v>
      </c>
      <c r="C1084" t="str">
        <f>IFERROR(VLOOKUP(Table1[[#This Row],[Ticker]],[1]!Table1[[Symbol]:[Industry]],2,FALSE),"-")</f>
        <v>-</v>
      </c>
      <c r="D1084" t="s">
        <v>1747</v>
      </c>
      <c r="E1084">
        <v>1937.1758295499999</v>
      </c>
      <c r="F1084">
        <v>172.64</v>
      </c>
      <c r="G1084">
        <v>28.522557122426502</v>
      </c>
      <c r="H1084">
        <v>-2.80550129592292</v>
      </c>
      <c r="I1084">
        <v>-23.080732772985101</v>
      </c>
      <c r="J1084">
        <v>0.87549994024975697</v>
      </c>
      <c r="K1084">
        <v>173.29099346271499</v>
      </c>
      <c r="L1084">
        <v>171.81905396308699</v>
      </c>
      <c r="M1084">
        <v>40.080494998106701</v>
      </c>
      <c r="N1084">
        <v>0.71643870440183299</v>
      </c>
      <c r="O1084">
        <v>0.51011007656362195</v>
      </c>
      <c r="P1084">
        <v>26.158480074142702</v>
      </c>
      <c r="Q1084">
        <v>56.1646313885119</v>
      </c>
      <c r="R1084">
        <v>8.3160389233159996E-3</v>
      </c>
    </row>
    <row r="1085" spans="1:18" hidden="1" x14ac:dyDescent="0.3">
      <c r="A1085" t="s">
        <v>2316</v>
      </c>
      <c r="B1085" t="s">
        <v>2317</v>
      </c>
      <c r="C1085" t="str">
        <f>IFERROR(VLOOKUP(Table1[[#This Row],[Ticker]],[1]!Table1[[Symbol]:[Industry]],2,FALSE),"-")</f>
        <v>-</v>
      </c>
      <c r="D1085" t="s">
        <v>377</v>
      </c>
      <c r="E1085">
        <v>1931.17983</v>
      </c>
      <c r="F1085">
        <v>1792.95</v>
      </c>
      <c r="G1085">
        <v>580.26899426954299</v>
      </c>
      <c r="H1085">
        <v>62.866971022822398</v>
      </c>
      <c r="I1085">
        <v>197.63121862695101</v>
      </c>
      <c r="J1085">
        <v>13.7019385475047</v>
      </c>
      <c r="K1085">
        <v>1200.7269998976201</v>
      </c>
      <c r="L1085">
        <v>787.66439319957499</v>
      </c>
      <c r="M1085">
        <v>87.166366277462998</v>
      </c>
      <c r="N1085">
        <v>24.871228456949801</v>
      </c>
      <c r="O1085">
        <v>1.3814025806261701</v>
      </c>
      <c r="P1085">
        <v>0.89517275997656998</v>
      </c>
      <c r="Q1085">
        <v>617.17999999999995</v>
      </c>
      <c r="R1085">
        <v>0.29393778670596599</v>
      </c>
    </row>
    <row r="1086" spans="1:18" hidden="1" x14ac:dyDescent="0.3">
      <c r="A1086" t="s">
        <v>2318</v>
      </c>
      <c r="B1086" t="s">
        <v>2319</v>
      </c>
      <c r="C1086" t="str">
        <f>IFERROR(VLOOKUP(Table1[[#This Row],[Ticker]],[1]!Table1[[Symbol]:[Industry]],2,FALSE),"-")</f>
        <v>-</v>
      </c>
      <c r="D1086" t="s">
        <v>355</v>
      </c>
      <c r="E1086">
        <v>1928.0947746649999</v>
      </c>
      <c r="F1086">
        <v>1277.8</v>
      </c>
      <c r="G1086">
        <v>-44.543539659937402</v>
      </c>
      <c r="H1086">
        <v>-0.81456864800124995</v>
      </c>
      <c r="I1086">
        <v>-13.8019847975626</v>
      </c>
      <c r="J1086">
        <v>-0.15115770615677701</v>
      </c>
      <c r="K1086">
        <v>1273.8487602948201</v>
      </c>
      <c r="L1086">
        <v>1324.7076922722999</v>
      </c>
      <c r="M1086">
        <v>23.031438752181799</v>
      </c>
      <c r="N1086">
        <v>1.5996573999221599</v>
      </c>
      <c r="O1086">
        <v>0.88801665407409502</v>
      </c>
      <c r="P1086">
        <v>39.082798560024997</v>
      </c>
      <c r="Q1086">
        <v>11.5106030194606</v>
      </c>
      <c r="R1086">
        <v>6.0541089929642002E-2</v>
      </c>
    </row>
    <row r="1087" spans="1:18" hidden="1" x14ac:dyDescent="0.3">
      <c r="A1087" t="s">
        <v>2320</v>
      </c>
      <c r="B1087" t="s">
        <v>2321</v>
      </c>
      <c r="C1087" t="str">
        <f>IFERROR(VLOOKUP(Table1[[#This Row],[Ticker]],[1]!Table1[[Symbol]:[Industry]],2,FALSE),"-")</f>
        <v>-</v>
      </c>
      <c r="D1087" t="s">
        <v>820</v>
      </c>
      <c r="E1087">
        <v>1927.688388715</v>
      </c>
      <c r="F1087">
        <v>9.3800000000000008</v>
      </c>
      <c r="G1087">
        <v>-94.679720874514402</v>
      </c>
      <c r="H1087">
        <v>5.9095878834870303</v>
      </c>
      <c r="I1087">
        <v>-61.775187165847797</v>
      </c>
      <c r="K1087">
        <v>12.2894296795962</v>
      </c>
      <c r="L1087">
        <v>16.9575383003524</v>
      </c>
      <c r="M1087">
        <v>21.428162892539799</v>
      </c>
      <c r="N1087">
        <v>-11.517937435677201</v>
      </c>
      <c r="O1087">
        <v>0.55075712953773803</v>
      </c>
      <c r="P1087">
        <v>249.14712153518099</v>
      </c>
      <c r="Q1087">
        <v>8.4393063583815007</v>
      </c>
      <c r="R1087">
        <v>8.7231183411698998E-2</v>
      </c>
    </row>
    <row r="1088" spans="1:18" hidden="1" x14ac:dyDescent="0.3">
      <c r="A1088" t="s">
        <v>2322</v>
      </c>
      <c r="B1088" t="s">
        <v>2323</v>
      </c>
      <c r="C1088" t="str">
        <f>IFERROR(VLOOKUP(Table1[[#This Row],[Ticker]],[1]!Table1[[Symbol]:[Industry]],2,FALSE),"-")</f>
        <v>-</v>
      </c>
      <c r="D1088" t="s">
        <v>269</v>
      </c>
      <c r="E1088">
        <v>1927.3784112000001</v>
      </c>
      <c r="F1088">
        <v>477.25</v>
      </c>
      <c r="G1088">
        <v>27.872941345009199</v>
      </c>
      <c r="H1088">
        <v>13.6587020431349</v>
      </c>
      <c r="I1088">
        <v>-17.310035662132901</v>
      </c>
      <c r="J1088">
        <v>3.3391746305322001</v>
      </c>
      <c r="K1088">
        <v>421.169358215025</v>
      </c>
      <c r="L1088">
        <v>439.97169987930801</v>
      </c>
      <c r="M1088">
        <v>28.835087536668201</v>
      </c>
      <c r="N1088">
        <v>12.737496469721901</v>
      </c>
      <c r="O1088">
        <v>1.09062742318052</v>
      </c>
      <c r="P1088">
        <v>34.279727606076399</v>
      </c>
      <c r="Q1088">
        <v>57.196969696969603</v>
      </c>
      <c r="R1088">
        <v>5.5874746058870002E-2</v>
      </c>
    </row>
    <row r="1089" spans="1:18" hidden="1" x14ac:dyDescent="0.3">
      <c r="A1089" t="s">
        <v>2324</v>
      </c>
      <c r="B1089" t="s">
        <v>2325</v>
      </c>
      <c r="C1089" t="str">
        <f>IFERROR(VLOOKUP(Table1[[#This Row],[Ticker]],[1]!Table1[[Symbol]:[Industry]],2,FALSE),"-")</f>
        <v>-</v>
      </c>
      <c r="D1089" t="s">
        <v>384</v>
      </c>
      <c r="E1089">
        <v>1922.488145325</v>
      </c>
      <c r="F1089">
        <v>11.83</v>
      </c>
      <c r="G1089">
        <v>-30.956053386044299</v>
      </c>
      <c r="H1089">
        <v>-8.7501909158393492</v>
      </c>
      <c r="I1089">
        <v>-14.071777573612399</v>
      </c>
      <c r="J1089">
        <v>-2.60486224325357</v>
      </c>
      <c r="K1089">
        <v>12.369244680107</v>
      </c>
      <c r="L1089">
        <v>12.604712376514399</v>
      </c>
      <c r="M1089">
        <v>40.750282947884401</v>
      </c>
      <c r="N1089">
        <v>-1.5120229703732599</v>
      </c>
      <c r="O1089">
        <v>0.494608152057328</v>
      </c>
      <c r="P1089">
        <v>42.293603832065301</v>
      </c>
      <c r="Q1089">
        <v>19.494949494949498</v>
      </c>
      <c r="R1089">
        <v>0.199149957837709</v>
      </c>
    </row>
    <row r="1090" spans="1:18" hidden="1" x14ac:dyDescent="0.3">
      <c r="A1090" t="s">
        <v>2326</v>
      </c>
      <c r="B1090" t="s">
        <v>2327</v>
      </c>
      <c r="C1090" t="str">
        <f>IFERROR(VLOOKUP(Table1[[#This Row],[Ticker]],[1]!Table1[[Symbol]:[Industry]],2,FALSE),"-")</f>
        <v>-</v>
      </c>
      <c r="D1090" t="s">
        <v>1454</v>
      </c>
      <c r="E1090">
        <v>1911.9603386399999</v>
      </c>
      <c r="F1090">
        <v>2428.75</v>
      </c>
      <c r="G1090">
        <v>45.953025126198497</v>
      </c>
      <c r="H1090">
        <v>9.2750649463635906</v>
      </c>
      <c r="I1090">
        <v>7.0179618641711201</v>
      </c>
      <c r="J1090">
        <v>6.5231791337540601</v>
      </c>
      <c r="K1090">
        <v>2176.5068669042898</v>
      </c>
      <c r="L1090">
        <v>2083.3309787831499</v>
      </c>
      <c r="M1090">
        <v>43.218988371677803</v>
      </c>
      <c r="N1090">
        <v>9.9879301485586094</v>
      </c>
      <c r="O1090">
        <v>2.8463807993572998</v>
      </c>
      <c r="P1090">
        <v>6.5136387030365297</v>
      </c>
      <c r="Q1090">
        <v>74.097702591304895</v>
      </c>
      <c r="R1090">
        <v>0.151859179325599</v>
      </c>
    </row>
    <row r="1091" spans="1:18" x14ac:dyDescent="0.3">
      <c r="A1091" t="s">
        <v>2328</v>
      </c>
      <c r="B1091" t="s">
        <v>2329</v>
      </c>
      <c r="C1091" t="str">
        <f>IFERROR(VLOOKUP(Table1[[#This Row],[Ticker]],[1]!Table1[[Symbol]:[Industry]],2,FALSE),"-")</f>
        <v>-</v>
      </c>
      <c r="D1091" t="s">
        <v>284</v>
      </c>
      <c r="E1091">
        <v>1911.5539696000001</v>
      </c>
      <c r="F1091">
        <v>628.29999999999995</v>
      </c>
      <c r="G1091">
        <v>-15.5554287001739</v>
      </c>
      <c r="H1091">
        <v>2.6859115360769001</v>
      </c>
      <c r="I1091">
        <v>-25.847092881843398</v>
      </c>
      <c r="J1091">
        <v>-6.43695406501576</v>
      </c>
      <c r="K1091">
        <v>606.20081225837203</v>
      </c>
      <c r="L1091">
        <v>617.64743851601997</v>
      </c>
      <c r="M1091">
        <v>53.459550516160697</v>
      </c>
      <c r="N1091">
        <v>2.4089008086433901</v>
      </c>
      <c r="O1091">
        <v>1.92902637669048</v>
      </c>
      <c r="P1091">
        <v>22.2186853413974</v>
      </c>
      <c r="Q1091">
        <v>40.057958091841201</v>
      </c>
      <c r="R1091">
        <v>-7.3911201500317006E-2</v>
      </c>
    </row>
    <row r="1092" spans="1:18" hidden="1" x14ac:dyDescent="0.3">
      <c r="A1092" t="s">
        <v>2330</v>
      </c>
      <c r="B1092" t="s">
        <v>2331</v>
      </c>
      <c r="C1092" t="str">
        <f>IFERROR(VLOOKUP(Table1[[#This Row],[Ticker]],[1]!Table1[[Symbol]:[Industry]],2,FALSE),"-")</f>
        <v>-</v>
      </c>
      <c r="D1092" t="s">
        <v>2332</v>
      </c>
      <c r="E1092">
        <v>1906.5157125000001</v>
      </c>
      <c r="F1092">
        <v>1148.95</v>
      </c>
      <c r="G1092">
        <v>-2.5206302725317502</v>
      </c>
      <c r="H1092">
        <v>-11.409393338394599</v>
      </c>
      <c r="I1092">
        <v>-20.3941500962075</v>
      </c>
      <c r="J1092">
        <v>0.81283141131595804</v>
      </c>
      <c r="K1092">
        <v>1139.10343448205</v>
      </c>
      <c r="L1092">
        <v>1135.1031861302299</v>
      </c>
      <c r="M1092">
        <v>58.364265749748</v>
      </c>
      <c r="N1092">
        <v>2.7988759407220098</v>
      </c>
      <c r="O1092">
        <v>1.2163201532435599</v>
      </c>
      <c r="P1092">
        <v>26.284868793246002</v>
      </c>
      <c r="Q1092">
        <v>37.995435983665601</v>
      </c>
      <c r="R1092">
        <v>0.10872300626619801</v>
      </c>
    </row>
    <row r="1093" spans="1:18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1566</v>
      </c>
      <c r="E1093">
        <v>1906.0882018</v>
      </c>
      <c r="F1093">
        <v>62.57</v>
      </c>
      <c r="G1093">
        <v>-4.3483011762957799</v>
      </c>
      <c r="H1093">
        <v>-2.1976501636990302</v>
      </c>
      <c r="I1093">
        <v>3.5750837594724398</v>
      </c>
      <c r="J1093">
        <v>0.96903783707864899</v>
      </c>
      <c r="K1093">
        <v>62.154043805322203</v>
      </c>
      <c r="L1093">
        <v>57.585946627211598</v>
      </c>
      <c r="M1093">
        <v>59.453032016997597</v>
      </c>
      <c r="N1093">
        <v>-0.35800338775118201</v>
      </c>
      <c r="O1093">
        <v>1.00229283706604</v>
      </c>
      <c r="P1093">
        <v>5.3380214160140396</v>
      </c>
      <c r="Q1093">
        <v>26.404040404040401</v>
      </c>
      <c r="R1093">
        <v>-2.8326200589973E-2</v>
      </c>
    </row>
    <row r="1094" spans="1:18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622</v>
      </c>
      <c r="E1094">
        <v>1905.0985629299901</v>
      </c>
      <c r="F1094">
        <v>409.7</v>
      </c>
      <c r="G1094">
        <v>13.4400902610908</v>
      </c>
      <c r="H1094">
        <v>6.4315583435251904</v>
      </c>
      <c r="I1094">
        <v>-15.6098447214356</v>
      </c>
      <c r="J1094">
        <v>-8.1729417658566099</v>
      </c>
      <c r="K1094">
        <v>409.8049121382</v>
      </c>
      <c r="L1094">
        <v>396.32248938342599</v>
      </c>
      <c r="M1094">
        <v>22.612850572840699</v>
      </c>
      <c r="N1094">
        <v>0.85529825380170599</v>
      </c>
      <c r="O1094">
        <v>1.4974720769994301</v>
      </c>
      <c r="P1094">
        <v>53.758847937515199</v>
      </c>
      <c r="Q1094">
        <v>49.662100456620998</v>
      </c>
      <c r="R1094">
        <v>0.121431457573169</v>
      </c>
    </row>
    <row r="1095" spans="1:18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1566</v>
      </c>
      <c r="E1095">
        <v>1905.052968</v>
      </c>
      <c r="F1095">
        <v>62.57</v>
      </c>
      <c r="G1095">
        <v>-4.2771824816153696</v>
      </c>
      <c r="H1095">
        <v>-2.3562442594710298</v>
      </c>
      <c r="I1095">
        <v>3.4923164639831099</v>
      </c>
      <c r="J1095">
        <v>1.0645889166581</v>
      </c>
      <c r="K1095">
        <v>62.127678481777501</v>
      </c>
      <c r="L1095">
        <v>57.576897955051599</v>
      </c>
      <c r="M1095">
        <v>55.931821315525497</v>
      </c>
      <c r="N1095">
        <v>-0.305896499361069</v>
      </c>
      <c r="O1095">
        <v>0.83198501135569203</v>
      </c>
      <c r="P1095">
        <v>6.5206968195620796</v>
      </c>
      <c r="Q1095">
        <v>27.148953464742899</v>
      </c>
      <c r="R1095">
        <v>-2.9924776916618E-2</v>
      </c>
    </row>
    <row r="1096" spans="1:18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669</v>
      </c>
      <c r="E1096">
        <v>1901.11000107</v>
      </c>
      <c r="F1096">
        <v>761.94</v>
      </c>
      <c r="G1096">
        <v>41.330075177625297</v>
      </c>
      <c r="H1096">
        <v>0.99310196784945304</v>
      </c>
      <c r="I1096">
        <v>26.398152761014298</v>
      </c>
      <c r="J1096">
        <v>-1.76731479174224</v>
      </c>
      <c r="K1096">
        <v>714.05462057716397</v>
      </c>
      <c r="L1096">
        <v>613.44925307837798</v>
      </c>
      <c r="M1096">
        <v>43.078312623575101</v>
      </c>
      <c r="N1096">
        <v>2.54188820286678</v>
      </c>
      <c r="O1096">
        <v>0.889826508269429</v>
      </c>
      <c r="P1096">
        <v>3.1249179725437699</v>
      </c>
      <c r="Q1096">
        <v>71.782211701048297</v>
      </c>
      <c r="R1096">
        <v>-3.6227040049000002E-5</v>
      </c>
    </row>
    <row r="1097" spans="1:18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622</v>
      </c>
      <c r="E1097">
        <v>1898.5494000000001</v>
      </c>
      <c r="F1097">
        <v>349.75</v>
      </c>
      <c r="G1097">
        <v>7.9773829308839996</v>
      </c>
      <c r="H1097">
        <v>-2.2395269484870401</v>
      </c>
      <c r="I1097">
        <v>-8.3421312037221398</v>
      </c>
      <c r="J1097">
        <v>-0.293427832061186</v>
      </c>
      <c r="K1097">
        <v>341.84541288493699</v>
      </c>
      <c r="L1097">
        <v>325.96125052422201</v>
      </c>
      <c r="M1097">
        <v>33.034815572997097</v>
      </c>
      <c r="N1097">
        <v>2.7116166818087901</v>
      </c>
      <c r="O1097">
        <v>0.90445499177397404</v>
      </c>
      <c r="P1097">
        <v>12.8234453180843</v>
      </c>
      <c r="Q1097">
        <v>54.074889867841399</v>
      </c>
      <c r="R1097">
        <v>0.101267329644778</v>
      </c>
    </row>
    <row r="1098" spans="1:18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239</v>
      </c>
      <c r="E1098">
        <v>1889.5069896499999</v>
      </c>
      <c r="F1098">
        <v>1326.1</v>
      </c>
      <c r="G1098">
        <v>-7.9022407591980004</v>
      </c>
      <c r="H1098">
        <v>-6.7507523429871696</v>
      </c>
      <c r="I1098">
        <v>-21.867541521654399</v>
      </c>
      <c r="J1098">
        <v>-3.0941183893962498</v>
      </c>
      <c r="K1098">
        <v>1352.83923686048</v>
      </c>
      <c r="L1098">
        <v>1342.6360770830099</v>
      </c>
      <c r="M1098">
        <v>59.014623874948001</v>
      </c>
      <c r="N1098">
        <v>-0.53965218733392695</v>
      </c>
      <c r="O1098">
        <v>2.4316099301830598</v>
      </c>
      <c r="P1098">
        <v>33.474096976095304</v>
      </c>
      <c r="Q1098">
        <v>29.755381604696598</v>
      </c>
      <c r="R1098">
        <v>0.120300170270821</v>
      </c>
    </row>
    <row r="1099" spans="1:18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239</v>
      </c>
      <c r="E1099">
        <v>1883.411396</v>
      </c>
      <c r="F1099">
        <v>1353.45</v>
      </c>
      <c r="G1099">
        <v>18.0953002642784</v>
      </c>
      <c r="H1099">
        <v>-8.0662236899251898</v>
      </c>
      <c r="I1099">
        <v>-9.6560427588633999</v>
      </c>
      <c r="J1099">
        <v>0.95957328415193899</v>
      </c>
      <c r="K1099">
        <v>1322.6299988497101</v>
      </c>
      <c r="L1099">
        <v>1267.30210053002</v>
      </c>
      <c r="M1099">
        <v>58.121742740919103</v>
      </c>
      <c r="N1099">
        <v>3.0088953268616101</v>
      </c>
      <c r="O1099">
        <v>0.94229794315778403</v>
      </c>
      <c r="P1099">
        <v>15.999852229487599</v>
      </c>
      <c r="Q1099">
        <v>47.918032786885199</v>
      </c>
      <c r="R1099">
        <v>2.6286491575141999E-2</v>
      </c>
    </row>
    <row r="1100" spans="1:18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E1100">
        <v>1880.096988815</v>
      </c>
      <c r="F1100">
        <v>5462.6</v>
      </c>
      <c r="G1100">
        <v>74.6129969939457</v>
      </c>
      <c r="H1100">
        <v>14.1933584481824</v>
      </c>
      <c r="I1100">
        <v>65.150327131580596</v>
      </c>
      <c r="J1100">
        <v>7.0224021542012798</v>
      </c>
      <c r="K1100">
        <v>3867.61248680567</v>
      </c>
      <c r="L1100">
        <v>3290.0584125506798</v>
      </c>
      <c r="M1100">
        <v>53.547918121879</v>
      </c>
      <c r="N1100">
        <v>31.172960163647801</v>
      </c>
      <c r="O1100">
        <v>1.09404124270374</v>
      </c>
      <c r="P1100">
        <v>0</v>
      </c>
      <c r="Q1100">
        <v>130.101095197978</v>
      </c>
      <c r="R1100">
        <v>0.13820619393396</v>
      </c>
    </row>
    <row r="1101" spans="1:18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236</v>
      </c>
      <c r="E1101">
        <v>1879.5462434999999</v>
      </c>
      <c r="F1101">
        <v>551.29999999999995</v>
      </c>
      <c r="G1101">
        <v>33.647290401317903</v>
      </c>
      <c r="H1101">
        <v>-2.26333594958813</v>
      </c>
      <c r="I1101">
        <v>4.06766027488736</v>
      </c>
      <c r="J1101">
        <v>-4.8717920413955698</v>
      </c>
      <c r="K1101">
        <v>455.17343185448198</v>
      </c>
      <c r="L1101">
        <v>430.75722416444597</v>
      </c>
      <c r="M1101">
        <v>71.043829403912497</v>
      </c>
      <c r="N1101">
        <v>16.784287897027099</v>
      </c>
      <c r="O1101">
        <v>1.99953094288674</v>
      </c>
      <c r="P1101">
        <v>2.4124795936876602</v>
      </c>
      <c r="Q1101">
        <v>61.553113553113498</v>
      </c>
      <c r="R1101">
        <v>0.13935604380759001</v>
      </c>
    </row>
    <row r="1102" spans="1:18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598</v>
      </c>
      <c r="E1102">
        <v>1878.40574829</v>
      </c>
      <c r="F1102">
        <v>122.41</v>
      </c>
      <c r="G1102">
        <v>73.099097273726002</v>
      </c>
      <c r="H1102">
        <v>7.6212249213319403</v>
      </c>
      <c r="I1102">
        <v>19.558480468098399</v>
      </c>
      <c r="J1102">
        <v>5.8375570273855404</v>
      </c>
      <c r="K1102">
        <v>107.97923876125201</v>
      </c>
      <c r="L1102">
        <v>98.995389922671507</v>
      </c>
      <c r="M1102">
        <v>45.2397938342597</v>
      </c>
      <c r="N1102">
        <v>11.831135795593999</v>
      </c>
      <c r="O1102">
        <v>2.2061597591815798</v>
      </c>
      <c r="P1102">
        <v>4.9342373989053003</v>
      </c>
      <c r="Q1102">
        <v>101.66392092257</v>
      </c>
      <c r="R1102">
        <v>4.5261893402550997E-2</v>
      </c>
    </row>
    <row r="1103" spans="1:18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455</v>
      </c>
      <c r="E1103">
        <v>1877.5340000000001</v>
      </c>
      <c r="F1103">
        <v>1330</v>
      </c>
      <c r="G1103">
        <v>16.188137908720901</v>
      </c>
      <c r="H1103">
        <v>5.2273665453484304</v>
      </c>
      <c r="I1103">
        <v>-11.6298474298559</v>
      </c>
      <c r="J1103">
        <v>-0.40548778906967498</v>
      </c>
      <c r="K1103">
        <v>1271.15007380733</v>
      </c>
      <c r="L1103">
        <v>1220.55845977849</v>
      </c>
      <c r="M1103">
        <v>52.143048954518399</v>
      </c>
      <c r="N1103">
        <v>3.92163566835199</v>
      </c>
      <c r="O1103">
        <v>2.2249492566575202</v>
      </c>
      <c r="P1103">
        <v>20.676691729323299</v>
      </c>
      <c r="Q1103">
        <v>44.110954599631498</v>
      </c>
      <c r="R1103">
        <v>0.101679598305198</v>
      </c>
    </row>
    <row r="1104" spans="1:18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102</v>
      </c>
      <c r="E1104">
        <v>1873.83799250999</v>
      </c>
      <c r="F1104">
        <v>2966.65</v>
      </c>
      <c r="G1104">
        <v>-29.282305770732201</v>
      </c>
      <c r="H1104">
        <v>16.165500648611498</v>
      </c>
      <c r="I1104">
        <v>-3.2460044725118098</v>
      </c>
      <c r="J1104">
        <v>2.6218473384667802</v>
      </c>
      <c r="K1104">
        <v>2686.5661943476598</v>
      </c>
      <c r="L1104">
        <v>2760.0627340361598</v>
      </c>
      <c r="M1104">
        <v>35.725712391542302</v>
      </c>
      <c r="N1104">
        <v>7.9480986996268701</v>
      </c>
      <c r="O1104">
        <v>1.69307361956691</v>
      </c>
      <c r="P1104">
        <v>8.4051033994572997</v>
      </c>
      <c r="Q1104">
        <v>26.4745379745486</v>
      </c>
      <c r="R1104">
        <v>-0.124688168381624</v>
      </c>
    </row>
    <row r="1105" spans="1:18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96</v>
      </c>
      <c r="E1105">
        <v>1863.04090329</v>
      </c>
      <c r="F1105">
        <v>160.21</v>
      </c>
      <c r="G1105">
        <v>-2.3892207548685902</v>
      </c>
      <c r="H1105">
        <v>-9.0060737228760299</v>
      </c>
      <c r="I1105">
        <v>-19.014876264280399</v>
      </c>
      <c r="J1105">
        <v>-2.5562398929936601</v>
      </c>
      <c r="K1105">
        <v>167.69103801320699</v>
      </c>
      <c r="L1105">
        <v>164.87479235886201</v>
      </c>
      <c r="M1105">
        <v>62.941045189900997</v>
      </c>
      <c r="N1105">
        <v>-2.3552923670041599</v>
      </c>
      <c r="O1105">
        <v>0.87341286389894002</v>
      </c>
      <c r="P1105">
        <v>35.135135135135101</v>
      </c>
      <c r="Q1105">
        <v>33.230769230769198</v>
      </c>
      <c r="R1105">
        <v>6.6457617064788005E-2</v>
      </c>
    </row>
    <row r="1106" spans="1:18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212</v>
      </c>
      <c r="E1106">
        <v>1858.5397697999999</v>
      </c>
      <c r="F1106">
        <v>1251.55</v>
      </c>
      <c r="G1106">
        <v>265.801926441445</v>
      </c>
      <c r="H1106">
        <v>3.0613746425144202</v>
      </c>
      <c r="I1106">
        <v>111.970596433224</v>
      </c>
      <c r="J1106">
        <v>5.2917461777768002</v>
      </c>
      <c r="K1106">
        <v>1211.75411279638</v>
      </c>
      <c r="L1106">
        <v>922.32606241545295</v>
      </c>
      <c r="M1106">
        <v>40.511765207133699</v>
      </c>
      <c r="N1106">
        <v>0.36095885116751403</v>
      </c>
      <c r="O1106">
        <v>1.40071535555888</v>
      </c>
      <c r="P1106">
        <v>19.272102592784901</v>
      </c>
      <c r="Q1106">
        <v>297.31746031746002</v>
      </c>
      <c r="R1106">
        <v>0.14246632562609399</v>
      </c>
    </row>
    <row r="1107" spans="1:18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125</v>
      </c>
      <c r="E1107">
        <v>1854.6085157349901</v>
      </c>
      <c r="F1107">
        <v>17.62</v>
      </c>
      <c r="G1107">
        <v>48.274872527155601</v>
      </c>
      <c r="H1107">
        <v>-0.41905104762695</v>
      </c>
      <c r="I1107">
        <v>-6.88515916371749</v>
      </c>
      <c r="J1107">
        <v>0.36701811747653901</v>
      </c>
      <c r="K1107">
        <v>17.7092939368112</v>
      </c>
      <c r="L1107">
        <v>16.755179312665199</v>
      </c>
      <c r="M1107">
        <v>36.516626036305802</v>
      </c>
      <c r="N1107">
        <v>1.7956072590952401</v>
      </c>
      <c r="O1107">
        <v>1.6108623978912699</v>
      </c>
      <c r="P1107">
        <v>49.575178502526697</v>
      </c>
      <c r="Q1107">
        <v>84.550451104428006</v>
      </c>
      <c r="R1107">
        <v>0.165653887618468</v>
      </c>
    </row>
    <row r="1108" spans="1:18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1813</v>
      </c>
      <c r="E1108">
        <v>1844.48</v>
      </c>
      <c r="F1108">
        <v>296.7</v>
      </c>
      <c r="G1108">
        <v>45.003759966831801</v>
      </c>
      <c r="H1108">
        <v>-2.05674550192151</v>
      </c>
      <c r="I1108">
        <v>8.3344925322540995</v>
      </c>
      <c r="J1108">
        <v>-0.50923979994820501</v>
      </c>
      <c r="K1108">
        <v>289.38153293249297</v>
      </c>
      <c r="L1108">
        <v>263.39541145998498</v>
      </c>
      <c r="M1108">
        <v>39.697548517460397</v>
      </c>
      <c r="N1108">
        <v>1.4833726995652801</v>
      </c>
      <c r="O1108">
        <v>0.34867744896377401</v>
      </c>
      <c r="P1108">
        <v>11.813279406808199</v>
      </c>
      <c r="Q1108">
        <v>71.850564726324905</v>
      </c>
      <c r="R1108">
        <v>0.20682611693481301</v>
      </c>
    </row>
    <row r="1109" spans="1:18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401</v>
      </c>
      <c r="E1109">
        <v>1840.29285410999</v>
      </c>
      <c r="F1109">
        <v>229.42</v>
      </c>
      <c r="G1109">
        <v>-15.5929091666495</v>
      </c>
      <c r="H1109">
        <v>20.296309295320601</v>
      </c>
      <c r="I1109">
        <v>0.25995794027450703</v>
      </c>
      <c r="J1109">
        <v>5.2219270433345004</v>
      </c>
      <c r="K1109">
        <v>194.79224891822901</v>
      </c>
      <c r="M1109">
        <v>65.593615959497797</v>
      </c>
      <c r="N1109">
        <v>11.8407165254647</v>
      </c>
      <c r="O1109">
        <v>2.7075758803167198</v>
      </c>
      <c r="P1109">
        <v>4.0013948217243396</v>
      </c>
      <c r="Q1109">
        <v>52.337317397078301</v>
      </c>
    </row>
    <row r="1110" spans="1:18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650</v>
      </c>
      <c r="E1110">
        <v>1839.9638010000001</v>
      </c>
      <c r="F1110">
        <v>280.42</v>
      </c>
      <c r="G1110">
        <v>6.5455001533622399</v>
      </c>
      <c r="H1110">
        <v>8.0110266728750504E-2</v>
      </c>
      <c r="I1110">
        <v>-16.932835701664501</v>
      </c>
      <c r="J1110">
        <v>-1.87575466092614</v>
      </c>
      <c r="K1110">
        <v>265.515146660732</v>
      </c>
      <c r="L1110">
        <v>265.17365807711298</v>
      </c>
      <c r="M1110">
        <v>38.105631659075499</v>
      </c>
      <c r="N1110">
        <v>5.5575598599491398</v>
      </c>
      <c r="O1110">
        <v>1.64505994916049</v>
      </c>
      <c r="P1110">
        <v>18.037229869481401</v>
      </c>
      <c r="Q1110">
        <v>38.890539871223297</v>
      </c>
      <c r="R1110">
        <v>5.4944029737901003E-2</v>
      </c>
    </row>
    <row r="1111" spans="1:18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22</v>
      </c>
      <c r="E1111">
        <v>1834.616950655</v>
      </c>
      <c r="F1111">
        <v>386.6</v>
      </c>
      <c r="G1111">
        <v>60.209746542893797</v>
      </c>
      <c r="H1111">
        <v>-10.6651891269373</v>
      </c>
      <c r="I1111">
        <v>-28.758227895113901</v>
      </c>
      <c r="J1111">
        <v>2.1383390410707799</v>
      </c>
      <c r="K1111">
        <v>385.579023893466</v>
      </c>
      <c r="L1111">
        <v>378.34552728615</v>
      </c>
      <c r="M1111">
        <v>38.872855731768098</v>
      </c>
      <c r="N1111">
        <v>4.4269538152027499</v>
      </c>
      <c r="O1111">
        <v>0.79002510653489399</v>
      </c>
      <c r="P1111">
        <v>78.673047077082202</v>
      </c>
      <c r="Q1111">
        <v>94.027603513174398</v>
      </c>
      <c r="R1111">
        <v>0.12526806570790699</v>
      </c>
    </row>
    <row r="1112" spans="1:18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297</v>
      </c>
      <c r="E1112">
        <v>1832.7425192200001</v>
      </c>
      <c r="F1112">
        <v>26.19</v>
      </c>
      <c r="G1112">
        <v>81.753636387988493</v>
      </c>
      <c r="H1112">
        <v>-7.34120860056772</v>
      </c>
      <c r="I1112">
        <v>-18.032329503075299</v>
      </c>
      <c r="J1112">
        <v>-4.1526563138615202</v>
      </c>
      <c r="K1112">
        <v>26.911477546836501</v>
      </c>
      <c r="L1112">
        <v>25.3749509858858</v>
      </c>
      <c r="M1112">
        <v>55.949018350612697</v>
      </c>
      <c r="N1112">
        <v>-0.57899598520331197</v>
      </c>
      <c r="O1112">
        <v>0.63488889151611605</v>
      </c>
      <c r="P1112">
        <v>60.366552119129402</v>
      </c>
      <c r="Q1112">
        <v>118.25</v>
      </c>
      <c r="R1112">
        <v>0.112679564421476</v>
      </c>
    </row>
    <row r="1113" spans="1:18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2375</v>
      </c>
      <c r="E1113">
        <v>1832.08006</v>
      </c>
      <c r="F1113">
        <v>168.5</v>
      </c>
      <c r="G1113">
        <v>36.619815597480098</v>
      </c>
      <c r="H1113">
        <v>-12.114264651131499</v>
      </c>
      <c r="I1113">
        <v>52.4726827044041</v>
      </c>
      <c r="J1113">
        <v>-0.837737401620675</v>
      </c>
      <c r="K1113">
        <v>171.295496123519</v>
      </c>
      <c r="M1113">
        <v>71.670619633202605</v>
      </c>
      <c r="N1113">
        <v>-2.6463207198785899</v>
      </c>
      <c r="O1113">
        <v>1.71610370451839</v>
      </c>
      <c r="P1113">
        <v>47.2700296735905</v>
      </c>
      <c r="Q1113">
        <v>89.6454698930782</v>
      </c>
    </row>
    <row r="1114" spans="1:18" hidden="1" x14ac:dyDescent="0.3">
      <c r="A1114" t="s">
        <v>2376</v>
      </c>
      <c r="B1114" t="s">
        <v>2377</v>
      </c>
      <c r="C1114" t="str">
        <f>IFERROR(VLOOKUP(Table1[[#This Row],[Ticker]],[1]!Table1[[Symbol]:[Industry]],2,FALSE),"-")</f>
        <v>-</v>
      </c>
      <c r="D1114" t="s">
        <v>256</v>
      </c>
      <c r="E1114">
        <v>1831.16556975</v>
      </c>
      <c r="F1114">
        <v>324.35000000000002</v>
      </c>
      <c r="G1114">
        <v>92.844785686914193</v>
      </c>
      <c r="H1114">
        <v>1.89619557257185</v>
      </c>
      <c r="I1114">
        <v>-3.53900915989438</v>
      </c>
      <c r="J1114">
        <v>1.442102481931</v>
      </c>
      <c r="K1114">
        <v>297.84164677052098</v>
      </c>
      <c r="L1114">
        <v>261.36072790500799</v>
      </c>
      <c r="M1114">
        <v>43.853693080952297</v>
      </c>
      <c r="N1114">
        <v>5.4095396931802497</v>
      </c>
      <c r="O1114">
        <v>1.3568023446214601</v>
      </c>
      <c r="P1114">
        <v>8.2164328657314591</v>
      </c>
      <c r="Q1114">
        <v>125.243055555555</v>
      </c>
      <c r="R1114">
        <v>0.1584953236702</v>
      </c>
    </row>
    <row r="1115" spans="1:18" hidden="1" x14ac:dyDescent="0.3">
      <c r="A1115" t="s">
        <v>2378</v>
      </c>
      <c r="B1115" t="s">
        <v>2379</v>
      </c>
      <c r="C1115" t="str">
        <f>IFERROR(VLOOKUP(Table1[[#This Row],[Ticker]],[1]!Table1[[Symbol]:[Industry]],2,FALSE),"-")</f>
        <v>-</v>
      </c>
      <c r="D1115" t="s">
        <v>256</v>
      </c>
      <c r="E1115">
        <v>1825.6320477849999</v>
      </c>
      <c r="F1115">
        <v>1271.45</v>
      </c>
      <c r="G1115">
        <v>-3.81342279117028</v>
      </c>
      <c r="H1115">
        <v>-2.8150591002660201</v>
      </c>
      <c r="I1115">
        <v>-12.3564293221933</v>
      </c>
      <c r="J1115">
        <v>0.74029525301532995</v>
      </c>
      <c r="K1115">
        <v>1239.3017358785401</v>
      </c>
      <c r="L1115">
        <v>1178.1694623241799</v>
      </c>
      <c r="M1115">
        <v>46.714663388671703</v>
      </c>
      <c r="N1115">
        <v>1.8413746496312999</v>
      </c>
      <c r="O1115">
        <v>0.93400170201736998</v>
      </c>
      <c r="P1115">
        <v>17.896889378268899</v>
      </c>
      <c r="Q1115">
        <v>42.0535165633205</v>
      </c>
      <c r="R1115">
        <v>8.3853027461700994E-2</v>
      </c>
    </row>
    <row r="1116" spans="1:18" hidden="1" x14ac:dyDescent="0.3">
      <c r="A1116" t="s">
        <v>2380</v>
      </c>
      <c r="B1116" t="s">
        <v>2381</v>
      </c>
      <c r="C1116" t="str">
        <f>IFERROR(VLOOKUP(Table1[[#This Row],[Ticker]],[1]!Table1[[Symbol]:[Industry]],2,FALSE),"-")</f>
        <v>-</v>
      </c>
      <c r="D1116" t="s">
        <v>256</v>
      </c>
      <c r="E1116">
        <v>1823.1148823999999</v>
      </c>
      <c r="F1116">
        <v>1277.8499999999999</v>
      </c>
      <c r="G1116">
        <v>45.662069174369996</v>
      </c>
      <c r="H1116">
        <v>16.873913684650699</v>
      </c>
      <c r="I1116">
        <v>40.545914803452902</v>
      </c>
      <c r="J1116">
        <v>-2.3355655022587301</v>
      </c>
      <c r="K1116">
        <v>1053.15189104101</v>
      </c>
      <c r="L1116">
        <v>929.99656186932395</v>
      </c>
      <c r="M1116">
        <v>82.158519087891307</v>
      </c>
      <c r="N1116">
        <v>10.7762647636622</v>
      </c>
      <c r="O1116">
        <v>1.73074173283851</v>
      </c>
      <c r="P1116">
        <v>4.3158430175685698</v>
      </c>
      <c r="Q1116">
        <v>72.216981132075404</v>
      </c>
      <c r="R1116">
        <v>6.4527863541625999E-2</v>
      </c>
    </row>
    <row r="1117" spans="1:18" hidden="1" x14ac:dyDescent="0.3">
      <c r="A1117" t="s">
        <v>2382</v>
      </c>
      <c r="B1117" t="s">
        <v>2383</v>
      </c>
      <c r="C1117" t="str">
        <f>IFERROR(VLOOKUP(Table1[[#This Row],[Ticker]],[1]!Table1[[Symbol]:[Industry]],2,FALSE),"-")</f>
        <v>-</v>
      </c>
      <c r="D1117" t="s">
        <v>212</v>
      </c>
      <c r="E1117">
        <v>1816.4094353999999</v>
      </c>
      <c r="F1117">
        <v>90.44</v>
      </c>
      <c r="G1117">
        <v>-15.8444391116413</v>
      </c>
      <c r="H1117">
        <v>3.2578710239122102</v>
      </c>
      <c r="I1117">
        <v>10.4164720453747</v>
      </c>
      <c r="J1117">
        <v>2.5224005911990699</v>
      </c>
      <c r="K1117">
        <v>85.312639657661293</v>
      </c>
      <c r="L1117">
        <v>80.051956035119105</v>
      </c>
      <c r="M1117">
        <v>31.3806340067737</v>
      </c>
      <c r="N1117">
        <v>5.8529033084362396</v>
      </c>
      <c r="O1117">
        <v>1.8037136933828699</v>
      </c>
      <c r="P1117">
        <v>20.190181335692099</v>
      </c>
      <c r="Q1117">
        <v>30.129496402877699</v>
      </c>
      <c r="R1117">
        <v>0.25049576027171699</v>
      </c>
    </row>
    <row r="1118" spans="1:18" hidden="1" x14ac:dyDescent="0.3">
      <c r="A1118" t="s">
        <v>2384</v>
      </c>
      <c r="B1118" t="s">
        <v>2385</v>
      </c>
      <c r="C1118" t="str">
        <f>IFERROR(VLOOKUP(Table1[[#This Row],[Ticker]],[1]!Table1[[Symbol]:[Industry]],2,FALSE),"-")</f>
        <v>-</v>
      </c>
      <c r="D1118" t="s">
        <v>239</v>
      </c>
      <c r="E1118">
        <v>1814.1671300400001</v>
      </c>
      <c r="F1118">
        <v>438.4</v>
      </c>
      <c r="G1118">
        <v>220.869188425978</v>
      </c>
      <c r="H1118">
        <v>2.9858690550815399</v>
      </c>
      <c r="I1118">
        <v>45.375913708412199</v>
      </c>
      <c r="J1118">
        <v>4.2051666149476201</v>
      </c>
      <c r="K1118">
        <v>393.52145638467903</v>
      </c>
      <c r="L1118">
        <v>304.06801455096598</v>
      </c>
      <c r="M1118">
        <v>79.304078588455994</v>
      </c>
      <c r="N1118">
        <v>5.1748123963747599</v>
      </c>
      <c r="O1118">
        <v>0.95246884982376601</v>
      </c>
      <c r="P1118">
        <v>1.96167883211679</v>
      </c>
      <c r="Q1118">
        <v>254.97975708502</v>
      </c>
      <c r="R1118">
        <v>0.248307530086913</v>
      </c>
    </row>
    <row r="1119" spans="1:18" hidden="1" x14ac:dyDescent="0.3">
      <c r="A1119" t="s">
        <v>2386</v>
      </c>
      <c r="B1119" t="s">
        <v>2387</v>
      </c>
      <c r="C1119" t="str">
        <f>IFERROR(VLOOKUP(Table1[[#This Row],[Ticker]],[1]!Table1[[Symbol]:[Industry]],2,FALSE),"-")</f>
        <v>-</v>
      </c>
      <c r="D1119" t="s">
        <v>486</v>
      </c>
      <c r="E1119">
        <v>1813.6908974</v>
      </c>
      <c r="F1119">
        <v>238.29</v>
      </c>
      <c r="G1119">
        <v>-9.2087308988820702</v>
      </c>
      <c r="H1119">
        <v>8.4587764769721598</v>
      </c>
      <c r="I1119">
        <v>-12.8502714897594</v>
      </c>
      <c r="J1119">
        <v>-1.9925896977694999</v>
      </c>
      <c r="K1119">
        <v>218.517217349699</v>
      </c>
      <c r="L1119">
        <v>221.03931359379101</v>
      </c>
      <c r="M1119">
        <v>72.793374485396996</v>
      </c>
      <c r="N1119">
        <v>6.3251999238582002</v>
      </c>
      <c r="O1119">
        <v>1.8053245805818099</v>
      </c>
      <c r="P1119">
        <v>17.000293759704501</v>
      </c>
      <c r="Q1119">
        <v>31.980060924951498</v>
      </c>
      <c r="R1119">
        <v>9.8405575022443001E-2</v>
      </c>
    </row>
    <row r="1120" spans="1:18" hidden="1" x14ac:dyDescent="0.3">
      <c r="A1120" t="s">
        <v>2388</v>
      </c>
      <c r="B1120" t="s">
        <v>2389</v>
      </c>
      <c r="C1120" t="str">
        <f>IFERROR(VLOOKUP(Table1[[#This Row],[Ticker]],[1]!Table1[[Symbol]:[Industry]],2,FALSE),"-")</f>
        <v>-</v>
      </c>
      <c r="D1120" t="s">
        <v>256</v>
      </c>
      <c r="E1120">
        <v>1804.730865</v>
      </c>
      <c r="F1120">
        <v>195.45</v>
      </c>
      <c r="G1120">
        <v>-24.465440946533398</v>
      </c>
      <c r="H1120">
        <v>-3.4518801010719602</v>
      </c>
      <c r="I1120">
        <v>-30.7994198500351</v>
      </c>
      <c r="J1120">
        <v>-2.5579464321758199</v>
      </c>
      <c r="K1120">
        <v>200.00504682489799</v>
      </c>
      <c r="L1120">
        <v>211.55813610842</v>
      </c>
      <c r="M1120">
        <v>37.503952782721697</v>
      </c>
      <c r="N1120">
        <v>-0.60559838929968801</v>
      </c>
      <c r="O1120">
        <v>0.98823648819410503</v>
      </c>
      <c r="P1120">
        <v>63.213097979022699</v>
      </c>
      <c r="Q1120">
        <v>13.9317983095307</v>
      </c>
      <c r="R1120">
        <v>0.110685647952732</v>
      </c>
    </row>
    <row r="1121" spans="1:18" hidden="1" x14ac:dyDescent="0.3">
      <c r="A1121" t="s">
        <v>2390</v>
      </c>
      <c r="B1121" t="s">
        <v>2391</v>
      </c>
      <c r="C1121" t="str">
        <f>IFERROR(VLOOKUP(Table1[[#This Row],[Ticker]],[1]!Table1[[Symbol]:[Industry]],2,FALSE),"-")</f>
        <v>-</v>
      </c>
      <c r="D1121" t="s">
        <v>274</v>
      </c>
      <c r="E1121">
        <v>1795.474180725</v>
      </c>
      <c r="F1121">
        <v>4164.6000000000004</v>
      </c>
      <c r="G1121">
        <v>57.585625499794197</v>
      </c>
      <c r="H1121">
        <v>-2.1154216247053599</v>
      </c>
      <c r="I1121">
        <v>14.6155625716577</v>
      </c>
      <c r="J1121">
        <v>-0.59316127953688702</v>
      </c>
      <c r="K1121">
        <v>3467.5122072177301</v>
      </c>
      <c r="L1121">
        <v>3163.5128473474301</v>
      </c>
      <c r="M1121">
        <v>58.163112795194003</v>
      </c>
      <c r="N1121">
        <v>18.4619921526943</v>
      </c>
      <c r="O1121">
        <v>2.8972698170478801</v>
      </c>
      <c r="P1121">
        <v>0.21730778466118</v>
      </c>
      <c r="Q1121">
        <v>85.093333333333305</v>
      </c>
      <c r="R1121">
        <v>7.5180640747788005E-2</v>
      </c>
    </row>
    <row r="1122" spans="1:18" hidden="1" x14ac:dyDescent="0.3">
      <c r="A1122" t="s">
        <v>2392</v>
      </c>
      <c r="B1122" t="s">
        <v>2393</v>
      </c>
      <c r="C1122" t="str">
        <f>IFERROR(VLOOKUP(Table1[[#This Row],[Ticker]],[1]!Table1[[Symbol]:[Industry]],2,FALSE),"-")</f>
        <v>-</v>
      </c>
      <c r="D1122" t="s">
        <v>130</v>
      </c>
      <c r="E1122">
        <v>1793.0269300499999</v>
      </c>
      <c r="F1122">
        <v>161.19</v>
      </c>
      <c r="G1122">
        <v>-27.365374769307401</v>
      </c>
      <c r="H1122">
        <v>4.9693870707226804</v>
      </c>
      <c r="I1122">
        <v>-1.11726089235893</v>
      </c>
      <c r="J1122">
        <v>-2.4381906776781301</v>
      </c>
      <c r="K1122">
        <v>143.31024438996801</v>
      </c>
      <c r="L1122">
        <v>149.58498142925001</v>
      </c>
      <c r="M1122">
        <v>36.445228627074698</v>
      </c>
      <c r="N1122">
        <v>10.6303501114181</v>
      </c>
      <c r="O1122">
        <v>1.58402693077047</v>
      </c>
      <c r="P1122">
        <v>21.8127675414107</v>
      </c>
      <c r="Q1122">
        <v>40.165217391304303</v>
      </c>
    </row>
    <row r="1123" spans="1:18" hidden="1" x14ac:dyDescent="0.3">
      <c r="A1123" t="s">
        <v>2394</v>
      </c>
      <c r="B1123" t="s">
        <v>2395</v>
      </c>
      <c r="C1123" t="str">
        <f>IFERROR(VLOOKUP(Table1[[#This Row],[Ticker]],[1]!Table1[[Symbol]:[Industry]],2,FALSE),"-")</f>
        <v>-</v>
      </c>
      <c r="D1123" t="s">
        <v>105</v>
      </c>
      <c r="E1123">
        <v>1792.795848</v>
      </c>
      <c r="F1123">
        <v>321.7</v>
      </c>
      <c r="G1123">
        <v>-34.633503625821902</v>
      </c>
      <c r="H1123">
        <v>-5.3516938576624202</v>
      </c>
      <c r="I1123">
        <v>-32.111217453073102</v>
      </c>
      <c r="J1123">
        <v>-3.27552341734958</v>
      </c>
      <c r="K1123">
        <v>323.83358180936102</v>
      </c>
      <c r="L1123">
        <v>344.23098755260798</v>
      </c>
      <c r="M1123">
        <v>57.833598862509703</v>
      </c>
      <c r="N1123">
        <v>-0.25103273850265401</v>
      </c>
      <c r="O1123">
        <v>0.90043349133017303</v>
      </c>
      <c r="P1123">
        <v>38.016785825303003</v>
      </c>
      <c r="Q1123">
        <v>14.057791171778</v>
      </c>
      <c r="R1123">
        <v>4.6580138679654999E-2</v>
      </c>
    </row>
    <row r="1124" spans="1:18" hidden="1" x14ac:dyDescent="0.3">
      <c r="A1124" t="s">
        <v>2396</v>
      </c>
      <c r="B1124" t="s">
        <v>2397</v>
      </c>
      <c r="C1124" t="str">
        <f>IFERROR(VLOOKUP(Table1[[#This Row],[Ticker]],[1]!Table1[[Symbol]:[Industry]],2,FALSE),"-")</f>
        <v>-</v>
      </c>
      <c r="D1124" t="s">
        <v>256</v>
      </c>
      <c r="E1124">
        <v>1789.47379888</v>
      </c>
      <c r="F1124">
        <v>817.75</v>
      </c>
      <c r="G1124">
        <v>-18.625028451148101</v>
      </c>
      <c r="H1124">
        <v>10.0213372537313</v>
      </c>
      <c r="I1124">
        <v>7.0231308944741304</v>
      </c>
      <c r="J1124">
        <v>-3.6778826592279898</v>
      </c>
      <c r="K1124">
        <v>672.80330548424001</v>
      </c>
      <c r="L1124">
        <v>654.60659313262704</v>
      </c>
      <c r="M1124">
        <v>92.393452931566003</v>
      </c>
      <c r="N1124">
        <v>12.6491342905548</v>
      </c>
      <c r="O1124">
        <v>1.7919483052691101</v>
      </c>
      <c r="P1124">
        <v>5.6190767349434401</v>
      </c>
      <c r="Q1124">
        <v>49.224452554744502</v>
      </c>
      <c r="R1124">
        <v>7.585467862887E-3</v>
      </c>
    </row>
    <row r="1125" spans="1:18" hidden="1" x14ac:dyDescent="0.3">
      <c r="A1125" t="s">
        <v>2398</v>
      </c>
      <c r="B1125" t="s">
        <v>2399</v>
      </c>
      <c r="C1125" t="str">
        <f>IFERROR(VLOOKUP(Table1[[#This Row],[Ticker]],[1]!Table1[[Symbol]:[Industry]],2,FALSE),"-")</f>
        <v>-</v>
      </c>
      <c r="D1125" t="s">
        <v>212</v>
      </c>
      <c r="E1125">
        <v>1769.7748094399999</v>
      </c>
      <c r="F1125">
        <v>422.45</v>
      </c>
      <c r="G1125">
        <v>-30.774611061278801</v>
      </c>
      <c r="H1125">
        <v>-11.2754031699462</v>
      </c>
      <c r="I1125">
        <v>-35.454251260247297</v>
      </c>
      <c r="J1125">
        <v>2.3156318936956901</v>
      </c>
      <c r="K1125">
        <v>451.35578991511102</v>
      </c>
      <c r="M1125">
        <v>38.257645199117697</v>
      </c>
      <c r="N1125">
        <v>-3.55214939293904</v>
      </c>
      <c r="O1125">
        <v>0.90771880197547705</v>
      </c>
      <c r="P1125">
        <v>50.408332347023297</v>
      </c>
      <c r="Q1125">
        <v>11.171052631578901</v>
      </c>
    </row>
    <row r="1126" spans="1:18" hidden="1" x14ac:dyDescent="0.3">
      <c r="A1126" t="s">
        <v>2400</v>
      </c>
      <c r="B1126" t="s">
        <v>2401</v>
      </c>
      <c r="C1126" t="str">
        <f>IFERROR(VLOOKUP(Table1[[#This Row],[Ticker]],[1]!Table1[[Symbol]:[Industry]],2,FALSE),"-")</f>
        <v>-</v>
      </c>
      <c r="D1126" t="s">
        <v>355</v>
      </c>
      <c r="E1126">
        <v>1761.4317792500001</v>
      </c>
      <c r="F1126">
        <v>278.8</v>
      </c>
      <c r="G1126">
        <v>649.795749079443</v>
      </c>
      <c r="H1126">
        <v>-29.445914979641898</v>
      </c>
      <c r="I1126">
        <v>298.12785778146298</v>
      </c>
      <c r="J1126">
        <v>-10.290948365526599</v>
      </c>
      <c r="K1126">
        <v>241.31411369809001</v>
      </c>
      <c r="L1126">
        <v>134.506790932858</v>
      </c>
      <c r="M1126">
        <v>99.826281852494205</v>
      </c>
      <c r="N1126">
        <v>7.8825465869702904E-2</v>
      </c>
      <c r="O1126">
        <v>1.60221070841067</v>
      </c>
      <c r="P1126">
        <v>43.669296987087499</v>
      </c>
      <c r="Q1126">
        <v>756.52841781873997</v>
      </c>
      <c r="R1126">
        <v>0.26285622360176197</v>
      </c>
    </row>
    <row r="1127" spans="1:18" hidden="1" x14ac:dyDescent="0.3">
      <c r="A1127" t="s">
        <v>2402</v>
      </c>
      <c r="B1127" t="s">
        <v>2403</v>
      </c>
      <c r="C1127" t="str">
        <f>IFERROR(VLOOKUP(Table1[[#This Row],[Ticker]],[1]!Table1[[Symbol]:[Industry]],2,FALSE),"-")</f>
        <v>-</v>
      </c>
      <c r="D1127" t="s">
        <v>256</v>
      </c>
      <c r="E1127">
        <v>1755.655066</v>
      </c>
      <c r="F1127">
        <v>399.45</v>
      </c>
      <c r="G1127">
        <v>-25.4293208475803</v>
      </c>
      <c r="H1127">
        <v>-6.0637970901126499</v>
      </c>
      <c r="I1127">
        <v>-15.762171000314201</v>
      </c>
      <c r="J1127">
        <v>-1.64795161199572</v>
      </c>
      <c r="K1127">
        <v>404.16657589869101</v>
      </c>
      <c r="L1127">
        <v>420.40487025468002</v>
      </c>
      <c r="M1127">
        <v>45.586929616217297</v>
      </c>
      <c r="N1127">
        <v>-7.8487690323825104E-2</v>
      </c>
      <c r="O1127">
        <v>0.81525385506025305</v>
      </c>
      <c r="P1127">
        <v>46.013268243835199</v>
      </c>
      <c r="Q1127">
        <v>11.828107502799501</v>
      </c>
      <c r="R1127">
        <v>5.8684645105559999E-2</v>
      </c>
    </row>
    <row r="1128" spans="1:18" hidden="1" x14ac:dyDescent="0.3">
      <c r="A1128" t="s">
        <v>2404</v>
      </c>
      <c r="B1128" t="s">
        <v>2405</v>
      </c>
      <c r="C1128" t="str">
        <f>IFERROR(VLOOKUP(Table1[[#This Row],[Ticker]],[1]!Table1[[Symbol]:[Industry]],2,FALSE),"-")</f>
        <v>-</v>
      </c>
      <c r="D1128" t="s">
        <v>66</v>
      </c>
      <c r="E1128">
        <v>1737.9061759000001</v>
      </c>
      <c r="F1128">
        <v>232.07</v>
      </c>
      <c r="G1128">
        <v>125.326612707443</v>
      </c>
      <c r="H1128">
        <v>14.097558728453601</v>
      </c>
      <c r="I1128">
        <v>84.520657322620707</v>
      </c>
      <c r="J1128">
        <v>12.4819696311143</v>
      </c>
      <c r="K1128">
        <v>202.86932162564199</v>
      </c>
      <c r="L1128">
        <v>162.22957938008199</v>
      </c>
      <c r="M1128">
        <v>52.592092469295103</v>
      </c>
      <c r="N1128">
        <v>9.3151492149921005</v>
      </c>
      <c r="O1128">
        <v>1.47167334244631</v>
      </c>
      <c r="P1128">
        <v>7.4675744387469196</v>
      </c>
      <c r="Q1128">
        <v>163.71590909090901</v>
      </c>
      <c r="R1128">
        <v>4.6649267971929998E-3</v>
      </c>
    </row>
    <row r="1129" spans="1:18" hidden="1" x14ac:dyDescent="0.3">
      <c r="A1129" t="s">
        <v>2406</v>
      </c>
      <c r="B1129" t="s">
        <v>2407</v>
      </c>
      <c r="C1129" t="str">
        <f>IFERROR(VLOOKUP(Table1[[#This Row],[Ticker]],[1]!Table1[[Symbol]:[Industry]],2,FALSE),"-")</f>
        <v>-</v>
      </c>
      <c r="D1129" t="s">
        <v>102</v>
      </c>
      <c r="E1129">
        <v>1732.96858</v>
      </c>
      <c r="F1129">
        <v>724.5</v>
      </c>
      <c r="G1129">
        <v>68.028326328273295</v>
      </c>
      <c r="H1129">
        <v>27.282842598215499</v>
      </c>
      <c r="I1129">
        <v>37.606503494912502</v>
      </c>
      <c r="J1129">
        <v>10.0371904529345</v>
      </c>
      <c r="K1129">
        <v>570.80527308957903</v>
      </c>
      <c r="L1129">
        <v>503.27173261712898</v>
      </c>
      <c r="M1129">
        <v>70.221969673518103</v>
      </c>
      <c r="N1129">
        <v>14.2176558031362</v>
      </c>
      <c r="O1129">
        <v>1.41201137077217</v>
      </c>
      <c r="P1129">
        <v>3.7888198757763898</v>
      </c>
      <c r="Q1129">
        <v>101.13825652415299</v>
      </c>
      <c r="R1129">
        <v>4.7127719983864003E-2</v>
      </c>
    </row>
    <row r="1130" spans="1:18" hidden="1" x14ac:dyDescent="0.3">
      <c r="A1130" t="s">
        <v>2408</v>
      </c>
      <c r="B1130" t="s">
        <v>2409</v>
      </c>
      <c r="C1130" t="str">
        <f>IFERROR(VLOOKUP(Table1[[#This Row],[Ticker]],[1]!Table1[[Symbol]:[Industry]],2,FALSE),"-")</f>
        <v>-</v>
      </c>
      <c r="D1130" t="s">
        <v>1239</v>
      </c>
      <c r="E1130">
        <v>1731.117483125</v>
      </c>
      <c r="F1130">
        <v>233.74</v>
      </c>
      <c r="G1130">
        <v>16.944229148960702</v>
      </c>
      <c r="H1130">
        <v>-9.6278974139285207</v>
      </c>
      <c r="I1130">
        <v>33.810993919741897</v>
      </c>
      <c r="J1130">
        <v>-4.3675868067035104</v>
      </c>
      <c r="K1130">
        <v>231.4923774447</v>
      </c>
      <c r="L1130">
        <v>201.017067741548</v>
      </c>
      <c r="M1130">
        <v>50.056824525805098</v>
      </c>
      <c r="N1130">
        <v>-9.9163797310330898E-2</v>
      </c>
      <c r="O1130">
        <v>0.50535720048175004</v>
      </c>
      <c r="P1130">
        <v>21.673654487892499</v>
      </c>
      <c r="Q1130">
        <v>69.070524412296507</v>
      </c>
      <c r="R1130">
        <v>0.220531926655611</v>
      </c>
    </row>
    <row r="1131" spans="1:18" hidden="1" x14ac:dyDescent="0.3">
      <c r="A1131" t="s">
        <v>2410</v>
      </c>
      <c r="B1131" t="s">
        <v>2411</v>
      </c>
      <c r="C1131" t="str">
        <f>IFERROR(VLOOKUP(Table1[[#This Row],[Ticker]],[1]!Table1[[Symbol]:[Industry]],2,FALSE),"-")</f>
        <v>-</v>
      </c>
      <c r="D1131" t="s">
        <v>1478</v>
      </c>
      <c r="E1131">
        <v>1729.0156913999999</v>
      </c>
      <c r="F1131">
        <v>416.55</v>
      </c>
      <c r="G1131">
        <v>68.047041188734198</v>
      </c>
      <c r="H1131">
        <v>19.562282697094901</v>
      </c>
      <c r="I1131">
        <v>56.904256303901299</v>
      </c>
      <c r="J1131">
        <v>5.3462606969411404</v>
      </c>
      <c r="K1131">
        <v>323.78733318629401</v>
      </c>
      <c r="L1131">
        <v>273.39620959648801</v>
      </c>
      <c r="M1131">
        <v>65.443563779057399</v>
      </c>
      <c r="N1131">
        <v>16.506691168594799</v>
      </c>
      <c r="O1131">
        <v>1.7909008925268599</v>
      </c>
      <c r="P1131">
        <v>4.4052334653702898</v>
      </c>
      <c r="Q1131">
        <v>113.615384615384</v>
      </c>
      <c r="R1131">
        <v>3.1474526462585001E-2</v>
      </c>
    </row>
    <row r="1132" spans="1:18" hidden="1" x14ac:dyDescent="0.3">
      <c r="A1132" t="s">
        <v>2412</v>
      </c>
      <c r="B1132" t="s">
        <v>2413</v>
      </c>
      <c r="C1132" t="str">
        <f>IFERROR(VLOOKUP(Table1[[#This Row],[Ticker]],[1]!Table1[[Symbol]:[Industry]],2,FALSE),"-")</f>
        <v>-</v>
      </c>
      <c r="D1132" t="s">
        <v>418</v>
      </c>
      <c r="E1132">
        <v>1727.0497396799999</v>
      </c>
      <c r="F1132">
        <v>740.5</v>
      </c>
      <c r="G1132">
        <v>-36.465448122707102</v>
      </c>
      <c r="H1132">
        <v>0.84090991156672101</v>
      </c>
      <c r="I1132">
        <v>-23.091976462041899</v>
      </c>
      <c r="J1132">
        <v>5.0571864010243797</v>
      </c>
      <c r="K1132">
        <v>716.943328538213</v>
      </c>
      <c r="L1132">
        <v>775.92405593844398</v>
      </c>
      <c r="M1132">
        <v>36.7067548494853</v>
      </c>
      <c r="N1132">
        <v>4.5996959008127698</v>
      </c>
      <c r="O1132">
        <v>3.71713652582631</v>
      </c>
      <c r="P1132">
        <v>47.197839297771701</v>
      </c>
      <c r="Q1132">
        <v>14.904181860501099</v>
      </c>
      <c r="R1132">
        <v>-0.112411689261477</v>
      </c>
    </row>
    <row r="1133" spans="1:18" hidden="1" x14ac:dyDescent="0.3">
      <c r="A1133" t="s">
        <v>2414</v>
      </c>
      <c r="B1133" t="s">
        <v>2415</v>
      </c>
      <c r="C1133" t="str">
        <f>IFERROR(VLOOKUP(Table1[[#This Row],[Ticker]],[1]!Table1[[Symbol]:[Industry]],2,FALSE),"-")</f>
        <v>-</v>
      </c>
      <c r="D1133" t="s">
        <v>2416</v>
      </c>
      <c r="E1133">
        <v>1721.339336</v>
      </c>
      <c r="F1133">
        <v>11.46</v>
      </c>
      <c r="G1133">
        <v>298.34093797528999</v>
      </c>
      <c r="H1133">
        <v>2.2884633432873298</v>
      </c>
      <c r="I1133">
        <v>4.3493606377697001</v>
      </c>
      <c r="J1133">
        <v>-4.7027952851617399E-2</v>
      </c>
      <c r="K1133">
        <v>10.890081119338401</v>
      </c>
      <c r="L1133">
        <v>9.8842541599309808</v>
      </c>
      <c r="M1133">
        <v>57.500887064480402</v>
      </c>
      <c r="N1133">
        <v>4.6403248548007703</v>
      </c>
      <c r="O1133">
        <v>1.1452966480108799</v>
      </c>
      <c r="P1133">
        <v>48.342059336823702</v>
      </c>
      <c r="Q1133">
        <v>367.75510204081598</v>
      </c>
    </row>
    <row r="1134" spans="1:18" hidden="1" x14ac:dyDescent="0.3">
      <c r="A1134" t="s">
        <v>2417</v>
      </c>
      <c r="B1134" t="s">
        <v>2418</v>
      </c>
      <c r="C1134" t="str">
        <f>IFERROR(VLOOKUP(Table1[[#This Row],[Ticker]],[1]!Table1[[Symbol]:[Industry]],2,FALSE),"-")</f>
        <v>-</v>
      </c>
      <c r="D1134" t="s">
        <v>598</v>
      </c>
      <c r="E1134">
        <v>1710.798</v>
      </c>
      <c r="F1134">
        <v>171.74</v>
      </c>
      <c r="G1134">
        <v>102.578251187303</v>
      </c>
      <c r="H1134">
        <v>4.0852846249195203</v>
      </c>
      <c r="I1134">
        <v>58.1219096573775</v>
      </c>
      <c r="J1134">
        <v>-0.90327324061235603</v>
      </c>
      <c r="K1134">
        <v>158.91717096794599</v>
      </c>
      <c r="L1134">
        <v>126.514965338601</v>
      </c>
      <c r="M1134">
        <v>54.175041699749997</v>
      </c>
      <c r="N1134">
        <v>2.4515392906271498</v>
      </c>
      <c r="O1134">
        <v>0.62107950699020098</v>
      </c>
      <c r="P1134">
        <v>6.5564224991265796</v>
      </c>
      <c r="Q1134">
        <v>141.88732394366099</v>
      </c>
      <c r="R1134">
        <v>8.9438343988909E-2</v>
      </c>
    </row>
    <row r="1135" spans="1:18" hidden="1" x14ac:dyDescent="0.3">
      <c r="A1135" t="s">
        <v>2419</v>
      </c>
      <c r="B1135" t="s">
        <v>2420</v>
      </c>
      <c r="C1135" t="str">
        <f>IFERROR(VLOOKUP(Table1[[#This Row],[Ticker]],[1]!Table1[[Symbol]:[Industry]],2,FALSE),"-")</f>
        <v>-</v>
      </c>
      <c r="D1135" t="s">
        <v>152</v>
      </c>
      <c r="E1135">
        <v>1709.40523222</v>
      </c>
      <c r="F1135">
        <v>683</v>
      </c>
      <c r="G1135">
        <v>392.499378876327</v>
      </c>
      <c r="H1135">
        <v>40.840447270961803</v>
      </c>
      <c r="I1135">
        <v>125.023215270907</v>
      </c>
      <c r="J1135">
        <v>11.8230139006714</v>
      </c>
      <c r="K1135">
        <v>515.70677284258898</v>
      </c>
      <c r="L1135">
        <v>367.14842922055902</v>
      </c>
      <c r="M1135">
        <v>60.532663431157701</v>
      </c>
      <c r="N1135">
        <v>20.2294606350419</v>
      </c>
      <c r="O1135">
        <v>0.90011033422055098</v>
      </c>
      <c r="P1135">
        <v>0.58565153733527398</v>
      </c>
      <c r="Q1135">
        <v>469.166666666666</v>
      </c>
      <c r="R1135">
        <v>0.12272825359725401</v>
      </c>
    </row>
    <row r="1136" spans="1:18" hidden="1" x14ac:dyDescent="0.3">
      <c r="A1136" t="s">
        <v>2421</v>
      </c>
      <c r="B1136" t="s">
        <v>2422</v>
      </c>
      <c r="C1136" t="str">
        <f>IFERROR(VLOOKUP(Table1[[#This Row],[Ticker]],[1]!Table1[[Symbol]:[Industry]],2,FALSE),"-")</f>
        <v>-</v>
      </c>
      <c r="D1136" t="s">
        <v>695</v>
      </c>
      <c r="E1136">
        <v>1705.794545</v>
      </c>
      <c r="F1136">
        <v>277.8</v>
      </c>
      <c r="G1136">
        <v>514.28376877289202</v>
      </c>
      <c r="H1136">
        <v>0.85855991338391002</v>
      </c>
      <c r="I1136">
        <v>7.8365019767707604</v>
      </c>
      <c r="J1136">
        <v>3.61331014025204</v>
      </c>
      <c r="K1136">
        <v>263.21390884342497</v>
      </c>
      <c r="L1136">
        <v>214.816356719721</v>
      </c>
      <c r="M1136">
        <v>59.184998905322203</v>
      </c>
      <c r="N1136">
        <v>4.5611606334925003</v>
      </c>
      <c r="O1136">
        <v>1.7336604347455999</v>
      </c>
      <c r="P1136">
        <v>12.0410367170626</v>
      </c>
      <c r="Q1136">
        <v>564.59330143540603</v>
      </c>
      <c r="R1136">
        <v>0.135016543106736</v>
      </c>
    </row>
    <row r="1137" spans="1:18" hidden="1" x14ac:dyDescent="0.3">
      <c r="A1137" t="s">
        <v>2423</v>
      </c>
      <c r="B1137" t="s">
        <v>2424</v>
      </c>
      <c r="C1137" t="str">
        <f>IFERROR(VLOOKUP(Table1[[#This Row],[Ticker]],[1]!Table1[[Symbol]:[Industry]],2,FALSE),"-")</f>
        <v>-</v>
      </c>
      <c r="D1137" t="s">
        <v>61</v>
      </c>
      <c r="E1137">
        <v>1704.1318699999999</v>
      </c>
      <c r="F1137">
        <v>18.440000000000001</v>
      </c>
      <c r="G1137">
        <v>31.503331137683301</v>
      </c>
      <c r="H1137">
        <v>1.97732377862665</v>
      </c>
      <c r="I1137">
        <v>-10.0332480578824</v>
      </c>
      <c r="J1137">
        <v>-1.5851726644234301</v>
      </c>
      <c r="K1137">
        <v>17.779477839304501</v>
      </c>
      <c r="L1137">
        <v>17.680966712422101</v>
      </c>
      <c r="M1137">
        <v>49.409275654165199</v>
      </c>
      <c r="N1137">
        <v>3.1008612332700598</v>
      </c>
      <c r="O1137">
        <v>1.95123715177782</v>
      </c>
      <c r="P1137">
        <v>52.114967462038997</v>
      </c>
      <c r="Q1137">
        <v>66.877828054298604</v>
      </c>
      <c r="R1137">
        <v>3.3344262515497998E-2</v>
      </c>
    </row>
    <row r="1138" spans="1:18" hidden="1" x14ac:dyDescent="0.3">
      <c r="A1138" t="s">
        <v>2425</v>
      </c>
      <c r="B1138" t="s">
        <v>2426</v>
      </c>
      <c r="C1138" t="str">
        <f>IFERROR(VLOOKUP(Table1[[#This Row],[Ticker]],[1]!Table1[[Symbol]:[Industry]],2,FALSE),"-")</f>
        <v>-</v>
      </c>
      <c r="D1138" t="s">
        <v>144</v>
      </c>
      <c r="E1138">
        <v>1703.6604</v>
      </c>
      <c r="F1138">
        <v>1535.35</v>
      </c>
      <c r="G1138">
        <v>238.89114466599301</v>
      </c>
      <c r="H1138">
        <v>-5.0449908848184304</v>
      </c>
      <c r="I1138">
        <v>133.82375853936699</v>
      </c>
      <c r="J1138">
        <v>-7.7723945594891202</v>
      </c>
      <c r="K1138">
        <v>1540.0000926630501</v>
      </c>
      <c r="L1138">
        <v>1058.7476288791199</v>
      </c>
      <c r="M1138">
        <v>62.981757601112001</v>
      </c>
      <c r="N1138">
        <v>-6.01263680471952</v>
      </c>
      <c r="O1138">
        <v>0.47916089610965701</v>
      </c>
      <c r="P1138">
        <v>30.650991630572801</v>
      </c>
      <c r="Q1138">
        <v>308.17493021400998</v>
      </c>
      <c r="R1138">
        <v>0.174574799832318</v>
      </c>
    </row>
    <row r="1139" spans="1:18" hidden="1" x14ac:dyDescent="0.3">
      <c r="A1139" t="s">
        <v>2427</v>
      </c>
      <c r="B1139" t="s">
        <v>2428</v>
      </c>
      <c r="C1139" t="str">
        <f>IFERROR(VLOOKUP(Table1[[#This Row],[Ticker]],[1]!Table1[[Symbol]:[Industry]],2,FALSE),"-")</f>
        <v>-</v>
      </c>
      <c r="D1139" t="s">
        <v>524</v>
      </c>
      <c r="E1139">
        <v>1699.8787560999999</v>
      </c>
      <c r="F1139">
        <v>1389.35</v>
      </c>
      <c r="G1139">
        <v>-14.830881128772999</v>
      </c>
      <c r="H1139">
        <v>0.30551623615845602</v>
      </c>
      <c r="I1139">
        <v>3.4860067021960299</v>
      </c>
      <c r="J1139">
        <v>-0.384222298180942</v>
      </c>
      <c r="K1139">
        <v>1330.8911548207</v>
      </c>
      <c r="L1139">
        <v>1284.41413591069</v>
      </c>
      <c r="M1139">
        <v>27.915761394860901</v>
      </c>
      <c r="N1139">
        <v>3.52794544126695</v>
      </c>
      <c r="O1139">
        <v>1.05486233709096</v>
      </c>
      <c r="P1139">
        <v>10.037067693525699</v>
      </c>
      <c r="Q1139">
        <v>39.074074074073998</v>
      </c>
      <c r="R1139">
        <v>3.0923183350156001E-2</v>
      </c>
    </row>
    <row r="1140" spans="1:18" hidden="1" x14ac:dyDescent="0.3">
      <c r="A1140" t="s">
        <v>2429</v>
      </c>
      <c r="B1140" t="s">
        <v>2430</v>
      </c>
      <c r="C1140" t="str">
        <f>IFERROR(VLOOKUP(Table1[[#This Row],[Ticker]],[1]!Table1[[Symbol]:[Industry]],2,FALSE),"-")</f>
        <v>-</v>
      </c>
      <c r="D1140" t="s">
        <v>138</v>
      </c>
      <c r="E1140">
        <v>1697.3170112</v>
      </c>
      <c r="F1140">
        <v>119</v>
      </c>
      <c r="G1140">
        <v>110.94828635953</v>
      </c>
      <c r="H1140">
        <v>14.4938361289599</v>
      </c>
      <c r="I1140">
        <v>40.2869950463718</v>
      </c>
      <c r="J1140">
        <v>17.497664025367001</v>
      </c>
      <c r="K1140">
        <v>95.010265986993403</v>
      </c>
      <c r="L1140">
        <v>86.982613647907101</v>
      </c>
      <c r="M1140">
        <v>45.343097025620303</v>
      </c>
      <c r="N1140">
        <v>22.824704970062601</v>
      </c>
      <c r="O1140">
        <v>1.6173081698593601</v>
      </c>
      <c r="P1140">
        <v>2.8991596638655501</v>
      </c>
      <c r="Q1140">
        <v>182.996432818073</v>
      </c>
      <c r="R1140">
        <v>1.3308350307236001E-2</v>
      </c>
    </row>
    <row r="1141" spans="1:18" hidden="1" x14ac:dyDescent="0.3">
      <c r="A1141" t="s">
        <v>2431</v>
      </c>
      <c r="B1141" t="s">
        <v>2432</v>
      </c>
      <c r="C1141" t="str">
        <f>IFERROR(VLOOKUP(Table1[[#This Row],[Ticker]],[1]!Table1[[Symbol]:[Industry]],2,FALSE),"-")</f>
        <v>-</v>
      </c>
      <c r="D1141" t="s">
        <v>622</v>
      </c>
      <c r="E1141">
        <v>1692.3029750000001</v>
      </c>
      <c r="F1141">
        <v>57.42</v>
      </c>
      <c r="G1141">
        <v>16.9101921609826</v>
      </c>
      <c r="H1141">
        <v>2.7372498508973702</v>
      </c>
      <c r="I1141">
        <v>9.2498809291328605</v>
      </c>
      <c r="J1141">
        <v>4.9209789067545699</v>
      </c>
      <c r="K1141">
        <v>56.432691963411003</v>
      </c>
      <c r="L1141">
        <v>54.719028874580701</v>
      </c>
      <c r="M1141">
        <v>29.188193916460101</v>
      </c>
      <c r="N1141">
        <v>4.3084719089573298</v>
      </c>
      <c r="O1141">
        <v>1.32986728434398</v>
      </c>
      <c r="P1141">
        <v>35.8411703239289</v>
      </c>
      <c r="Q1141">
        <v>52.712765957446798</v>
      </c>
      <c r="R1141">
        <v>7.1071011628524999E-2</v>
      </c>
    </row>
    <row r="1142" spans="1:18" hidden="1" x14ac:dyDescent="0.3">
      <c r="A1142" t="s">
        <v>2433</v>
      </c>
      <c r="B1142" t="s">
        <v>2434</v>
      </c>
      <c r="C1142" t="str">
        <f>IFERROR(VLOOKUP(Table1[[#This Row],[Ticker]],[1]!Table1[[Symbol]:[Industry]],2,FALSE),"-")</f>
        <v>-</v>
      </c>
      <c r="D1142" t="s">
        <v>2435</v>
      </c>
      <c r="E1142">
        <v>1692.1545790949999</v>
      </c>
      <c r="F1142">
        <v>450.8</v>
      </c>
      <c r="G1142">
        <v>8.6648044426543596</v>
      </c>
      <c r="H1142">
        <v>10.9112111571261</v>
      </c>
      <c r="I1142">
        <v>24.517671549578299</v>
      </c>
      <c r="J1142">
        <v>3.0446492411357902</v>
      </c>
      <c r="K1142">
        <v>383.91451269639299</v>
      </c>
      <c r="M1142">
        <v>46.317067691571303</v>
      </c>
      <c r="N1142">
        <v>11.660512914062201</v>
      </c>
      <c r="O1142">
        <v>1.2555144100507001</v>
      </c>
      <c r="P1142">
        <v>1.0758651286601499</v>
      </c>
      <c r="Q1142">
        <v>76.231430805316606</v>
      </c>
    </row>
    <row r="1143" spans="1:18" hidden="1" x14ac:dyDescent="0.3">
      <c r="A1143" t="s">
        <v>2436</v>
      </c>
      <c r="B1143" t="s">
        <v>2437</v>
      </c>
      <c r="C1143" t="str">
        <f>IFERROR(VLOOKUP(Table1[[#This Row],[Ticker]],[1]!Table1[[Symbol]:[Industry]],2,FALSE),"-")</f>
        <v>-</v>
      </c>
      <c r="D1143" t="s">
        <v>524</v>
      </c>
      <c r="E1143">
        <v>1691.297752035</v>
      </c>
      <c r="F1143">
        <v>1500</v>
      </c>
      <c r="G1143">
        <v>266.978254537135</v>
      </c>
      <c r="H1143">
        <v>-1.2468015268863699</v>
      </c>
      <c r="I1143">
        <v>95.144403770728701</v>
      </c>
      <c r="J1143">
        <v>-7.0533125009723197</v>
      </c>
      <c r="K1143">
        <v>1548.56628283895</v>
      </c>
      <c r="L1143">
        <v>1166.4783411670701</v>
      </c>
      <c r="M1143">
        <v>48.329578630525603</v>
      </c>
      <c r="N1143">
        <v>-1.6691406650427101</v>
      </c>
      <c r="O1143">
        <v>0.48505338078291799</v>
      </c>
      <c r="P1143">
        <v>47.293333333333301</v>
      </c>
      <c r="Q1143">
        <v>366.70815183571801</v>
      </c>
      <c r="R1143">
        <v>0.28361412390645502</v>
      </c>
    </row>
    <row r="1144" spans="1:18" hidden="1" x14ac:dyDescent="0.3">
      <c r="A1144" t="s">
        <v>2438</v>
      </c>
      <c r="B1144" t="s">
        <v>2439</v>
      </c>
      <c r="C1144" t="str">
        <f>IFERROR(VLOOKUP(Table1[[#This Row],[Ticker]],[1]!Table1[[Symbol]:[Industry]],2,FALSE),"-")</f>
        <v>-</v>
      </c>
      <c r="D1144" t="s">
        <v>941</v>
      </c>
      <c r="E1144">
        <v>1688.447508</v>
      </c>
      <c r="F1144">
        <v>798</v>
      </c>
      <c r="G1144">
        <v>-16.2769168737785</v>
      </c>
      <c r="H1144">
        <v>5.0281046543572101</v>
      </c>
      <c r="I1144">
        <v>-11.3965049552931</v>
      </c>
      <c r="J1144">
        <v>-1.9195963357416901</v>
      </c>
      <c r="K1144">
        <v>755.97672120215998</v>
      </c>
      <c r="L1144">
        <v>752.67211596626305</v>
      </c>
      <c r="M1144">
        <v>51.305173672932</v>
      </c>
      <c r="N1144">
        <v>3.9308427943148301</v>
      </c>
      <c r="O1144">
        <v>1.6468321147139999</v>
      </c>
      <c r="P1144">
        <v>12.005012531328299</v>
      </c>
      <c r="Q1144">
        <v>24.192669831141501</v>
      </c>
      <c r="R1144">
        <v>0.107149771230191</v>
      </c>
    </row>
    <row r="1145" spans="1:18" hidden="1" x14ac:dyDescent="0.3">
      <c r="A1145" t="s">
        <v>2440</v>
      </c>
      <c r="B1145" t="s">
        <v>2441</v>
      </c>
      <c r="C1145" t="str">
        <f>IFERROR(VLOOKUP(Table1[[#This Row],[Ticker]],[1]!Table1[[Symbol]:[Industry]],2,FALSE),"-")</f>
        <v>-</v>
      </c>
      <c r="D1145" t="s">
        <v>79</v>
      </c>
      <c r="E1145">
        <v>1683.8403587</v>
      </c>
      <c r="F1145">
        <v>105</v>
      </c>
      <c r="G1145">
        <v>90.525336113886695</v>
      </c>
      <c r="H1145">
        <v>-12.7373309316418</v>
      </c>
      <c r="I1145">
        <v>-26.7516333980155</v>
      </c>
      <c r="J1145">
        <v>-5.85839797302806</v>
      </c>
      <c r="K1145">
        <v>112.047908543696</v>
      </c>
      <c r="L1145">
        <v>108.56143014026399</v>
      </c>
      <c r="M1145">
        <v>37.664504036819402</v>
      </c>
      <c r="N1145">
        <v>-3.1269586285424702</v>
      </c>
      <c r="O1145">
        <v>0.72470736762695098</v>
      </c>
      <c r="P1145">
        <v>51.380952380952301</v>
      </c>
      <c r="Q1145">
        <v>118.75</v>
      </c>
      <c r="R1145">
        <v>0.119039004942215</v>
      </c>
    </row>
    <row r="1146" spans="1:18" hidden="1" x14ac:dyDescent="0.3">
      <c r="A1146" t="s">
        <v>2442</v>
      </c>
      <c r="B1146" t="s">
        <v>2443</v>
      </c>
      <c r="C1146" t="str">
        <f>IFERROR(VLOOKUP(Table1[[#This Row],[Ticker]],[1]!Table1[[Symbol]:[Industry]],2,FALSE),"-")</f>
        <v>-</v>
      </c>
      <c r="D1146" t="s">
        <v>269</v>
      </c>
      <c r="E1146">
        <v>1682.46805812</v>
      </c>
      <c r="F1146">
        <v>71.22</v>
      </c>
      <c r="G1146">
        <v>-56.936508720511704</v>
      </c>
      <c r="H1146">
        <v>2.1340242151639899</v>
      </c>
      <c r="I1146">
        <v>-28.1526566532965</v>
      </c>
      <c r="J1146">
        <v>7.9977000613561202</v>
      </c>
      <c r="K1146">
        <v>67.103459312050802</v>
      </c>
      <c r="L1146">
        <v>77.926167581482801</v>
      </c>
      <c r="M1146">
        <v>48.8052772673786</v>
      </c>
      <c r="N1146">
        <v>7.8179524387441903</v>
      </c>
      <c r="O1146">
        <v>1.3769625812027899</v>
      </c>
      <c r="P1146">
        <v>64.209491715810103</v>
      </c>
      <c r="Q1146">
        <v>45.0509164969449</v>
      </c>
    </row>
    <row r="1147" spans="1:18" hidden="1" x14ac:dyDescent="0.3">
      <c r="A1147" t="s">
        <v>2444</v>
      </c>
      <c r="B1147" t="s">
        <v>2445</v>
      </c>
      <c r="C1147" t="str">
        <f>IFERROR(VLOOKUP(Table1[[#This Row],[Ticker]],[1]!Table1[[Symbol]:[Industry]],2,FALSE),"-")</f>
        <v>-</v>
      </c>
      <c r="D1147" t="s">
        <v>372</v>
      </c>
      <c r="E1147">
        <v>1668.25804827</v>
      </c>
      <c r="F1147">
        <v>520.29999999999995</v>
      </c>
      <c r="G1147">
        <v>19.333251043074799</v>
      </c>
      <c r="H1147">
        <v>-4.2599840940489804</v>
      </c>
      <c r="I1147">
        <v>-14.3781499574026</v>
      </c>
      <c r="J1147">
        <v>-2.5683626343480599</v>
      </c>
      <c r="K1147">
        <v>529.87500371885005</v>
      </c>
      <c r="L1147">
        <v>509.46597188162798</v>
      </c>
      <c r="M1147">
        <v>51.229432898008703</v>
      </c>
      <c r="N1147">
        <v>-1.04584474247381</v>
      </c>
      <c r="O1147">
        <v>0.42777303649658899</v>
      </c>
      <c r="P1147">
        <v>45.771670190274797</v>
      </c>
      <c r="Q1147">
        <v>47.331162395582602</v>
      </c>
      <c r="R1147">
        <v>3.4135642236270997E-2</v>
      </c>
    </row>
    <row r="1148" spans="1:18" x14ac:dyDescent="0.3">
      <c r="A1148" t="s">
        <v>2446</v>
      </c>
      <c r="B1148" t="s">
        <v>2447</v>
      </c>
      <c r="C1148" t="str">
        <f>IFERROR(VLOOKUP(Table1[[#This Row],[Ticker]],[1]!Table1[[Symbol]:[Industry]],2,FALSE),"-")</f>
        <v>-</v>
      </c>
      <c r="D1148" t="s">
        <v>524</v>
      </c>
      <c r="E1148">
        <v>1663.7668315450001</v>
      </c>
      <c r="F1148">
        <v>107.37</v>
      </c>
      <c r="G1148">
        <v>-61.694388292789498</v>
      </c>
      <c r="H1148">
        <v>12.409273567545799</v>
      </c>
      <c r="I1148">
        <v>-30.421643079702399</v>
      </c>
      <c r="J1148">
        <v>-3.5846832323547102</v>
      </c>
      <c r="K1148">
        <v>103.52281728657501</v>
      </c>
      <c r="L1148">
        <v>120.580279634975</v>
      </c>
      <c r="M1148">
        <v>50.268876696539799</v>
      </c>
      <c r="N1148">
        <v>3.5669754290472699</v>
      </c>
      <c r="O1148">
        <v>1.45695863684672</v>
      </c>
      <c r="P1148">
        <v>73.558722175654196</v>
      </c>
      <c r="Q1148">
        <v>34.296435272045002</v>
      </c>
      <c r="R1148">
        <v>-8.3867565838974006E-2</v>
      </c>
    </row>
    <row r="1149" spans="1:18" hidden="1" x14ac:dyDescent="0.3">
      <c r="A1149" t="s">
        <v>2448</v>
      </c>
      <c r="B1149" t="s">
        <v>2449</v>
      </c>
      <c r="C1149" t="str">
        <f>IFERROR(VLOOKUP(Table1[[#This Row],[Ticker]],[1]!Table1[[Symbol]:[Industry]],2,FALSE),"-")</f>
        <v>-</v>
      </c>
      <c r="D1149" t="s">
        <v>53</v>
      </c>
      <c r="E1149">
        <v>1660.3419773600001</v>
      </c>
      <c r="F1149">
        <v>254.63</v>
      </c>
      <c r="G1149">
        <v>-33.896372665062302</v>
      </c>
      <c r="H1149">
        <v>10.2317335562204</v>
      </c>
      <c r="I1149">
        <v>-18.0435055581383</v>
      </c>
      <c r="J1149">
        <v>3.5035208228898198</v>
      </c>
      <c r="K1149">
        <v>239.86527074841899</v>
      </c>
      <c r="M1149">
        <v>66.458688654103796</v>
      </c>
      <c r="N1149">
        <v>6.8254944130188697</v>
      </c>
      <c r="O1149">
        <v>1.10530931934959</v>
      </c>
      <c r="P1149">
        <v>16.4631033263951</v>
      </c>
      <c r="Q1149">
        <v>27.954773869346699</v>
      </c>
    </row>
    <row r="1150" spans="1:18" hidden="1" x14ac:dyDescent="0.3">
      <c r="A1150" t="s">
        <v>2450</v>
      </c>
      <c r="B1150" t="s">
        <v>2451</v>
      </c>
      <c r="C1150" t="str">
        <f>IFERROR(VLOOKUP(Table1[[#This Row],[Ticker]],[1]!Table1[[Symbol]:[Industry]],2,FALSE),"-")</f>
        <v>-</v>
      </c>
      <c r="D1150" t="s">
        <v>256</v>
      </c>
      <c r="E1150">
        <v>1659.2705249999999</v>
      </c>
      <c r="F1150">
        <v>141.33000000000001</v>
      </c>
      <c r="G1150">
        <v>12.1165424306011</v>
      </c>
      <c r="H1150">
        <v>7.9206632044948302</v>
      </c>
      <c r="I1150">
        <v>57.699449764329401</v>
      </c>
      <c r="J1150">
        <v>7.2763094861692199</v>
      </c>
      <c r="K1150">
        <v>131.30889120495499</v>
      </c>
      <c r="L1150">
        <v>112.590065433579</v>
      </c>
      <c r="M1150">
        <v>31.9141167774834</v>
      </c>
      <c r="N1150">
        <v>5.0828269374239401</v>
      </c>
      <c r="O1150">
        <v>1.27648492258128</v>
      </c>
      <c r="P1150">
        <v>11.0875256491898</v>
      </c>
      <c r="Q1150">
        <v>79.580686149936398</v>
      </c>
      <c r="R1150">
        <v>9.4011953416534996E-2</v>
      </c>
    </row>
    <row r="1151" spans="1:18" hidden="1" x14ac:dyDescent="0.3">
      <c r="A1151" t="s">
        <v>2452</v>
      </c>
      <c r="B1151" t="s">
        <v>2453</v>
      </c>
      <c r="C1151" t="str">
        <f>IFERROR(VLOOKUP(Table1[[#This Row],[Ticker]],[1]!Table1[[Symbol]:[Industry]],2,FALSE),"-")</f>
        <v>-</v>
      </c>
      <c r="D1151" t="s">
        <v>446</v>
      </c>
      <c r="E1151">
        <v>1658.514796295</v>
      </c>
      <c r="F1151">
        <v>722.8</v>
      </c>
      <c r="G1151">
        <v>36.1229552074251</v>
      </c>
      <c r="H1151">
        <v>24.730093281454302</v>
      </c>
      <c r="I1151">
        <v>-6.9861204680235804</v>
      </c>
      <c r="J1151">
        <v>14.3481024819309</v>
      </c>
      <c r="K1151">
        <v>589.70361557382205</v>
      </c>
      <c r="L1151">
        <v>564.81256175423005</v>
      </c>
      <c r="M1151">
        <v>41.918370789937804</v>
      </c>
      <c r="N1151">
        <v>15.7033449702484</v>
      </c>
      <c r="O1151">
        <v>2.4919662353461098</v>
      </c>
      <c r="P1151">
        <v>1.2589928057553801</v>
      </c>
      <c r="Q1151">
        <v>74.5682888540031</v>
      </c>
      <c r="R1151">
        <v>3.0984443891265999E-2</v>
      </c>
    </row>
    <row r="1152" spans="1:18" hidden="1" x14ac:dyDescent="0.3">
      <c r="A1152" t="s">
        <v>2454</v>
      </c>
      <c r="B1152" t="s">
        <v>2455</v>
      </c>
      <c r="C1152" t="str">
        <f>IFERROR(VLOOKUP(Table1[[#This Row],[Ticker]],[1]!Table1[[Symbol]:[Industry]],2,FALSE),"-")</f>
        <v>-</v>
      </c>
      <c r="D1152" t="s">
        <v>269</v>
      </c>
      <c r="E1152">
        <v>1654.2438770000001</v>
      </c>
      <c r="F1152">
        <v>160.85</v>
      </c>
      <c r="G1152">
        <v>29.367206850002798</v>
      </c>
      <c r="H1152">
        <v>3.1421204158285301</v>
      </c>
      <c r="I1152">
        <v>23.256996759947601</v>
      </c>
      <c r="J1152">
        <v>3.0103723334480899</v>
      </c>
      <c r="K1152">
        <v>148.79921542989501</v>
      </c>
      <c r="L1152">
        <v>131.85442560155801</v>
      </c>
      <c r="M1152">
        <v>35.411780292769102</v>
      </c>
      <c r="N1152">
        <v>5.1972068093223598</v>
      </c>
      <c r="O1152">
        <v>1.9101820535795899</v>
      </c>
      <c r="P1152">
        <v>14.8896487410631</v>
      </c>
      <c r="Q1152">
        <v>58.316929133858203</v>
      </c>
      <c r="R1152">
        <v>0.138698375419707</v>
      </c>
    </row>
    <row r="1153" spans="1:18" hidden="1" x14ac:dyDescent="0.3">
      <c r="A1153" t="s">
        <v>2456</v>
      </c>
      <c r="B1153" t="s">
        <v>2457</v>
      </c>
      <c r="C1153" t="str">
        <f>IFERROR(VLOOKUP(Table1[[#This Row],[Ticker]],[1]!Table1[[Symbol]:[Industry]],2,FALSE),"-")</f>
        <v>-</v>
      </c>
      <c r="D1153" t="s">
        <v>384</v>
      </c>
      <c r="E1153">
        <v>1653.07655342</v>
      </c>
      <c r="F1153">
        <v>695.8</v>
      </c>
      <c r="G1153">
        <v>-28.4062304230998</v>
      </c>
      <c r="H1153">
        <v>0.373155297386358</v>
      </c>
      <c r="I1153">
        <v>-13.0582940626074</v>
      </c>
      <c r="J1153">
        <v>0.14664793647645699</v>
      </c>
      <c r="K1153">
        <v>688.030418012523</v>
      </c>
      <c r="L1153">
        <v>707.14991526075596</v>
      </c>
      <c r="M1153">
        <v>55.842503193929304</v>
      </c>
      <c r="N1153">
        <v>0.77037787497999899</v>
      </c>
      <c r="O1153">
        <v>0.96094580224485204</v>
      </c>
      <c r="P1153">
        <v>32.221902845645303</v>
      </c>
      <c r="Q1153">
        <v>11.150159744408899</v>
      </c>
      <c r="R1153">
        <v>3.2985044444122001E-2</v>
      </c>
    </row>
    <row r="1154" spans="1:18" hidden="1" x14ac:dyDescent="0.3">
      <c r="A1154" t="s">
        <v>2458</v>
      </c>
      <c r="B1154" t="s">
        <v>2459</v>
      </c>
      <c r="C1154" t="str">
        <f>IFERROR(VLOOKUP(Table1[[#This Row],[Ticker]],[1]!Table1[[Symbol]:[Industry]],2,FALSE),"-")</f>
        <v>-</v>
      </c>
      <c r="D1154" t="s">
        <v>384</v>
      </c>
      <c r="E1154">
        <v>1651.51818409</v>
      </c>
      <c r="F1154">
        <v>599.79999999999995</v>
      </c>
      <c r="G1154">
        <v>-33.677279487106397</v>
      </c>
      <c r="H1154">
        <v>1.19817979180704</v>
      </c>
      <c r="I1154">
        <v>-15.860836860066399</v>
      </c>
      <c r="J1154">
        <v>3.0508943583413402</v>
      </c>
      <c r="K1154">
        <v>566.96649527459203</v>
      </c>
      <c r="L1154">
        <v>564.83779027697199</v>
      </c>
      <c r="M1154">
        <v>43.634846126962302</v>
      </c>
      <c r="N1154">
        <v>4.5929684328141098</v>
      </c>
      <c r="O1154">
        <v>0.74703107816150205</v>
      </c>
      <c r="P1154">
        <v>23.374458152717501</v>
      </c>
      <c r="Q1154">
        <v>36.302692875809498</v>
      </c>
      <c r="R1154">
        <v>0.13534955416024799</v>
      </c>
    </row>
    <row r="1155" spans="1:18" hidden="1" x14ac:dyDescent="0.3">
      <c r="A1155" t="s">
        <v>2460</v>
      </c>
      <c r="B1155" t="s">
        <v>2461</v>
      </c>
      <c r="C1155" t="str">
        <f>IFERROR(VLOOKUP(Table1[[#This Row],[Ticker]],[1]!Table1[[Symbol]:[Industry]],2,FALSE),"-")</f>
        <v>-</v>
      </c>
      <c r="D1155" t="s">
        <v>524</v>
      </c>
      <c r="E1155">
        <v>1651.1787914049901</v>
      </c>
      <c r="F1155">
        <v>338.95</v>
      </c>
      <c r="G1155">
        <v>-5.5021899774268697</v>
      </c>
      <c r="H1155">
        <v>5.7000218870252599</v>
      </c>
      <c r="I1155">
        <v>-26.8475881811279</v>
      </c>
      <c r="J1155">
        <v>0.83916130546040102</v>
      </c>
      <c r="K1155">
        <v>335.28929175363902</v>
      </c>
      <c r="L1155">
        <v>340.31005537844197</v>
      </c>
      <c r="M1155">
        <v>40.515874157421102</v>
      </c>
      <c r="N1155">
        <v>2.4057704168718801</v>
      </c>
      <c r="O1155">
        <v>1.40785481613638</v>
      </c>
      <c r="P1155">
        <v>33.5005163003392</v>
      </c>
      <c r="Q1155">
        <v>29.8659003831417</v>
      </c>
      <c r="R1155">
        <v>-5.1887095135075001E-2</v>
      </c>
    </row>
    <row r="1156" spans="1:18" hidden="1" x14ac:dyDescent="0.3">
      <c r="A1156" t="s">
        <v>2462</v>
      </c>
      <c r="B1156" t="s">
        <v>2463</v>
      </c>
      <c r="C1156" t="str">
        <f>IFERROR(VLOOKUP(Table1[[#This Row],[Ticker]],[1]!Table1[[Symbol]:[Industry]],2,FALSE),"-")</f>
        <v>-</v>
      </c>
      <c r="D1156" t="s">
        <v>401</v>
      </c>
      <c r="E1156">
        <v>1641.5156107350001</v>
      </c>
      <c r="F1156">
        <v>589.20000000000005</v>
      </c>
      <c r="G1156">
        <v>9.6568621944401603</v>
      </c>
      <c r="H1156">
        <v>15.040868565527999</v>
      </c>
      <c r="I1156">
        <v>17.171505966489399</v>
      </c>
      <c r="J1156">
        <v>9.2303310966168297</v>
      </c>
      <c r="K1156">
        <v>494.51996440893299</v>
      </c>
      <c r="L1156">
        <v>481.14175773897398</v>
      </c>
      <c r="M1156">
        <v>79.313483612730295</v>
      </c>
      <c r="N1156">
        <v>12.259010170422799</v>
      </c>
      <c r="O1156">
        <v>2.6681973999445798</v>
      </c>
      <c r="P1156">
        <v>4.0224032586557898</v>
      </c>
      <c r="Q1156">
        <v>43.882783882783897</v>
      </c>
      <c r="R1156">
        <v>-4.2089666334530998E-2</v>
      </c>
    </row>
    <row r="1157" spans="1:18" hidden="1" x14ac:dyDescent="0.3">
      <c r="A1157" t="s">
        <v>2464</v>
      </c>
      <c r="B1157" t="s">
        <v>2465</v>
      </c>
      <c r="C1157" t="str">
        <f>IFERROR(VLOOKUP(Table1[[#This Row],[Ticker]],[1]!Table1[[Symbol]:[Industry]],2,FALSE),"-")</f>
        <v>-</v>
      </c>
      <c r="D1157" t="s">
        <v>372</v>
      </c>
      <c r="E1157">
        <v>1638.10432954</v>
      </c>
      <c r="F1157">
        <v>40.54</v>
      </c>
      <c r="G1157">
        <v>62.454633065729404</v>
      </c>
      <c r="H1157">
        <v>-6.6255268581280102</v>
      </c>
      <c r="I1157">
        <v>30.269291313679499</v>
      </c>
      <c r="J1157">
        <v>-1.27252774314939</v>
      </c>
      <c r="K1157">
        <v>38.745975528659798</v>
      </c>
      <c r="L1157">
        <v>33.202238117381398</v>
      </c>
      <c r="M1157">
        <v>49.697234686075198</v>
      </c>
      <c r="N1157">
        <v>1.85286897751257</v>
      </c>
      <c r="O1157">
        <v>0.61963156776308603</v>
      </c>
      <c r="P1157">
        <v>14.7015293537247</v>
      </c>
      <c r="Q1157">
        <v>102.7</v>
      </c>
      <c r="R1157">
        <v>7.8351020251549996E-3</v>
      </c>
    </row>
    <row r="1158" spans="1:18" hidden="1" x14ac:dyDescent="0.3">
      <c r="A1158" t="s">
        <v>2466</v>
      </c>
      <c r="B1158" t="s">
        <v>2467</v>
      </c>
      <c r="C1158" t="str">
        <f>IFERROR(VLOOKUP(Table1[[#This Row],[Ticker]],[1]!Table1[[Symbol]:[Industry]],2,FALSE),"-")</f>
        <v>-</v>
      </c>
      <c r="E1158">
        <v>1636.3929232799901</v>
      </c>
      <c r="F1158">
        <v>46.6</v>
      </c>
      <c r="G1158">
        <v>6979.6124829677601</v>
      </c>
      <c r="H1158">
        <v>40.519749277140498</v>
      </c>
      <c r="I1158">
        <v>551.14058638488098</v>
      </c>
      <c r="J1158">
        <v>7.88533004527459</v>
      </c>
      <c r="K1158">
        <v>33.961140205601197</v>
      </c>
      <c r="L1158">
        <v>19.5367272004009</v>
      </c>
      <c r="M1158">
        <v>19.914464246548398</v>
      </c>
      <c r="N1158">
        <v>19.5737402248329</v>
      </c>
      <c r="O1158">
        <v>0.31091886785415002</v>
      </c>
      <c r="P1158">
        <v>0</v>
      </c>
      <c r="Q1158">
        <v>7361.0017889087603</v>
      </c>
      <c r="R1158">
        <v>0.30440892699028499</v>
      </c>
    </row>
    <row r="1159" spans="1:18" hidden="1" x14ac:dyDescent="0.3">
      <c r="A1159" t="s">
        <v>2468</v>
      </c>
      <c r="B1159" t="s">
        <v>2469</v>
      </c>
      <c r="C1159" t="str">
        <f>IFERROR(VLOOKUP(Table1[[#This Row],[Ticker]],[1]!Table1[[Symbol]:[Industry]],2,FALSE),"-")</f>
        <v>-</v>
      </c>
      <c r="D1159" t="s">
        <v>367</v>
      </c>
      <c r="E1159">
        <v>1635.0678539999999</v>
      </c>
      <c r="F1159">
        <v>931.35</v>
      </c>
      <c r="G1159">
        <v>143.50135675273</v>
      </c>
      <c r="H1159">
        <v>32.683696159251802</v>
      </c>
      <c r="I1159">
        <v>159.35422385965401</v>
      </c>
      <c r="J1159">
        <v>5.9196473921106296</v>
      </c>
      <c r="K1159">
        <v>648.23694332497496</v>
      </c>
      <c r="M1159">
        <v>54.588714966714903</v>
      </c>
      <c r="N1159">
        <v>22.371127253661701</v>
      </c>
      <c r="O1159">
        <v>0.956673869680851</v>
      </c>
      <c r="P1159">
        <v>5.25581145648788</v>
      </c>
      <c r="Q1159">
        <v>296.31914893617</v>
      </c>
    </row>
    <row r="1160" spans="1:18" hidden="1" x14ac:dyDescent="0.3">
      <c r="A1160" t="s">
        <v>2470</v>
      </c>
      <c r="B1160" t="s">
        <v>2471</v>
      </c>
      <c r="C1160" t="str">
        <f>IFERROR(VLOOKUP(Table1[[#This Row],[Ticker]],[1]!Table1[[Symbol]:[Industry]],2,FALSE),"-")</f>
        <v>-</v>
      </c>
      <c r="D1160" t="s">
        <v>212</v>
      </c>
      <c r="E1160">
        <v>1633.94</v>
      </c>
      <c r="F1160">
        <v>386.75</v>
      </c>
      <c r="G1160">
        <v>1.7054822948906201</v>
      </c>
      <c r="H1160">
        <v>-1.92811419681961</v>
      </c>
      <c r="I1160">
        <v>18.795073016815401</v>
      </c>
      <c r="J1160">
        <v>-0.29460671530451299</v>
      </c>
      <c r="K1160">
        <v>356.27403643626599</v>
      </c>
      <c r="L1160">
        <v>308.11018754509399</v>
      </c>
      <c r="M1160">
        <v>47.992919919885601</v>
      </c>
      <c r="N1160">
        <v>3.8821706708566701</v>
      </c>
      <c r="O1160">
        <v>0.33411445725670402</v>
      </c>
      <c r="P1160">
        <v>6.3865546218487301</v>
      </c>
      <c r="Q1160">
        <v>70.037370850736394</v>
      </c>
    </row>
    <row r="1161" spans="1:18" hidden="1" x14ac:dyDescent="0.3">
      <c r="A1161" t="s">
        <v>2472</v>
      </c>
      <c r="B1161" t="s">
        <v>2473</v>
      </c>
      <c r="C1161" t="str">
        <f>IFERROR(VLOOKUP(Table1[[#This Row],[Ticker]],[1]!Table1[[Symbol]:[Industry]],2,FALSE),"-")</f>
        <v>-</v>
      </c>
      <c r="D1161" t="s">
        <v>41</v>
      </c>
      <c r="E1161">
        <v>1625.7014999999999</v>
      </c>
      <c r="F1161">
        <v>47.8</v>
      </c>
      <c r="G1161">
        <v>-10.3930247456007</v>
      </c>
      <c r="H1161">
        <v>-3.9597285453879301</v>
      </c>
      <c r="I1161">
        <v>1.11935131810519</v>
      </c>
      <c r="J1161">
        <v>6.1991753872628603</v>
      </c>
      <c r="K1161">
        <v>47.233934774582302</v>
      </c>
      <c r="L1161">
        <v>45.809063967762398</v>
      </c>
      <c r="M1161">
        <v>50.3059471857188</v>
      </c>
      <c r="N1161">
        <v>1.9174552303085699</v>
      </c>
      <c r="O1161">
        <v>0.18802453688161799</v>
      </c>
      <c r="P1161">
        <v>66.087866108786599</v>
      </c>
      <c r="Q1161">
        <v>40.588235294117602</v>
      </c>
      <c r="R1161">
        <v>0.24706703820354001</v>
      </c>
    </row>
    <row r="1162" spans="1:18" hidden="1" x14ac:dyDescent="0.3">
      <c r="A1162" t="s">
        <v>2474</v>
      </c>
      <c r="B1162" t="s">
        <v>2475</v>
      </c>
      <c r="C1162" t="str">
        <f>IFERROR(VLOOKUP(Table1[[#This Row],[Ticker]],[1]!Table1[[Symbol]:[Industry]],2,FALSE),"-")</f>
        <v>-</v>
      </c>
      <c r="D1162" t="s">
        <v>166</v>
      </c>
      <c r="E1162">
        <v>1609.3923933149999</v>
      </c>
      <c r="F1162">
        <v>1617.3</v>
      </c>
      <c r="G1162">
        <v>180.406490688052</v>
      </c>
      <c r="H1162">
        <v>34.318933295351101</v>
      </c>
      <c r="I1162">
        <v>157.58077572429701</v>
      </c>
      <c r="J1162">
        <v>-7.2412227952509598</v>
      </c>
      <c r="K1162">
        <v>1274.0597856578099</v>
      </c>
      <c r="L1162">
        <v>964.77242337617599</v>
      </c>
      <c r="M1162">
        <v>38.459797668360899</v>
      </c>
      <c r="N1162">
        <v>15.5398532667464</v>
      </c>
      <c r="O1162">
        <v>1.5005970123491099</v>
      </c>
      <c r="P1162">
        <v>2.3341371421504902</v>
      </c>
      <c r="Q1162">
        <v>227.289284630173</v>
      </c>
      <c r="R1162">
        <v>0.110985867943627</v>
      </c>
    </row>
    <row r="1163" spans="1:18" hidden="1" x14ac:dyDescent="0.3">
      <c r="A1163" t="s">
        <v>2476</v>
      </c>
      <c r="B1163" t="s">
        <v>2477</v>
      </c>
      <c r="C1163" t="str">
        <f>IFERROR(VLOOKUP(Table1[[#This Row],[Ticker]],[1]!Table1[[Symbol]:[Industry]],2,FALSE),"-")</f>
        <v>-</v>
      </c>
      <c r="D1163" t="s">
        <v>355</v>
      </c>
      <c r="E1163">
        <v>1607.2550693999999</v>
      </c>
      <c r="F1163">
        <v>30.95</v>
      </c>
      <c r="G1163">
        <v>-20.831397625616798</v>
      </c>
      <c r="H1163">
        <v>6.2465053013292904</v>
      </c>
      <c r="I1163">
        <v>-25.918214294110399</v>
      </c>
      <c r="J1163">
        <v>-1.95190637042436</v>
      </c>
      <c r="K1163">
        <v>29.959513870008099</v>
      </c>
      <c r="L1163">
        <v>32.245379654195297</v>
      </c>
      <c r="M1163">
        <v>46.843764245580402</v>
      </c>
      <c r="N1163">
        <v>4.9799892062256603</v>
      </c>
      <c r="O1163">
        <v>1.36968782798302</v>
      </c>
      <c r="P1163">
        <v>47.9806138933764</v>
      </c>
      <c r="Q1163">
        <v>37.5555555555555</v>
      </c>
      <c r="R1163">
        <v>-4.7618193078098003E-2</v>
      </c>
    </row>
    <row r="1164" spans="1:18" hidden="1" x14ac:dyDescent="0.3">
      <c r="A1164" t="s">
        <v>2478</v>
      </c>
      <c r="B1164" t="s">
        <v>2479</v>
      </c>
      <c r="C1164" t="str">
        <f>IFERROR(VLOOKUP(Table1[[#This Row],[Ticker]],[1]!Table1[[Symbol]:[Industry]],2,FALSE),"-")</f>
        <v>-</v>
      </c>
      <c r="D1164" t="s">
        <v>269</v>
      </c>
      <c r="E1164">
        <v>1595.22</v>
      </c>
      <c r="F1164">
        <v>1441</v>
      </c>
      <c r="G1164">
        <v>-19.862491981743201</v>
      </c>
      <c r="H1164">
        <v>3.2037141386572698</v>
      </c>
      <c r="I1164">
        <v>-17.718693044886098</v>
      </c>
      <c r="J1164">
        <v>-2.2957495335300702</v>
      </c>
      <c r="K1164">
        <v>1378.1159292576999</v>
      </c>
      <c r="L1164">
        <v>1414.6818746444501</v>
      </c>
      <c r="M1164">
        <v>52.770253385918103</v>
      </c>
      <c r="N1164">
        <v>3.0868954535967199</v>
      </c>
      <c r="O1164">
        <v>1.54426680957172</v>
      </c>
      <c r="P1164">
        <v>23.5287994448299</v>
      </c>
      <c r="Q1164">
        <v>22.010075780026199</v>
      </c>
      <c r="R1164">
        <v>0.15531314003802801</v>
      </c>
    </row>
    <row r="1165" spans="1:18" hidden="1" x14ac:dyDescent="0.3">
      <c r="A1165" t="s">
        <v>2480</v>
      </c>
      <c r="B1165" t="s">
        <v>2481</v>
      </c>
      <c r="C1165" t="str">
        <f>IFERROR(VLOOKUP(Table1[[#This Row],[Ticker]],[1]!Table1[[Symbol]:[Industry]],2,FALSE),"-")</f>
        <v>-</v>
      </c>
      <c r="D1165" t="s">
        <v>372</v>
      </c>
      <c r="E1165">
        <v>1593.4219000000001</v>
      </c>
      <c r="F1165">
        <v>834</v>
      </c>
      <c r="G1165">
        <v>144.763658194697</v>
      </c>
      <c r="H1165">
        <v>11.0204170264605</v>
      </c>
      <c r="I1165">
        <v>67.196169148407904</v>
      </c>
      <c r="J1165">
        <v>1.2678600576885699</v>
      </c>
      <c r="K1165">
        <v>746.84941302954405</v>
      </c>
      <c r="L1165">
        <v>577.01601474360302</v>
      </c>
      <c r="M1165">
        <v>48.693592323150199</v>
      </c>
      <c r="N1165">
        <v>6.7556672349847302</v>
      </c>
      <c r="O1165">
        <v>2.2262898214677298</v>
      </c>
      <c r="P1165">
        <v>3.7170263788968798</v>
      </c>
      <c r="Q1165">
        <v>194.54352816528299</v>
      </c>
      <c r="R1165">
        <v>0.19410363641515599</v>
      </c>
    </row>
    <row r="1166" spans="1:18" hidden="1" x14ac:dyDescent="0.3">
      <c r="A1166" t="s">
        <v>2482</v>
      </c>
      <c r="B1166" t="s">
        <v>2483</v>
      </c>
      <c r="C1166" t="str">
        <f>IFERROR(VLOOKUP(Table1[[#This Row],[Ticker]],[1]!Table1[[Symbol]:[Industry]],2,FALSE),"-")</f>
        <v>-</v>
      </c>
      <c r="D1166" t="s">
        <v>96</v>
      </c>
      <c r="E1166">
        <v>1592.3695754749999</v>
      </c>
      <c r="F1166">
        <v>1528.6</v>
      </c>
      <c r="G1166">
        <v>440.35934326217699</v>
      </c>
      <c r="H1166">
        <v>17.4364963493814</v>
      </c>
      <c r="I1166">
        <v>42.015522606093199</v>
      </c>
      <c r="J1166">
        <v>6.2697013106279096</v>
      </c>
      <c r="K1166">
        <v>1228.14845205964</v>
      </c>
      <c r="L1166">
        <v>972.08754021489904</v>
      </c>
      <c r="M1166">
        <v>41.0026103436265</v>
      </c>
      <c r="N1166">
        <v>17.632252363970899</v>
      </c>
      <c r="O1166">
        <v>0.75639779833834198</v>
      </c>
      <c r="P1166">
        <v>0</v>
      </c>
      <c r="Q1166">
        <v>518.86639676113305</v>
      </c>
    </row>
    <row r="1167" spans="1:18" hidden="1" x14ac:dyDescent="0.3">
      <c r="A1167" t="s">
        <v>2484</v>
      </c>
      <c r="B1167" t="s">
        <v>2485</v>
      </c>
      <c r="C1167" t="str">
        <f>IFERROR(VLOOKUP(Table1[[#This Row],[Ticker]],[1]!Table1[[Symbol]:[Industry]],2,FALSE),"-")</f>
        <v>-</v>
      </c>
      <c r="D1167" t="s">
        <v>256</v>
      </c>
      <c r="E1167">
        <v>1578.9457829200001</v>
      </c>
      <c r="F1167">
        <v>512.29999999999995</v>
      </c>
      <c r="G1167">
        <v>-20.962408470180399</v>
      </c>
      <c r="H1167">
        <v>-1.5103999621287201</v>
      </c>
      <c r="I1167">
        <v>-9.7208120466887102</v>
      </c>
      <c r="J1167">
        <v>-0.94763780261020802</v>
      </c>
      <c r="K1167">
        <v>496.78897100729102</v>
      </c>
      <c r="L1167">
        <v>499.96904924320398</v>
      </c>
      <c r="M1167">
        <v>40.236261788049802</v>
      </c>
      <c r="N1167">
        <v>1.5774262356599</v>
      </c>
      <c r="O1167">
        <v>0.90177603819520902</v>
      </c>
      <c r="P1167">
        <v>35.174702322857698</v>
      </c>
      <c r="Q1167">
        <v>27.437810945273601</v>
      </c>
      <c r="R1167">
        <v>4.4526587522499998E-4</v>
      </c>
    </row>
    <row r="1168" spans="1:18" hidden="1" x14ac:dyDescent="0.3">
      <c r="A1168" t="s">
        <v>2486</v>
      </c>
      <c r="B1168" t="s">
        <v>2487</v>
      </c>
      <c r="C1168" t="str">
        <f>IFERROR(VLOOKUP(Table1[[#This Row],[Ticker]],[1]!Table1[[Symbol]:[Industry]],2,FALSE),"-")</f>
        <v>-</v>
      </c>
      <c r="D1168" t="s">
        <v>524</v>
      </c>
      <c r="E1168">
        <v>1577.31807121</v>
      </c>
      <c r="F1168">
        <v>6051.2</v>
      </c>
      <c r="G1168">
        <v>-39.184081316357201</v>
      </c>
      <c r="H1168">
        <v>19.504162950077301</v>
      </c>
      <c r="I1168">
        <v>-3.3993891856516898</v>
      </c>
      <c r="J1168">
        <v>1.2957642038358099</v>
      </c>
      <c r="K1168">
        <v>5396.8441948858099</v>
      </c>
      <c r="L1168">
        <v>5740.1839616152402</v>
      </c>
      <c r="M1168">
        <v>43.823063820252997</v>
      </c>
      <c r="N1168">
        <v>8.2690180879014505</v>
      </c>
      <c r="O1168">
        <v>1.52561224730776</v>
      </c>
      <c r="P1168">
        <v>16.8355037017451</v>
      </c>
      <c r="Q1168">
        <v>35.5555555555555</v>
      </c>
      <c r="R1168">
        <v>-7.9420839867563001E-2</v>
      </c>
    </row>
    <row r="1169" spans="1:18" hidden="1" x14ac:dyDescent="0.3">
      <c r="A1169" t="s">
        <v>2488</v>
      </c>
      <c r="B1169" t="s">
        <v>2489</v>
      </c>
      <c r="C1169" t="str">
        <f>IFERROR(VLOOKUP(Table1[[#This Row],[Ticker]],[1]!Table1[[Symbol]:[Industry]],2,FALSE),"-")</f>
        <v>-</v>
      </c>
      <c r="D1169" t="s">
        <v>269</v>
      </c>
      <c r="E1169">
        <v>1576.7288570000001</v>
      </c>
      <c r="F1169">
        <v>735</v>
      </c>
      <c r="G1169">
        <v>12.2885101002299</v>
      </c>
      <c r="H1169">
        <v>3.8988529536769501</v>
      </c>
      <c r="I1169">
        <v>-12.5567468919704</v>
      </c>
      <c r="J1169">
        <v>3.4525481643822502</v>
      </c>
      <c r="K1169">
        <v>681.28892686924905</v>
      </c>
      <c r="L1169">
        <v>635.81314333074897</v>
      </c>
      <c r="M1169">
        <v>49.229585688019</v>
      </c>
      <c r="N1169">
        <v>4.4764148494659199</v>
      </c>
      <c r="O1169">
        <v>0.85274229035806803</v>
      </c>
      <c r="P1169">
        <v>10.3401360544217</v>
      </c>
      <c r="Q1169">
        <v>52.711406607105701</v>
      </c>
      <c r="R1169">
        <v>0.122464691989863</v>
      </c>
    </row>
    <row r="1170" spans="1:18" hidden="1" x14ac:dyDescent="0.3">
      <c r="A1170" t="s">
        <v>2490</v>
      </c>
      <c r="B1170" t="s">
        <v>2491</v>
      </c>
      <c r="C1170" t="str">
        <f>IFERROR(VLOOKUP(Table1[[#This Row],[Ticker]],[1]!Table1[[Symbol]:[Industry]],2,FALSE),"-")</f>
        <v>-</v>
      </c>
      <c r="D1170" t="s">
        <v>810</v>
      </c>
      <c r="E1170">
        <v>1575.13864805</v>
      </c>
      <c r="F1170">
        <v>285.39999999999998</v>
      </c>
      <c r="G1170">
        <v>752.75992801520704</v>
      </c>
      <c r="H1170">
        <v>13.494327959599699</v>
      </c>
      <c r="I1170">
        <v>154.12840198931201</v>
      </c>
      <c r="J1170">
        <v>5.7762571445541999</v>
      </c>
      <c r="K1170">
        <v>230.62727660254399</v>
      </c>
      <c r="L1170">
        <v>156.86080885183799</v>
      </c>
      <c r="M1170">
        <v>76.942505848216797</v>
      </c>
      <c r="N1170">
        <v>11.407150755658</v>
      </c>
      <c r="O1170">
        <v>2.2745015090042302</v>
      </c>
      <c r="P1170">
        <v>0</v>
      </c>
      <c r="R1170">
        <v>0.119342281156104</v>
      </c>
    </row>
    <row r="1171" spans="1:18" hidden="1" x14ac:dyDescent="0.3">
      <c r="A1171" t="s">
        <v>2492</v>
      </c>
      <c r="B1171" t="s">
        <v>2493</v>
      </c>
      <c r="C1171" t="str">
        <f>IFERROR(VLOOKUP(Table1[[#This Row],[Ticker]],[1]!Table1[[Symbol]:[Industry]],2,FALSE),"-")</f>
        <v>-</v>
      </c>
      <c r="D1171" t="s">
        <v>22</v>
      </c>
      <c r="E1171">
        <v>1574.5211505</v>
      </c>
      <c r="F1171">
        <v>1160.0999999999999</v>
      </c>
      <c r="G1171">
        <v>104.418103068848</v>
      </c>
      <c r="H1171">
        <v>-16.445588603759401</v>
      </c>
      <c r="I1171">
        <v>75.856683971370302</v>
      </c>
      <c r="J1171">
        <v>-6.84151096344715</v>
      </c>
      <c r="K1171">
        <v>1147.2966132977799</v>
      </c>
      <c r="L1171">
        <v>890.74577436284699</v>
      </c>
      <c r="M1171">
        <v>48.730552612683397</v>
      </c>
      <c r="N1171">
        <v>-0.97420689133225202</v>
      </c>
      <c r="O1171">
        <v>0.28135786878344998</v>
      </c>
      <c r="P1171">
        <v>26.6097750193948</v>
      </c>
      <c r="Q1171">
        <v>146.305732484076</v>
      </c>
      <c r="R1171">
        <v>0.178431438733932</v>
      </c>
    </row>
    <row r="1172" spans="1:18" hidden="1" x14ac:dyDescent="0.3">
      <c r="A1172" t="s">
        <v>2494</v>
      </c>
      <c r="B1172" t="s">
        <v>2495</v>
      </c>
      <c r="C1172" t="str">
        <f>IFERROR(VLOOKUP(Table1[[#This Row],[Ticker]],[1]!Table1[[Symbol]:[Industry]],2,FALSE),"-")</f>
        <v>-</v>
      </c>
      <c r="D1172" t="s">
        <v>239</v>
      </c>
      <c r="E1172">
        <v>1571.2449999999999</v>
      </c>
      <c r="F1172">
        <v>1251.55</v>
      </c>
      <c r="G1172">
        <v>68.766092596630003</v>
      </c>
      <c r="H1172">
        <v>-2.0558603137827101</v>
      </c>
      <c r="I1172">
        <v>67.918625354119598</v>
      </c>
      <c r="J1172">
        <v>-1.7107344529289099</v>
      </c>
      <c r="K1172">
        <v>1162.68769324505</v>
      </c>
      <c r="L1172">
        <v>892.45455254940896</v>
      </c>
      <c r="M1172">
        <v>41.764371843673601</v>
      </c>
      <c r="N1172">
        <v>0.37120741301670501</v>
      </c>
      <c r="O1172">
        <v>0.64794980270881897</v>
      </c>
      <c r="P1172">
        <v>18.2293955495186</v>
      </c>
      <c r="Q1172">
        <v>107.55389718076199</v>
      </c>
      <c r="R1172">
        <v>8.0769220747933995E-2</v>
      </c>
    </row>
    <row r="1173" spans="1:18" hidden="1" x14ac:dyDescent="0.3">
      <c r="A1173" t="s">
        <v>2496</v>
      </c>
      <c r="B1173" t="s">
        <v>2497</v>
      </c>
      <c r="C1173" t="str">
        <f>IFERROR(VLOOKUP(Table1[[#This Row],[Ticker]],[1]!Table1[[Symbol]:[Industry]],2,FALSE),"-")</f>
        <v>-</v>
      </c>
      <c r="D1173" t="s">
        <v>186</v>
      </c>
      <c r="E1173">
        <v>1570.9075479999999</v>
      </c>
      <c r="F1173">
        <v>128.05000000000001</v>
      </c>
      <c r="G1173">
        <v>-21.785787528217401</v>
      </c>
      <c r="H1173">
        <v>-10.4154327606087</v>
      </c>
      <c r="I1173">
        <v>-12.3530858454107</v>
      </c>
      <c r="J1173">
        <v>-6.3479703778139802</v>
      </c>
      <c r="K1173">
        <v>135.39104113562399</v>
      </c>
      <c r="L1173">
        <v>133.98427935333899</v>
      </c>
      <c r="M1173">
        <v>46.774662856067998</v>
      </c>
      <c r="N1173">
        <v>-2.82217850119422</v>
      </c>
      <c r="O1173">
        <v>1.7056483782796299</v>
      </c>
      <c r="P1173">
        <v>39.7891448652869</v>
      </c>
      <c r="Q1173">
        <v>19.672897196261601</v>
      </c>
      <c r="R1173">
        <v>3.1394912685758003E-2</v>
      </c>
    </row>
    <row r="1174" spans="1:18" hidden="1" x14ac:dyDescent="0.3">
      <c r="A1174" t="s">
        <v>2498</v>
      </c>
      <c r="B1174" t="s">
        <v>2499</v>
      </c>
      <c r="C1174" t="str">
        <f>IFERROR(VLOOKUP(Table1[[#This Row],[Ticker]],[1]!Table1[[Symbol]:[Industry]],2,FALSE),"-")</f>
        <v>-</v>
      </c>
      <c r="D1174" t="s">
        <v>274</v>
      </c>
      <c r="E1174">
        <v>1564.4600824049901</v>
      </c>
      <c r="F1174">
        <v>1842.6</v>
      </c>
      <c r="G1174">
        <v>136.39382240042301</v>
      </c>
      <c r="H1174">
        <v>4.8730593028832896</v>
      </c>
      <c r="I1174">
        <v>29.345557463407001</v>
      </c>
      <c r="J1174">
        <v>6.3541714474482296</v>
      </c>
      <c r="K1174">
        <v>1418.60303288157</v>
      </c>
      <c r="L1174">
        <v>1242.76318213023</v>
      </c>
      <c r="M1174">
        <v>45.991360977613702</v>
      </c>
      <c r="N1174">
        <v>24.8687784185948</v>
      </c>
      <c r="O1174">
        <v>2.2072906664837699</v>
      </c>
      <c r="P1174">
        <v>0.72180614349290895</v>
      </c>
      <c r="Q1174">
        <v>166.63772520078101</v>
      </c>
      <c r="R1174">
        <v>8.7755612241014996E-2</v>
      </c>
    </row>
    <row r="1175" spans="1:18" hidden="1" x14ac:dyDescent="0.3">
      <c r="A1175" t="s">
        <v>2500</v>
      </c>
      <c r="B1175" t="s">
        <v>2501</v>
      </c>
      <c r="C1175" t="str">
        <f>IFERROR(VLOOKUP(Table1[[#This Row],[Ticker]],[1]!Table1[[Symbol]:[Industry]],2,FALSE),"-")</f>
        <v>-</v>
      </c>
      <c r="D1175" t="s">
        <v>631</v>
      </c>
      <c r="E1175">
        <v>1562.13879941</v>
      </c>
      <c r="F1175">
        <v>222.57</v>
      </c>
      <c r="G1175">
        <v>-27.1395224762685</v>
      </c>
      <c r="H1175">
        <v>-12.189833135009099</v>
      </c>
      <c r="I1175">
        <v>-27.062450238701999</v>
      </c>
      <c r="J1175">
        <v>-6.6902442186843096</v>
      </c>
      <c r="K1175">
        <v>230.32018841823401</v>
      </c>
      <c r="L1175">
        <v>234.94353124231</v>
      </c>
      <c r="M1175">
        <v>72.448847629009094</v>
      </c>
      <c r="N1175">
        <v>-3.2309068712006601</v>
      </c>
      <c r="O1175">
        <v>0.685271974805996</v>
      </c>
      <c r="P1175">
        <v>38.316035404591801</v>
      </c>
      <c r="Q1175">
        <v>19.629131953775801</v>
      </c>
      <c r="R1175">
        <v>9.5055097999142996E-2</v>
      </c>
    </row>
    <row r="1176" spans="1:18" hidden="1" x14ac:dyDescent="0.3">
      <c r="A1176" t="s">
        <v>2502</v>
      </c>
      <c r="B1176" t="s">
        <v>2503</v>
      </c>
      <c r="C1176" t="str">
        <f>IFERROR(VLOOKUP(Table1[[#This Row],[Ticker]],[1]!Table1[[Symbol]:[Industry]],2,FALSE),"-")</f>
        <v>-</v>
      </c>
      <c r="D1176" t="s">
        <v>102</v>
      </c>
      <c r="E1176">
        <v>1559.56371124</v>
      </c>
      <c r="F1176">
        <v>109.58</v>
      </c>
      <c r="G1176">
        <v>13.6669016941109</v>
      </c>
      <c r="H1176">
        <v>1.3736448600178901</v>
      </c>
      <c r="I1176">
        <v>8.0224313339380604</v>
      </c>
      <c r="J1176">
        <v>-3.1257973851491898</v>
      </c>
      <c r="K1176">
        <v>107.900014820043</v>
      </c>
      <c r="L1176">
        <v>100.813694045437</v>
      </c>
      <c r="M1176">
        <v>40.172172048925098</v>
      </c>
      <c r="N1176">
        <v>0.94994864782733601</v>
      </c>
      <c r="O1176">
        <v>1.0856838770501001</v>
      </c>
      <c r="P1176">
        <v>13.0680781164446</v>
      </c>
      <c r="Q1176">
        <v>44.660066006600601</v>
      </c>
      <c r="R1176">
        <v>1.1295315914897E-2</v>
      </c>
    </row>
    <row r="1177" spans="1:18" hidden="1" x14ac:dyDescent="0.3">
      <c r="A1177" t="s">
        <v>2504</v>
      </c>
      <c r="B1177" t="s">
        <v>2505</v>
      </c>
      <c r="C1177" t="str">
        <f>IFERROR(VLOOKUP(Table1[[#This Row],[Ticker]],[1]!Table1[[Symbol]:[Industry]],2,FALSE),"-")</f>
        <v>-</v>
      </c>
      <c r="D1177" t="s">
        <v>239</v>
      </c>
      <c r="E1177">
        <v>1553.6</v>
      </c>
      <c r="F1177">
        <v>584.65</v>
      </c>
      <c r="G1177">
        <v>100.329491207065</v>
      </c>
      <c r="H1177">
        <v>20.874095787128699</v>
      </c>
      <c r="I1177">
        <v>55.2319533351939</v>
      </c>
      <c r="J1177">
        <v>10.3632309444705</v>
      </c>
      <c r="K1177">
        <v>501.27762941270902</v>
      </c>
      <c r="L1177">
        <v>425.75026774041902</v>
      </c>
      <c r="M1177">
        <v>50.562783844630701</v>
      </c>
      <c r="N1177">
        <v>12.0783700311971</v>
      </c>
      <c r="O1177">
        <v>1.6633765561490601</v>
      </c>
      <c r="P1177">
        <v>3.2412554519798098</v>
      </c>
      <c r="Q1177">
        <v>127.667445482866</v>
      </c>
      <c r="R1177">
        <v>0.13386858631349099</v>
      </c>
    </row>
    <row r="1178" spans="1:18" hidden="1" x14ac:dyDescent="0.3">
      <c r="A1178" t="s">
        <v>2506</v>
      </c>
      <c r="B1178" t="s">
        <v>2507</v>
      </c>
      <c r="C1178" t="str">
        <f>IFERROR(VLOOKUP(Table1[[#This Row],[Ticker]],[1]!Table1[[Symbol]:[Industry]],2,FALSE),"-")</f>
        <v>-</v>
      </c>
      <c r="D1178" t="s">
        <v>160</v>
      </c>
      <c r="E1178">
        <v>1551.5772190499999</v>
      </c>
      <c r="F1178">
        <v>32.92</v>
      </c>
      <c r="G1178">
        <v>71.022242033839703</v>
      </c>
      <c r="H1178">
        <v>17.109921164745099</v>
      </c>
      <c r="I1178">
        <v>-6.07342417235688</v>
      </c>
      <c r="J1178">
        <v>-4.6306640886741901</v>
      </c>
      <c r="K1178">
        <v>29.6177690479193</v>
      </c>
      <c r="L1178">
        <v>28.247589998432701</v>
      </c>
      <c r="M1178">
        <v>55.410896704991998</v>
      </c>
      <c r="N1178">
        <v>8.2736040702243905</v>
      </c>
      <c r="O1178">
        <v>1.6278230088818999</v>
      </c>
      <c r="P1178">
        <v>19.684082624544299</v>
      </c>
      <c r="Q1178">
        <v>114.462540716612</v>
      </c>
      <c r="R1178">
        <v>0.21818215108580299</v>
      </c>
    </row>
    <row r="1179" spans="1:18" hidden="1" x14ac:dyDescent="0.3">
      <c r="A1179" t="s">
        <v>2508</v>
      </c>
      <c r="B1179" t="s">
        <v>2509</v>
      </c>
      <c r="C1179" t="str">
        <f>IFERROR(VLOOKUP(Table1[[#This Row],[Ticker]],[1]!Table1[[Symbol]:[Industry]],2,FALSE),"-")</f>
        <v>-</v>
      </c>
      <c r="D1179" t="s">
        <v>269</v>
      </c>
      <c r="E1179">
        <v>1549.56383925</v>
      </c>
      <c r="F1179">
        <v>59.03</v>
      </c>
      <c r="G1179">
        <v>8.6681830285625896</v>
      </c>
      <c r="H1179">
        <v>13.5399814283001</v>
      </c>
      <c r="I1179">
        <v>-8.1226116805693902</v>
      </c>
      <c r="J1179">
        <v>1.1303427526585701</v>
      </c>
      <c r="K1179">
        <v>54.833313320459702</v>
      </c>
      <c r="L1179">
        <v>54.543646618788699</v>
      </c>
      <c r="M1179">
        <v>48.945808204421702</v>
      </c>
      <c r="N1179">
        <v>5.8440972197939001</v>
      </c>
      <c r="O1179">
        <v>1.34214016405624</v>
      </c>
      <c r="P1179">
        <v>22.649500254107998</v>
      </c>
      <c r="Q1179">
        <v>38.894117647058799</v>
      </c>
      <c r="R1179">
        <v>2.1711937838477E-2</v>
      </c>
    </row>
    <row r="1180" spans="1:18" hidden="1" x14ac:dyDescent="0.3">
      <c r="A1180" t="s">
        <v>2510</v>
      </c>
      <c r="B1180" t="s">
        <v>2511</v>
      </c>
      <c r="C1180" t="str">
        <f>IFERROR(VLOOKUP(Table1[[#This Row],[Ticker]],[1]!Table1[[Symbol]:[Industry]],2,FALSE),"-")</f>
        <v>-</v>
      </c>
      <c r="D1180" t="s">
        <v>130</v>
      </c>
      <c r="E1180">
        <v>1544.9469183000001</v>
      </c>
      <c r="F1180">
        <v>14.87</v>
      </c>
      <c r="G1180">
        <v>-29.5450649107127</v>
      </c>
      <c r="H1180">
        <v>7.4316714864954898</v>
      </c>
      <c r="I1180">
        <v>28.7213232545921</v>
      </c>
      <c r="J1180">
        <v>5.1735839634124803</v>
      </c>
      <c r="K1180">
        <v>13.4628802362723</v>
      </c>
      <c r="L1180">
        <v>13.2210225365684</v>
      </c>
      <c r="M1180">
        <v>28.902262408517199</v>
      </c>
      <c r="N1180">
        <v>11.6138212546368</v>
      </c>
      <c r="O1180">
        <v>2.0183631473757102</v>
      </c>
      <c r="P1180">
        <v>23.739071956960299</v>
      </c>
      <c r="Q1180">
        <v>90.641025641025607</v>
      </c>
      <c r="R1180">
        <v>7.1616797982844996E-2</v>
      </c>
    </row>
    <row r="1181" spans="1:18" hidden="1" x14ac:dyDescent="0.3">
      <c r="A1181" t="s">
        <v>2512</v>
      </c>
      <c r="B1181" t="s">
        <v>2513</v>
      </c>
      <c r="C1181" t="str">
        <f>IFERROR(VLOOKUP(Table1[[#This Row],[Ticker]],[1]!Table1[[Symbol]:[Industry]],2,FALSE),"-")</f>
        <v>-</v>
      </c>
      <c r="D1181" t="s">
        <v>239</v>
      </c>
      <c r="E1181">
        <v>1538.5369186099999</v>
      </c>
      <c r="F1181">
        <v>302.95</v>
      </c>
      <c r="G1181">
        <v>585.71510255340195</v>
      </c>
      <c r="H1181">
        <v>21.341249267041</v>
      </c>
      <c r="I1181">
        <v>23.916765420763401</v>
      </c>
      <c r="J1181">
        <v>13.050036061266701</v>
      </c>
      <c r="K1181">
        <v>260.52365295116402</v>
      </c>
      <c r="L1181">
        <v>193.69573678190201</v>
      </c>
      <c r="M1181">
        <v>53.6693674558392</v>
      </c>
      <c r="N1181">
        <v>8.0837881967144902</v>
      </c>
      <c r="O1181">
        <v>1.0660077445863301</v>
      </c>
      <c r="P1181">
        <v>3.16883974253177</v>
      </c>
      <c r="Q1181">
        <v>638.90243902438999</v>
      </c>
      <c r="R1181">
        <v>0.195087156249138</v>
      </c>
    </row>
    <row r="1182" spans="1:18" hidden="1" x14ac:dyDescent="0.3">
      <c r="A1182" t="s">
        <v>2514</v>
      </c>
      <c r="B1182" t="s">
        <v>2515</v>
      </c>
      <c r="C1182" t="str">
        <f>IFERROR(VLOOKUP(Table1[[#This Row],[Ticker]],[1]!Table1[[Symbol]:[Industry]],2,FALSE),"-")</f>
        <v>-</v>
      </c>
      <c r="D1182" t="s">
        <v>256</v>
      </c>
      <c r="E1182">
        <v>1532.82769024</v>
      </c>
      <c r="F1182">
        <v>792.85</v>
      </c>
      <c r="G1182">
        <v>53.2743215851443</v>
      </c>
      <c r="H1182">
        <v>18.0543536401319</v>
      </c>
      <c r="I1182">
        <v>35.735366898126898</v>
      </c>
      <c r="J1182">
        <v>-0.67721919725157098</v>
      </c>
      <c r="K1182">
        <v>704.28884128758102</v>
      </c>
      <c r="L1182">
        <v>621.891306656354</v>
      </c>
      <c r="M1182">
        <v>57.526258284032103</v>
      </c>
      <c r="N1182">
        <v>8.0467493039767692</v>
      </c>
      <c r="O1182">
        <v>2.3140707441227599</v>
      </c>
      <c r="P1182">
        <v>6.8108721700195396</v>
      </c>
      <c r="Q1182">
        <v>86.311831747150705</v>
      </c>
      <c r="R1182">
        <v>4.7461346913826002E-2</v>
      </c>
    </row>
    <row r="1183" spans="1:18" hidden="1" x14ac:dyDescent="0.3">
      <c r="A1183" t="s">
        <v>2516</v>
      </c>
      <c r="B1183" t="s">
        <v>2517</v>
      </c>
      <c r="C1183" t="str">
        <f>IFERROR(VLOOKUP(Table1[[#This Row],[Ticker]],[1]!Table1[[Symbol]:[Industry]],2,FALSE),"-")</f>
        <v>-</v>
      </c>
      <c r="D1183" t="s">
        <v>22</v>
      </c>
      <c r="E1183">
        <v>1525.9659656399999</v>
      </c>
      <c r="F1183">
        <v>1147.05</v>
      </c>
      <c r="G1183">
        <v>89.446620374780593</v>
      </c>
      <c r="H1183">
        <v>6.18622741956161</v>
      </c>
      <c r="I1183">
        <v>66.7222835722756</v>
      </c>
      <c r="J1183">
        <v>-2.3380275665689401</v>
      </c>
      <c r="K1183">
        <v>999.15259333859001</v>
      </c>
      <c r="L1183">
        <v>790.70932030379299</v>
      </c>
      <c r="M1183">
        <v>50.097662380734597</v>
      </c>
      <c r="N1183">
        <v>4.6763167820192697</v>
      </c>
      <c r="O1183">
        <v>0.63749103873791202</v>
      </c>
      <c r="P1183">
        <v>7.5803147203696399</v>
      </c>
      <c r="Q1183">
        <v>132.99817184643501</v>
      </c>
      <c r="R1183">
        <v>8.8539664824985001E-2</v>
      </c>
    </row>
    <row r="1184" spans="1:18" hidden="1" x14ac:dyDescent="0.3">
      <c r="A1184" t="s">
        <v>2518</v>
      </c>
      <c r="B1184" t="s">
        <v>2519</v>
      </c>
      <c r="C1184" t="str">
        <f>IFERROR(VLOOKUP(Table1[[#This Row],[Ticker]],[1]!Table1[[Symbol]:[Industry]],2,FALSE),"-")</f>
        <v>-</v>
      </c>
      <c r="D1184" t="s">
        <v>524</v>
      </c>
      <c r="E1184">
        <v>1524.0371265000001</v>
      </c>
      <c r="F1184">
        <v>606.35</v>
      </c>
      <c r="G1184">
        <v>-2.1309037294282902</v>
      </c>
      <c r="H1184">
        <v>17.470281525105499</v>
      </c>
      <c r="I1184">
        <v>19.159242187230799</v>
      </c>
      <c r="J1184">
        <v>6.8349596247881399</v>
      </c>
      <c r="K1184">
        <v>515.26331141687399</v>
      </c>
      <c r="L1184">
        <v>493.350738674404</v>
      </c>
      <c r="M1184">
        <v>48.719016348870497</v>
      </c>
      <c r="N1184">
        <v>12.3854133336825</v>
      </c>
      <c r="O1184">
        <v>2.2475579090250499</v>
      </c>
      <c r="P1184">
        <v>2.5975096891234402</v>
      </c>
      <c r="Q1184">
        <v>50.645962732919202</v>
      </c>
      <c r="R1184">
        <v>-3.9351759559874001E-2</v>
      </c>
    </row>
    <row r="1185" spans="1:18" hidden="1" x14ac:dyDescent="0.3">
      <c r="A1185" t="s">
        <v>2520</v>
      </c>
      <c r="B1185" t="s">
        <v>2521</v>
      </c>
      <c r="C1185" t="str">
        <f>IFERROR(VLOOKUP(Table1[[#This Row],[Ticker]],[1]!Table1[[Symbol]:[Industry]],2,FALSE),"-")</f>
        <v>-</v>
      </c>
      <c r="D1185" t="s">
        <v>446</v>
      </c>
      <c r="E1185">
        <v>1524.018298</v>
      </c>
      <c r="F1185">
        <v>108.44</v>
      </c>
      <c r="G1185">
        <v>24.507604641956799</v>
      </c>
      <c r="H1185">
        <v>24.385350018256201</v>
      </c>
      <c r="I1185">
        <v>-9.3762207575791408</v>
      </c>
      <c r="J1185">
        <v>13.6783229543719</v>
      </c>
      <c r="K1185">
        <v>96.2483980460986</v>
      </c>
      <c r="L1185">
        <v>90.459190487804406</v>
      </c>
      <c r="M1185">
        <v>71.305027885788903</v>
      </c>
      <c r="N1185">
        <v>6.8625960748341397</v>
      </c>
      <c r="O1185">
        <v>4.6059170037105703</v>
      </c>
      <c r="P1185">
        <v>19.088897085946101</v>
      </c>
      <c r="Q1185">
        <v>53.489030431705501</v>
      </c>
      <c r="R1185">
        <v>0.103923006709494</v>
      </c>
    </row>
    <row r="1186" spans="1:18" hidden="1" x14ac:dyDescent="0.3">
      <c r="A1186" t="s">
        <v>2522</v>
      </c>
      <c r="B1186" t="s">
        <v>2523</v>
      </c>
      <c r="C1186" t="str">
        <f>IFERROR(VLOOKUP(Table1[[#This Row],[Ticker]],[1]!Table1[[Symbol]:[Industry]],2,FALSE),"-")</f>
        <v>-</v>
      </c>
      <c r="D1186" t="s">
        <v>47</v>
      </c>
      <c r="E1186">
        <v>1523.9744000000001</v>
      </c>
      <c r="F1186">
        <v>95.51</v>
      </c>
      <c r="G1186">
        <v>94.473860736388403</v>
      </c>
      <c r="H1186">
        <v>36.006130581709201</v>
      </c>
      <c r="I1186">
        <v>35.789115989451602</v>
      </c>
      <c r="J1186">
        <v>1.38739334065676</v>
      </c>
      <c r="K1186">
        <v>75.969520753574002</v>
      </c>
      <c r="L1186">
        <v>66.237822277228702</v>
      </c>
      <c r="M1186">
        <v>72.284919530266194</v>
      </c>
      <c r="N1186">
        <v>14.849071591929301</v>
      </c>
      <c r="O1186">
        <v>2.56656102118481</v>
      </c>
      <c r="P1186">
        <v>3.4446654800544398</v>
      </c>
      <c r="Q1186">
        <v>146.15979381443299</v>
      </c>
      <c r="R1186">
        <v>0.11883681505240599</v>
      </c>
    </row>
    <row r="1187" spans="1:18" hidden="1" x14ac:dyDescent="0.3">
      <c r="A1187" t="s">
        <v>2524</v>
      </c>
      <c r="B1187" t="s">
        <v>2525</v>
      </c>
      <c r="C1187" t="str">
        <f>IFERROR(VLOOKUP(Table1[[#This Row],[Ticker]],[1]!Table1[[Symbol]:[Industry]],2,FALSE),"-")</f>
        <v>-</v>
      </c>
      <c r="D1187" t="s">
        <v>138</v>
      </c>
      <c r="E1187">
        <v>1521.4734845999999</v>
      </c>
      <c r="F1187">
        <v>135.49</v>
      </c>
      <c r="G1187">
        <v>107.701497844909</v>
      </c>
      <c r="H1187">
        <v>14.541411232218399</v>
      </c>
      <c r="I1187">
        <v>15.3193328342479</v>
      </c>
      <c r="J1187">
        <v>-0.12887854205754501</v>
      </c>
      <c r="K1187">
        <v>116.063561738817</v>
      </c>
      <c r="L1187">
        <v>100.662009085883</v>
      </c>
      <c r="M1187">
        <v>79.204095677562293</v>
      </c>
      <c r="N1187">
        <v>7.7159978858741596</v>
      </c>
      <c r="O1187">
        <v>1.9937536627018699</v>
      </c>
      <c r="P1187">
        <v>6.0594877850763602</v>
      </c>
      <c r="Q1187">
        <v>137.077865266841</v>
      </c>
      <c r="R1187">
        <v>4.1324525057478002E-2</v>
      </c>
    </row>
    <row r="1188" spans="1:18" hidden="1" x14ac:dyDescent="0.3">
      <c r="A1188" t="s">
        <v>2526</v>
      </c>
      <c r="B1188" t="s">
        <v>2527</v>
      </c>
      <c r="C1188" t="str">
        <f>IFERROR(VLOOKUP(Table1[[#This Row],[Ticker]],[1]!Table1[[Symbol]:[Industry]],2,FALSE),"-")</f>
        <v>-</v>
      </c>
      <c r="D1188" t="s">
        <v>504</v>
      </c>
      <c r="E1188">
        <v>1516.51882355</v>
      </c>
      <c r="F1188">
        <v>2594.6</v>
      </c>
      <c r="G1188">
        <v>26.578401319117599</v>
      </c>
      <c r="H1188">
        <v>37.535428104909997</v>
      </c>
      <c r="I1188">
        <v>68.416210933872094</v>
      </c>
      <c r="J1188">
        <v>30.5248893671769</v>
      </c>
      <c r="K1188">
        <v>1822.0138074177601</v>
      </c>
      <c r="L1188">
        <v>1661.4745838932299</v>
      </c>
      <c r="M1188">
        <v>68.552363580180199</v>
      </c>
      <c r="N1188">
        <v>30.1292701169548</v>
      </c>
      <c r="O1188">
        <v>2.9639704268991598</v>
      </c>
      <c r="P1188">
        <v>5.1029060356124303</v>
      </c>
      <c r="Q1188">
        <v>100.688401593378</v>
      </c>
      <c r="R1188">
        <v>-0.132737518032152</v>
      </c>
    </row>
    <row r="1189" spans="1:18" hidden="1" x14ac:dyDescent="0.3">
      <c r="A1189" t="s">
        <v>2528</v>
      </c>
      <c r="B1189" t="s">
        <v>2529</v>
      </c>
      <c r="C1189" t="str">
        <f>IFERROR(VLOOKUP(Table1[[#This Row],[Ticker]],[1]!Table1[[Symbol]:[Industry]],2,FALSE),"-")</f>
        <v>-</v>
      </c>
      <c r="D1189" t="s">
        <v>355</v>
      </c>
      <c r="E1189">
        <v>1516.5148416</v>
      </c>
      <c r="F1189">
        <v>176.98</v>
      </c>
      <c r="G1189">
        <v>154.81712845147999</v>
      </c>
      <c r="H1189">
        <v>126.988998102645</v>
      </c>
      <c r="I1189">
        <v>179.07419307196901</v>
      </c>
      <c r="J1189">
        <v>18.6417318036243</v>
      </c>
      <c r="K1189">
        <v>102.46744017180499</v>
      </c>
      <c r="L1189">
        <v>74.600095218172399</v>
      </c>
      <c r="M1189">
        <v>28.7243457339464</v>
      </c>
      <c r="N1189">
        <v>38.441426147482602</v>
      </c>
      <c r="O1189">
        <v>1.72121187982225</v>
      </c>
      <c r="P1189">
        <v>1.8533167589558099</v>
      </c>
      <c r="Q1189">
        <v>284.07118055555497</v>
      </c>
      <c r="R1189">
        <v>0.16415678739879699</v>
      </c>
    </row>
    <row r="1190" spans="1:18" hidden="1" x14ac:dyDescent="0.3">
      <c r="A1190" t="s">
        <v>2530</v>
      </c>
      <c r="B1190" t="s">
        <v>2531</v>
      </c>
      <c r="C1190" t="str">
        <f>IFERROR(VLOOKUP(Table1[[#This Row],[Ticker]],[1]!Table1[[Symbol]:[Industry]],2,FALSE),"-")</f>
        <v>-</v>
      </c>
      <c r="D1190" t="s">
        <v>350</v>
      </c>
      <c r="E1190">
        <v>1514.2229608600001</v>
      </c>
      <c r="F1190">
        <v>116.41</v>
      </c>
      <c r="G1190">
        <v>86.711850020790806</v>
      </c>
      <c r="H1190">
        <v>10.174312990198899</v>
      </c>
      <c r="I1190">
        <v>1.78978412188902</v>
      </c>
      <c r="J1190">
        <v>10.973655879989201</v>
      </c>
      <c r="K1190">
        <v>102.163874733518</v>
      </c>
      <c r="L1190">
        <v>92.675397363847793</v>
      </c>
      <c r="M1190">
        <v>42.306274887661097</v>
      </c>
      <c r="N1190">
        <v>12.785737643019701</v>
      </c>
      <c r="O1190">
        <v>1.89549380948946</v>
      </c>
      <c r="P1190">
        <v>7.8515591444034003</v>
      </c>
      <c r="Q1190">
        <v>115.17560073937101</v>
      </c>
      <c r="R1190">
        <v>8.0241505288559001E-2</v>
      </c>
    </row>
    <row r="1191" spans="1:18" hidden="1" x14ac:dyDescent="0.3">
      <c r="A1191" t="s">
        <v>2532</v>
      </c>
      <c r="B1191" t="s">
        <v>2533</v>
      </c>
      <c r="C1191" t="str">
        <f>IFERROR(VLOOKUP(Table1[[#This Row],[Ticker]],[1]!Table1[[Symbol]:[Industry]],2,FALSE),"-")</f>
        <v>-</v>
      </c>
      <c r="D1191" t="s">
        <v>138</v>
      </c>
      <c r="E1191">
        <v>1513.61811003</v>
      </c>
      <c r="F1191">
        <v>98.51</v>
      </c>
      <c r="G1191">
        <v>25.310572842250501</v>
      </c>
      <c r="H1191">
        <v>0.64453959663503801</v>
      </c>
      <c r="I1191">
        <v>-0.28189633923409202</v>
      </c>
      <c r="J1191">
        <v>2.3863245117946499</v>
      </c>
      <c r="K1191">
        <v>90.8210268404479</v>
      </c>
      <c r="L1191">
        <v>85.409987592041801</v>
      </c>
      <c r="M1191">
        <v>37.162912036594498</v>
      </c>
      <c r="N1191">
        <v>7.1118177009246804</v>
      </c>
      <c r="O1191">
        <v>2.1205599144002298</v>
      </c>
      <c r="P1191">
        <v>1.41102426149628</v>
      </c>
      <c r="Q1191">
        <v>80.752293577981604</v>
      </c>
      <c r="R1191">
        <v>6.7105991651667002E-2</v>
      </c>
    </row>
    <row r="1192" spans="1:18" hidden="1" x14ac:dyDescent="0.3">
      <c r="A1192" t="s">
        <v>2534</v>
      </c>
      <c r="B1192" t="s">
        <v>2535</v>
      </c>
      <c r="C1192" t="str">
        <f>IFERROR(VLOOKUP(Table1[[#This Row],[Ticker]],[1]!Table1[[Symbol]:[Industry]],2,FALSE),"-")</f>
        <v>-</v>
      </c>
      <c r="D1192" t="s">
        <v>446</v>
      </c>
      <c r="E1192">
        <v>1513.04769648</v>
      </c>
      <c r="F1192">
        <v>85.99</v>
      </c>
      <c r="G1192">
        <v>4.4811556417036904</v>
      </c>
      <c r="H1192">
        <v>18.746588381860398</v>
      </c>
      <c r="I1192">
        <v>0.347431377319527</v>
      </c>
      <c r="J1192">
        <v>11.2723648179709</v>
      </c>
      <c r="K1192">
        <v>78.6967763028848</v>
      </c>
      <c r="L1192">
        <v>77.024919272937595</v>
      </c>
      <c r="M1192">
        <v>35.061014227316299</v>
      </c>
      <c r="N1192">
        <v>7.2043210587124404</v>
      </c>
      <c r="O1192">
        <v>3.44560780122635</v>
      </c>
      <c r="P1192">
        <v>25.014536574020202</v>
      </c>
      <c r="Q1192">
        <v>38.693548387096698</v>
      </c>
      <c r="R1192">
        <v>4.3338344328012E-2</v>
      </c>
    </row>
    <row r="1193" spans="1:18" hidden="1" x14ac:dyDescent="0.3">
      <c r="A1193" t="s">
        <v>2536</v>
      </c>
      <c r="B1193" t="s">
        <v>2537</v>
      </c>
      <c r="C1193" t="str">
        <f>IFERROR(VLOOKUP(Table1[[#This Row],[Ticker]],[1]!Table1[[Symbol]:[Industry]],2,FALSE),"-")</f>
        <v>-</v>
      </c>
      <c r="D1193" t="s">
        <v>284</v>
      </c>
      <c r="E1193">
        <v>1504.2584999999999</v>
      </c>
      <c r="F1193">
        <v>3180</v>
      </c>
      <c r="G1193">
        <v>100.440626892675</v>
      </c>
      <c r="H1193">
        <v>-6.2835646287406304</v>
      </c>
      <c r="I1193">
        <v>1.5165474787650599</v>
      </c>
      <c r="J1193">
        <v>0.204626380968602</v>
      </c>
      <c r="K1193">
        <v>3208.2195019897699</v>
      </c>
      <c r="L1193">
        <v>2887.0178343962598</v>
      </c>
      <c r="M1193">
        <v>38.0552958201541</v>
      </c>
      <c r="N1193">
        <v>0.68707835240706605</v>
      </c>
      <c r="O1193">
        <v>1.1306654325094301</v>
      </c>
      <c r="P1193">
        <v>15.094339622641501</v>
      </c>
      <c r="Q1193">
        <v>133.308877476155</v>
      </c>
      <c r="R1193">
        <v>0.178026908528918</v>
      </c>
    </row>
    <row r="1194" spans="1:18" hidden="1" x14ac:dyDescent="0.3">
      <c r="A1194" t="s">
        <v>2538</v>
      </c>
      <c r="B1194" t="s">
        <v>2539</v>
      </c>
      <c r="C1194" t="str">
        <f>IFERROR(VLOOKUP(Table1[[#This Row],[Ticker]],[1]!Table1[[Symbol]:[Industry]],2,FALSE),"-")</f>
        <v>-</v>
      </c>
      <c r="D1194" t="s">
        <v>120</v>
      </c>
      <c r="E1194">
        <v>1503.7500755200001</v>
      </c>
      <c r="F1194">
        <v>196.55</v>
      </c>
      <c r="G1194">
        <v>141.129668241926</v>
      </c>
      <c r="H1194">
        <v>12.996994474094301</v>
      </c>
      <c r="I1194">
        <v>35.449879540660703</v>
      </c>
      <c r="J1194">
        <v>5.1591733003382796</v>
      </c>
      <c r="K1194">
        <v>173.569075097178</v>
      </c>
      <c r="L1194">
        <v>154.51679804613701</v>
      </c>
      <c r="M1194">
        <v>44.358139827338199</v>
      </c>
      <c r="N1194">
        <v>12.2220810917054</v>
      </c>
      <c r="O1194">
        <v>1.8203954893701</v>
      </c>
      <c r="P1194">
        <v>36.123123887051598</v>
      </c>
      <c r="Q1194">
        <v>169.24657534246501</v>
      </c>
      <c r="R1194">
        <v>7.7165057996098005E-2</v>
      </c>
    </row>
    <row r="1195" spans="1:18" hidden="1" x14ac:dyDescent="0.3">
      <c r="A1195" t="s">
        <v>2540</v>
      </c>
      <c r="B1195" t="s">
        <v>2541</v>
      </c>
      <c r="C1195" t="str">
        <f>IFERROR(VLOOKUP(Table1[[#This Row],[Ticker]],[1]!Table1[[Symbol]:[Industry]],2,FALSE),"-")</f>
        <v>-</v>
      </c>
      <c r="D1195" t="s">
        <v>669</v>
      </c>
      <c r="E1195">
        <v>1502.0466694199999</v>
      </c>
      <c r="F1195">
        <v>255.6</v>
      </c>
      <c r="G1195">
        <v>1.6964935308456801</v>
      </c>
      <c r="H1195">
        <v>0.10833565765362101</v>
      </c>
      <c r="I1195">
        <v>0.72057585072500996</v>
      </c>
      <c r="J1195">
        <v>-0.174097195374117</v>
      </c>
      <c r="K1195">
        <v>246.48822371652</v>
      </c>
      <c r="L1195">
        <v>231.70217549392001</v>
      </c>
      <c r="M1195">
        <v>57.335343564974302</v>
      </c>
      <c r="N1195">
        <v>1.92315417981638</v>
      </c>
      <c r="O1195">
        <v>0.73056153440587401</v>
      </c>
      <c r="P1195">
        <v>1.3810641627542899</v>
      </c>
      <c r="Q1195">
        <v>28.011218510542399</v>
      </c>
      <c r="R1195">
        <v>2.5420345253382999E-2</v>
      </c>
    </row>
    <row r="1196" spans="1:18" hidden="1" x14ac:dyDescent="0.3">
      <c r="A1196" t="s">
        <v>2542</v>
      </c>
      <c r="B1196" t="s">
        <v>2543</v>
      </c>
      <c r="C1196" t="str">
        <f>IFERROR(VLOOKUP(Table1[[#This Row],[Ticker]],[1]!Table1[[Symbol]:[Industry]],2,FALSE),"-")</f>
        <v>-</v>
      </c>
      <c r="D1196" t="s">
        <v>486</v>
      </c>
      <c r="E1196">
        <v>1498.906461</v>
      </c>
      <c r="F1196">
        <v>722</v>
      </c>
      <c r="G1196">
        <v>35.925218845028702</v>
      </c>
      <c r="H1196">
        <v>11.1898701882607</v>
      </c>
      <c r="I1196">
        <v>9.4244808101549093</v>
      </c>
      <c r="J1196">
        <v>12.1053256224268</v>
      </c>
      <c r="K1196">
        <v>604.55736154377496</v>
      </c>
      <c r="L1196">
        <v>569.20769625808498</v>
      </c>
      <c r="M1196">
        <v>55.780894045916902</v>
      </c>
      <c r="N1196">
        <v>15.7549749825742</v>
      </c>
      <c r="O1196">
        <v>2.9420642800777199</v>
      </c>
      <c r="P1196">
        <v>2.2576177285318502</v>
      </c>
      <c r="Q1196">
        <v>67.809413131900001</v>
      </c>
      <c r="R1196">
        <v>0.10212369097769999</v>
      </c>
    </row>
    <row r="1197" spans="1:18" hidden="1" x14ac:dyDescent="0.3">
      <c r="A1197" t="s">
        <v>2544</v>
      </c>
      <c r="B1197" t="s">
        <v>2545</v>
      </c>
      <c r="C1197" t="str">
        <f>IFERROR(VLOOKUP(Table1[[#This Row],[Ticker]],[1]!Table1[[Symbol]:[Industry]],2,FALSE),"-")</f>
        <v>-</v>
      </c>
      <c r="D1197" t="s">
        <v>25</v>
      </c>
      <c r="E1197">
        <v>1496.3125144000001</v>
      </c>
      <c r="F1197">
        <v>339.9</v>
      </c>
      <c r="G1197">
        <v>-47.9655754346715</v>
      </c>
      <c r="H1197">
        <v>2.7723048599157298</v>
      </c>
      <c r="I1197">
        <v>-32.112708327747498</v>
      </c>
      <c r="J1197">
        <v>5.7932929581214703</v>
      </c>
      <c r="K1197">
        <v>348.00797508725498</v>
      </c>
      <c r="M1197">
        <v>29.435253192310999</v>
      </c>
      <c r="N1197">
        <v>-0.53964596183090296</v>
      </c>
      <c r="O1197">
        <v>0.77636652393205796</v>
      </c>
      <c r="P1197">
        <v>37.981759340982599</v>
      </c>
      <c r="Q1197">
        <v>9.1522157996146394</v>
      </c>
    </row>
    <row r="1198" spans="1:18" hidden="1" x14ac:dyDescent="0.3">
      <c r="A1198" t="s">
        <v>2546</v>
      </c>
      <c r="B1198" t="s">
        <v>2547</v>
      </c>
      <c r="C1198" t="str">
        <f>IFERROR(VLOOKUP(Table1[[#This Row],[Ticker]],[1]!Table1[[Symbol]:[Industry]],2,FALSE),"-")</f>
        <v>-</v>
      </c>
      <c r="D1198" t="s">
        <v>2548</v>
      </c>
      <c r="E1198">
        <v>1495.7939919999999</v>
      </c>
      <c r="F1198">
        <v>545.4</v>
      </c>
      <c r="G1198">
        <v>30.981746987066799</v>
      </c>
      <c r="H1198">
        <v>3.8901703147048598E-2</v>
      </c>
      <c r="I1198">
        <v>-16.369926736358899</v>
      </c>
      <c r="J1198">
        <v>-1.0081399096661099</v>
      </c>
      <c r="K1198">
        <v>539.28205158940796</v>
      </c>
      <c r="L1198">
        <v>523.391699155487</v>
      </c>
      <c r="M1198">
        <v>39.146687343196398</v>
      </c>
      <c r="N1198">
        <v>0.31351962173460302</v>
      </c>
      <c r="O1198">
        <v>0.60711676024591399</v>
      </c>
      <c r="P1198">
        <v>27.062706270627</v>
      </c>
      <c r="Q1198">
        <v>67.815384615384602</v>
      </c>
      <c r="R1198">
        <v>9.0257962397074995E-2</v>
      </c>
    </row>
    <row r="1199" spans="1:18" hidden="1" x14ac:dyDescent="0.3">
      <c r="A1199" t="s">
        <v>2549</v>
      </c>
      <c r="B1199" t="s">
        <v>2550</v>
      </c>
      <c r="C1199" t="str">
        <f>IFERROR(VLOOKUP(Table1[[#This Row],[Ticker]],[1]!Table1[[Symbol]:[Industry]],2,FALSE),"-")</f>
        <v>-</v>
      </c>
      <c r="E1199">
        <v>1495.779</v>
      </c>
      <c r="F1199">
        <v>1750.95</v>
      </c>
      <c r="G1199">
        <v>436.27002813820002</v>
      </c>
      <c r="H1199">
        <v>19.99587879473</v>
      </c>
      <c r="I1199">
        <v>178.73269122037399</v>
      </c>
      <c r="J1199">
        <v>-5.7894414072796696</v>
      </c>
      <c r="K1199">
        <v>1560.5650044480601</v>
      </c>
      <c r="L1199">
        <v>1104.1790301606</v>
      </c>
      <c r="M1199">
        <v>59.647876669075998</v>
      </c>
      <c r="N1199">
        <v>3.4830102849162801</v>
      </c>
      <c r="O1199">
        <v>1.13957662497345</v>
      </c>
      <c r="P1199">
        <v>11.368114452154501</v>
      </c>
      <c r="Q1199">
        <v>483.65</v>
      </c>
      <c r="R1199">
        <v>0.25231854152634903</v>
      </c>
    </row>
    <row r="1200" spans="1:18" hidden="1" x14ac:dyDescent="0.3">
      <c r="A1200" t="s">
        <v>2551</v>
      </c>
      <c r="B1200" t="s">
        <v>2552</v>
      </c>
      <c r="C1200" t="str">
        <f>IFERROR(VLOOKUP(Table1[[#This Row],[Ticker]],[1]!Table1[[Symbol]:[Industry]],2,FALSE),"-")</f>
        <v>-</v>
      </c>
      <c r="E1200">
        <v>1493.1658698399999</v>
      </c>
      <c r="F1200">
        <v>839.9</v>
      </c>
      <c r="G1200">
        <v>271.57641777327001</v>
      </c>
      <c r="H1200">
        <v>-7.9923717636347202</v>
      </c>
      <c r="I1200">
        <v>156.808184167181</v>
      </c>
      <c r="J1200">
        <v>-2.7188532692629699</v>
      </c>
      <c r="K1200">
        <v>849.93191251154599</v>
      </c>
      <c r="L1200">
        <v>595.60364429068795</v>
      </c>
      <c r="M1200">
        <v>48.790815716868202</v>
      </c>
      <c r="N1200">
        <v>-3.1467953440024798</v>
      </c>
      <c r="O1200">
        <v>0.39846714441880199</v>
      </c>
      <c r="P1200">
        <v>16.680557209191502</v>
      </c>
      <c r="Q1200">
        <v>359.08718229024299</v>
      </c>
      <c r="R1200">
        <v>0.27543397841044498</v>
      </c>
    </row>
    <row r="1201" spans="1:18" hidden="1" x14ac:dyDescent="0.3">
      <c r="A1201" t="s">
        <v>2553</v>
      </c>
      <c r="B1201" t="s">
        <v>2554</v>
      </c>
      <c r="C1201" t="str">
        <f>IFERROR(VLOOKUP(Table1[[#This Row],[Ticker]],[1]!Table1[[Symbol]:[Industry]],2,FALSE),"-")</f>
        <v>-</v>
      </c>
      <c r="D1201" t="s">
        <v>446</v>
      </c>
      <c r="E1201">
        <v>1492.209126</v>
      </c>
      <c r="F1201">
        <v>294.14999999999998</v>
      </c>
      <c r="G1201">
        <v>5.9207305146876799</v>
      </c>
      <c r="H1201">
        <v>25.920567723960701</v>
      </c>
      <c r="I1201">
        <v>7.8581741290364899</v>
      </c>
      <c r="J1201">
        <v>3.60223796469552</v>
      </c>
      <c r="K1201">
        <v>256.122289511193</v>
      </c>
      <c r="L1201">
        <v>240.425627486378</v>
      </c>
      <c r="M1201">
        <v>74.910991597514595</v>
      </c>
      <c r="N1201">
        <v>7.49153773665922</v>
      </c>
      <c r="O1201">
        <v>1.81369509599417</v>
      </c>
      <c r="P1201">
        <v>6.0513343532211596</v>
      </c>
      <c r="Q1201">
        <v>45.781191921694898</v>
      </c>
      <c r="R1201">
        <v>0.16234419984201101</v>
      </c>
    </row>
    <row r="1202" spans="1:18" hidden="1" x14ac:dyDescent="0.3">
      <c r="A1202" t="s">
        <v>2555</v>
      </c>
      <c r="B1202" t="s">
        <v>2556</v>
      </c>
      <c r="C1202" t="str">
        <f>IFERROR(VLOOKUP(Table1[[#This Row],[Ticker]],[1]!Table1[[Symbol]:[Industry]],2,FALSE),"-")</f>
        <v>-</v>
      </c>
      <c r="D1202" t="s">
        <v>1454</v>
      </c>
      <c r="E1202">
        <v>1485.5157356750001</v>
      </c>
      <c r="F1202">
        <v>778.8</v>
      </c>
      <c r="G1202">
        <v>-15.005075656030201</v>
      </c>
      <c r="H1202">
        <v>33.2763714069307</v>
      </c>
      <c r="I1202">
        <v>18.0419230296649</v>
      </c>
      <c r="J1202">
        <v>12.6656960525395</v>
      </c>
      <c r="K1202">
        <v>615.78067827836196</v>
      </c>
      <c r="L1202">
        <v>610.20678405921797</v>
      </c>
      <c r="M1202">
        <v>44.411792251921398</v>
      </c>
      <c r="N1202">
        <v>17.660763430492199</v>
      </c>
      <c r="O1202">
        <v>2.6962970267684199</v>
      </c>
      <c r="P1202">
        <v>2.7221366204417099</v>
      </c>
      <c r="Q1202">
        <v>72.491694352159399</v>
      </c>
      <c r="R1202">
        <v>-5.670920873473E-3</v>
      </c>
    </row>
    <row r="1203" spans="1:18" hidden="1" x14ac:dyDescent="0.3">
      <c r="A1203" t="s">
        <v>2557</v>
      </c>
      <c r="B1203" t="s">
        <v>2558</v>
      </c>
      <c r="C1203" t="str">
        <f>IFERROR(VLOOKUP(Table1[[#This Row],[Ticker]],[1]!Table1[[Symbol]:[Industry]],2,FALSE),"-")</f>
        <v>-</v>
      </c>
      <c r="D1203" t="s">
        <v>355</v>
      </c>
      <c r="E1203">
        <v>1481.3497791</v>
      </c>
      <c r="F1203">
        <v>1902.65</v>
      </c>
      <c r="G1203">
        <v>1024.22902073761</v>
      </c>
      <c r="H1203">
        <v>73.056521835183005</v>
      </c>
      <c r="I1203">
        <v>196.628392895834</v>
      </c>
      <c r="J1203">
        <v>6.2832789525192299</v>
      </c>
      <c r="K1203">
        <v>1358.4069421972899</v>
      </c>
      <c r="L1203">
        <v>903.36101619724298</v>
      </c>
      <c r="M1203">
        <v>37.842553912418502</v>
      </c>
      <c r="N1203">
        <v>18.278349494588898</v>
      </c>
      <c r="O1203">
        <v>1.5383282153194999</v>
      </c>
      <c r="P1203">
        <v>5.1165479725645699</v>
      </c>
      <c r="Q1203">
        <v>1059.79884181651</v>
      </c>
      <c r="R1203">
        <v>0.23517712239545899</v>
      </c>
    </row>
    <row r="1204" spans="1:18" hidden="1" x14ac:dyDescent="0.3">
      <c r="A1204" t="s">
        <v>2559</v>
      </c>
      <c r="B1204" t="s">
        <v>2560</v>
      </c>
      <c r="C1204" t="str">
        <f>IFERROR(VLOOKUP(Table1[[#This Row],[Ticker]],[1]!Table1[[Symbol]:[Industry]],2,FALSE),"-")</f>
        <v>-</v>
      </c>
      <c r="D1204" t="s">
        <v>355</v>
      </c>
      <c r="E1204">
        <v>1480.2725</v>
      </c>
      <c r="F1204">
        <v>2477.15</v>
      </c>
      <c r="G1204">
        <v>1250.09093797529</v>
      </c>
      <c r="H1204">
        <v>6.7622499609502897</v>
      </c>
      <c r="I1204">
        <v>387.169039352629</v>
      </c>
      <c r="J1204">
        <v>-8.0578975180689998</v>
      </c>
      <c r="K1204">
        <v>2252.7150237732199</v>
      </c>
      <c r="L1204">
        <v>1306.86716288249</v>
      </c>
      <c r="M1204">
        <v>93.170143952445599</v>
      </c>
      <c r="N1204">
        <v>-2.7417079500471</v>
      </c>
      <c r="O1204">
        <v>0.87828992168879805</v>
      </c>
      <c r="P1204">
        <v>13.7537088993399</v>
      </c>
      <c r="Q1204">
        <v>1419.7239263803599</v>
      </c>
      <c r="R1204">
        <v>0.18961533566046099</v>
      </c>
    </row>
    <row r="1205" spans="1:18" hidden="1" x14ac:dyDescent="0.3">
      <c r="A1205" t="s">
        <v>2561</v>
      </c>
      <c r="B1205" t="s">
        <v>2562</v>
      </c>
      <c r="C1205" t="str">
        <f>IFERROR(VLOOKUP(Table1[[#This Row],[Ticker]],[1]!Table1[[Symbol]:[Industry]],2,FALSE),"-")</f>
        <v>-</v>
      </c>
      <c r="D1205" t="s">
        <v>125</v>
      </c>
      <c r="E1205">
        <v>1476.1369999999999</v>
      </c>
      <c r="F1205">
        <v>55.46</v>
      </c>
      <c r="G1205">
        <v>-17.0376264298229</v>
      </c>
      <c r="H1205">
        <v>-5.7191002367002503E-2</v>
      </c>
      <c r="I1205">
        <v>-26.1566287481287</v>
      </c>
      <c r="J1205">
        <v>-3.50858955959148</v>
      </c>
      <c r="K1205">
        <v>56.313687410394898</v>
      </c>
      <c r="L1205">
        <v>58.220803686091003</v>
      </c>
      <c r="M1205">
        <v>37.307205184235499</v>
      </c>
      <c r="N1205">
        <v>1.3710338333870999</v>
      </c>
      <c r="O1205">
        <v>1.87659100582986</v>
      </c>
      <c r="P1205">
        <v>55.607645149657401</v>
      </c>
      <c r="Q1205">
        <v>28.379629629629601</v>
      </c>
      <c r="R1205">
        <v>0.112874087465613</v>
      </c>
    </row>
    <row r="1206" spans="1:18" hidden="1" x14ac:dyDescent="0.3">
      <c r="A1206" t="s">
        <v>2563</v>
      </c>
      <c r="B1206" t="s">
        <v>2564</v>
      </c>
      <c r="C1206" t="str">
        <f>IFERROR(VLOOKUP(Table1[[#This Row],[Ticker]],[1]!Table1[[Symbol]:[Industry]],2,FALSE),"-")</f>
        <v>-</v>
      </c>
      <c r="D1206" t="s">
        <v>1034</v>
      </c>
      <c r="E1206">
        <v>1462.7203883</v>
      </c>
      <c r="F1206">
        <v>232.96</v>
      </c>
      <c r="G1206">
        <v>-42.259705857313399</v>
      </c>
      <c r="H1206">
        <v>4.0818148286370404</v>
      </c>
      <c r="I1206">
        <v>-17.6039899289433</v>
      </c>
      <c r="J1206">
        <v>-3.7532416476236499</v>
      </c>
      <c r="K1206">
        <v>228.92194559580599</v>
      </c>
      <c r="L1206">
        <v>242.69075285945701</v>
      </c>
      <c r="M1206">
        <v>49.280902654014596</v>
      </c>
      <c r="N1206">
        <v>0.82122137946136697</v>
      </c>
      <c r="O1206">
        <v>3.2314593500850801</v>
      </c>
      <c r="P1206">
        <v>39.830872252747199</v>
      </c>
      <c r="Q1206">
        <v>21.904761904761902</v>
      </c>
      <c r="R1206">
        <v>-4.0944543682623E-2</v>
      </c>
    </row>
    <row r="1207" spans="1:18" hidden="1" x14ac:dyDescent="0.3">
      <c r="A1207" t="s">
        <v>2565</v>
      </c>
      <c r="B1207" t="s">
        <v>2566</v>
      </c>
      <c r="C1207" t="str">
        <f>IFERROR(VLOOKUP(Table1[[#This Row],[Ticker]],[1]!Table1[[Symbol]:[Industry]],2,FALSE),"-")</f>
        <v>-</v>
      </c>
      <c r="D1207" t="s">
        <v>535</v>
      </c>
      <c r="E1207">
        <v>1459.92189633</v>
      </c>
      <c r="F1207">
        <v>152.44999999999999</v>
      </c>
      <c r="G1207">
        <v>3.5308472723422799</v>
      </c>
      <c r="H1207">
        <v>0.929336910766414</v>
      </c>
      <c r="I1207">
        <v>-7.2090712649001203</v>
      </c>
      <c r="J1207">
        <v>0.41324042437228198</v>
      </c>
      <c r="K1207">
        <v>145.04625647817099</v>
      </c>
      <c r="L1207">
        <v>136.04051291712</v>
      </c>
      <c r="M1207">
        <v>34.4995058708042</v>
      </c>
      <c r="N1207">
        <v>2.6733779257868302</v>
      </c>
      <c r="O1207">
        <v>0.40594787549272698</v>
      </c>
      <c r="P1207">
        <v>17.0219744178419</v>
      </c>
      <c r="Q1207">
        <v>39.096715328467099</v>
      </c>
      <c r="R1207">
        <v>8.2728345886074001E-2</v>
      </c>
    </row>
    <row r="1208" spans="1:18" hidden="1" x14ac:dyDescent="0.3">
      <c r="A1208" t="s">
        <v>2567</v>
      </c>
      <c r="B1208" t="s">
        <v>2568</v>
      </c>
      <c r="C1208" t="str">
        <f>IFERROR(VLOOKUP(Table1[[#This Row],[Ticker]],[1]!Table1[[Symbol]:[Industry]],2,FALSE),"-")</f>
        <v>-</v>
      </c>
      <c r="E1208">
        <v>1459.0719707999999</v>
      </c>
      <c r="F1208">
        <v>570</v>
      </c>
      <c r="G1208">
        <v>3220.9311382754099</v>
      </c>
      <c r="H1208">
        <v>-15.8187809748944</v>
      </c>
      <c r="I1208">
        <v>161.89068314910801</v>
      </c>
      <c r="J1208">
        <v>-2.6054327293366</v>
      </c>
      <c r="K1208">
        <v>531.04177874110599</v>
      </c>
      <c r="L1208">
        <v>320.08161262178697</v>
      </c>
      <c r="M1208">
        <v>86.364100360135396</v>
      </c>
      <c r="N1208">
        <v>2.6557092261769899</v>
      </c>
      <c r="O1208">
        <v>0.72837277050280602</v>
      </c>
      <c r="P1208">
        <v>12.8859649122807</v>
      </c>
      <c r="Q1208">
        <v>3247.03464474456</v>
      </c>
    </row>
    <row r="1209" spans="1:18" hidden="1" x14ac:dyDescent="0.3">
      <c r="A1209" t="s">
        <v>2569</v>
      </c>
      <c r="B1209" t="s">
        <v>2570</v>
      </c>
      <c r="C1209" t="str">
        <f>IFERROR(VLOOKUP(Table1[[#This Row],[Ticker]],[1]!Table1[[Symbol]:[Industry]],2,FALSE),"-")</f>
        <v>-</v>
      </c>
      <c r="E1209">
        <v>1457.92281456</v>
      </c>
      <c r="F1209">
        <v>50.73</v>
      </c>
      <c r="G1209">
        <v>-68.006850491142401</v>
      </c>
      <c r="H1209">
        <v>-19.700310454525201</v>
      </c>
      <c r="I1209">
        <v>-51.371809278664799</v>
      </c>
      <c r="J1209">
        <v>-12.192102698363501</v>
      </c>
      <c r="K1209">
        <v>62.686196906742097</v>
      </c>
      <c r="L1209">
        <v>68.007080723173203</v>
      </c>
      <c r="M1209">
        <v>33.578723577243103</v>
      </c>
      <c r="N1209">
        <v>-11.3852035485763</v>
      </c>
      <c r="O1209">
        <v>1.1701994181570401</v>
      </c>
      <c r="P1209">
        <v>116.83422038241601</v>
      </c>
      <c r="Q1209">
        <v>11.103810775295599</v>
      </c>
      <c r="R1209">
        <v>0.19540110836099001</v>
      </c>
    </row>
    <row r="1210" spans="1:18" hidden="1" x14ac:dyDescent="0.3">
      <c r="A1210" t="s">
        <v>2571</v>
      </c>
      <c r="B1210" t="s">
        <v>2572</v>
      </c>
      <c r="C1210" t="str">
        <f>IFERROR(VLOOKUP(Table1[[#This Row],[Ticker]],[1]!Table1[[Symbol]:[Industry]],2,FALSE),"-")</f>
        <v>-</v>
      </c>
      <c r="D1210" t="s">
        <v>350</v>
      </c>
      <c r="E1210">
        <v>1452.0372725</v>
      </c>
      <c r="F1210">
        <v>2785.65</v>
      </c>
      <c r="G1210">
        <v>198.62109573402799</v>
      </c>
      <c r="H1210">
        <v>10.749530030656301</v>
      </c>
      <c r="I1210">
        <v>77.892680913333606</v>
      </c>
      <c r="J1210">
        <v>14.989799135559799</v>
      </c>
      <c r="K1210">
        <v>2282.67980090934</v>
      </c>
      <c r="L1210">
        <v>1757.97466598454</v>
      </c>
      <c r="M1210">
        <v>62.361256204341103</v>
      </c>
      <c r="N1210">
        <v>15.257653756864</v>
      </c>
      <c r="O1210">
        <v>0.41986972354721203</v>
      </c>
      <c r="P1210">
        <v>0</v>
      </c>
      <c r="Q1210">
        <v>247.74982835028999</v>
      </c>
      <c r="R1210">
        <v>0.10849851510449</v>
      </c>
    </row>
    <row r="1211" spans="1:18" hidden="1" x14ac:dyDescent="0.3">
      <c r="A1211" t="s">
        <v>2573</v>
      </c>
      <c r="B1211" t="s">
        <v>2574</v>
      </c>
      <c r="C1211" t="str">
        <f>IFERROR(VLOOKUP(Table1[[#This Row],[Ticker]],[1]!Table1[[Symbol]:[Industry]],2,FALSE),"-")</f>
        <v>-</v>
      </c>
      <c r="D1211" t="s">
        <v>1461</v>
      </c>
      <c r="E1211">
        <v>1451.2447661399999</v>
      </c>
      <c r="F1211">
        <v>105.68</v>
      </c>
      <c r="G1211">
        <v>-5.0496691266571601</v>
      </c>
      <c r="H1211">
        <v>3.2605326329341802</v>
      </c>
      <c r="I1211">
        <v>-18.594091226930999</v>
      </c>
      <c r="J1211">
        <v>3.0796493975310399</v>
      </c>
      <c r="K1211">
        <v>104.855405809185</v>
      </c>
      <c r="L1211">
        <v>107.243414151698</v>
      </c>
      <c r="M1211">
        <v>68.072435045242599</v>
      </c>
      <c r="N1211">
        <v>2.1617244469480399</v>
      </c>
      <c r="O1211">
        <v>0.99237882098309704</v>
      </c>
      <c r="P1211">
        <v>46.479939439818303</v>
      </c>
      <c r="Q1211">
        <v>36.714100905562702</v>
      </c>
      <c r="R1211">
        <v>8.1197251238049994E-2</v>
      </c>
    </row>
    <row r="1212" spans="1:18" hidden="1" x14ac:dyDescent="0.3">
      <c r="A1212" t="s">
        <v>2575</v>
      </c>
      <c r="B1212" t="s">
        <v>2576</v>
      </c>
      <c r="C1212" t="str">
        <f>IFERROR(VLOOKUP(Table1[[#This Row],[Ticker]],[1]!Table1[[Symbol]:[Industry]],2,FALSE),"-")</f>
        <v>-</v>
      </c>
      <c r="D1212" t="s">
        <v>847</v>
      </c>
      <c r="E1212">
        <v>1451.0832195</v>
      </c>
      <c r="F1212">
        <v>481.2</v>
      </c>
      <c r="G1212">
        <v>60.0473639370352</v>
      </c>
      <c r="H1212">
        <v>1.56883636992901</v>
      </c>
      <c r="I1212">
        <v>36.680658347693303</v>
      </c>
      <c r="J1212">
        <v>-6.53922487615693</v>
      </c>
      <c r="K1212">
        <v>396.68091469943499</v>
      </c>
      <c r="L1212">
        <v>333.45566151933798</v>
      </c>
      <c r="M1212">
        <v>59.538573413755998</v>
      </c>
      <c r="N1212">
        <v>10.588873886266899</v>
      </c>
      <c r="O1212">
        <v>1.18515984547456</v>
      </c>
      <c r="P1212">
        <v>2.5561097256857801</v>
      </c>
      <c r="Q1212">
        <v>95.331844936066503</v>
      </c>
      <c r="R1212">
        <v>0.12604211697923401</v>
      </c>
    </row>
    <row r="1213" spans="1:18" hidden="1" x14ac:dyDescent="0.3">
      <c r="A1213" t="s">
        <v>2577</v>
      </c>
      <c r="B1213" t="s">
        <v>2578</v>
      </c>
      <c r="C1213" t="str">
        <f>IFERROR(VLOOKUP(Table1[[#This Row],[Ticker]],[1]!Table1[[Symbol]:[Industry]],2,FALSE),"-")</f>
        <v>-</v>
      </c>
      <c r="D1213" t="s">
        <v>47</v>
      </c>
      <c r="E1213">
        <v>1444.9924799999999</v>
      </c>
      <c r="F1213">
        <v>277.85000000000002</v>
      </c>
      <c r="G1213">
        <v>312.83804171409997</v>
      </c>
      <c r="H1213">
        <v>2.1070002751055199</v>
      </c>
      <c r="I1213">
        <v>62.219875845715002</v>
      </c>
      <c r="J1213">
        <v>-3.9240460500206402</v>
      </c>
      <c r="K1213">
        <v>231.58248835622899</v>
      </c>
      <c r="L1213">
        <v>173.03903074566199</v>
      </c>
      <c r="M1213">
        <v>63.418274688255202</v>
      </c>
      <c r="N1213">
        <v>10.1476369938453</v>
      </c>
      <c r="O1213">
        <v>0.79204487947000601</v>
      </c>
      <c r="P1213">
        <v>1.2272809069641699</v>
      </c>
      <c r="Q1213">
        <v>353.26264274061998</v>
      </c>
      <c r="R1213">
        <v>0.211896904691843</v>
      </c>
    </row>
    <row r="1214" spans="1:18" hidden="1" x14ac:dyDescent="0.3">
      <c r="A1214" t="s">
        <v>2579</v>
      </c>
      <c r="B1214" t="s">
        <v>2580</v>
      </c>
      <c r="C1214" t="str">
        <f>IFERROR(VLOOKUP(Table1[[#This Row],[Ticker]],[1]!Table1[[Symbol]:[Industry]],2,FALSE),"-")</f>
        <v>-</v>
      </c>
      <c r="D1214" t="s">
        <v>820</v>
      </c>
      <c r="E1214">
        <v>1441.0119999999999</v>
      </c>
      <c r="F1214">
        <v>283.89999999999998</v>
      </c>
      <c r="G1214">
        <v>-39.164293484925203</v>
      </c>
      <c r="H1214">
        <v>4.8962074510314499</v>
      </c>
      <c r="I1214">
        <v>-23.311426378001201</v>
      </c>
      <c r="J1214">
        <v>-2.9756827529683201</v>
      </c>
      <c r="K1214">
        <v>301.73426077322398</v>
      </c>
      <c r="M1214">
        <v>37.344597141215203</v>
      </c>
      <c r="N1214">
        <v>-0.61000369362386098</v>
      </c>
      <c r="O1214">
        <v>0.99884248509693696</v>
      </c>
      <c r="P1214">
        <v>64.142303628037993</v>
      </c>
      <c r="Q1214">
        <v>24.517543859649098</v>
      </c>
    </row>
    <row r="1215" spans="1:18" hidden="1" x14ac:dyDescent="0.3">
      <c r="A1215" t="s">
        <v>2581</v>
      </c>
      <c r="B1215" t="s">
        <v>2582</v>
      </c>
      <c r="C1215" t="str">
        <f>IFERROR(VLOOKUP(Table1[[#This Row],[Ticker]],[1]!Table1[[Symbol]:[Industry]],2,FALSE),"-")</f>
        <v>-</v>
      </c>
      <c r="D1215" t="s">
        <v>284</v>
      </c>
      <c r="E1215">
        <v>1439.877465</v>
      </c>
      <c r="F1215">
        <v>84.93</v>
      </c>
      <c r="G1215">
        <v>3.0086856865160998</v>
      </c>
      <c r="H1215">
        <v>-4.8441638060995702</v>
      </c>
      <c r="I1215">
        <v>-7.9623098427794901</v>
      </c>
      <c r="J1215">
        <v>0.2436809351642</v>
      </c>
      <c r="K1215">
        <v>86.696036700432501</v>
      </c>
      <c r="L1215">
        <v>85.078380104241702</v>
      </c>
      <c r="M1215">
        <v>45.855283338854001</v>
      </c>
      <c r="N1215">
        <v>-0.52453142973674005</v>
      </c>
      <c r="O1215">
        <v>0.68059153959176899</v>
      </c>
      <c r="P1215">
        <v>23.572353703049501</v>
      </c>
      <c r="Q1215">
        <v>32.703125</v>
      </c>
      <c r="R1215">
        <v>7.0342436300382005E-2</v>
      </c>
    </row>
    <row r="1216" spans="1:18" hidden="1" x14ac:dyDescent="0.3">
      <c r="A1216" t="s">
        <v>2583</v>
      </c>
      <c r="B1216" t="s">
        <v>2584</v>
      </c>
      <c r="C1216" t="str">
        <f>IFERROR(VLOOKUP(Table1[[#This Row],[Ticker]],[1]!Table1[[Symbol]:[Industry]],2,FALSE),"-")</f>
        <v>-</v>
      </c>
      <c r="D1216" t="s">
        <v>1461</v>
      </c>
      <c r="E1216">
        <v>1438.0519999999999</v>
      </c>
      <c r="F1216">
        <v>91.29</v>
      </c>
      <c r="G1216">
        <v>-20.967032900111299</v>
      </c>
      <c r="H1216">
        <v>-4.0432319884079897</v>
      </c>
      <c r="I1216">
        <v>28.2984576175845</v>
      </c>
      <c r="J1216">
        <v>-2.0338953605716998</v>
      </c>
      <c r="K1216">
        <v>83.593962698171197</v>
      </c>
      <c r="L1216">
        <v>71.885919453553697</v>
      </c>
      <c r="M1216">
        <v>80.616306428519394</v>
      </c>
      <c r="N1216">
        <v>7.3413624761542399E-3</v>
      </c>
      <c r="O1216">
        <v>0.117062791071141</v>
      </c>
      <c r="P1216">
        <v>14.963303757257</v>
      </c>
      <c r="Q1216">
        <v>75.523937704287604</v>
      </c>
      <c r="R1216">
        <v>0.134570831030768</v>
      </c>
    </row>
    <row r="1217" spans="1:18" hidden="1" x14ac:dyDescent="0.3">
      <c r="A1217" t="s">
        <v>2585</v>
      </c>
      <c r="B1217" t="s">
        <v>2586</v>
      </c>
      <c r="C1217" t="str">
        <f>IFERROR(VLOOKUP(Table1[[#This Row],[Ticker]],[1]!Table1[[Symbol]:[Industry]],2,FALSE),"-")</f>
        <v>-</v>
      </c>
      <c r="D1217" t="s">
        <v>486</v>
      </c>
      <c r="E1217">
        <v>1429.2684921600001</v>
      </c>
      <c r="F1217">
        <v>598.1</v>
      </c>
      <c r="G1217">
        <v>-52.067484930502303</v>
      </c>
      <c r="H1217">
        <v>-15.0664184161745</v>
      </c>
      <c r="I1217">
        <v>-23.7637620576247</v>
      </c>
      <c r="J1217">
        <v>1.0186330941758801</v>
      </c>
      <c r="K1217">
        <v>631.75447699268705</v>
      </c>
      <c r="L1217">
        <v>674.73292312128001</v>
      </c>
      <c r="M1217">
        <v>56.557329975160101</v>
      </c>
      <c r="N1217">
        <v>-2.0631440260266198</v>
      </c>
      <c r="O1217">
        <v>1.33410197611264</v>
      </c>
      <c r="P1217">
        <v>53.486039123892297</v>
      </c>
      <c r="Q1217">
        <v>5.8584070796460201</v>
      </c>
      <c r="R1217">
        <v>8.4057990834906005E-2</v>
      </c>
    </row>
    <row r="1218" spans="1:18" hidden="1" x14ac:dyDescent="0.3">
      <c r="A1218" t="s">
        <v>2587</v>
      </c>
      <c r="B1218" t="s">
        <v>2588</v>
      </c>
      <c r="C1218" t="str">
        <f>IFERROR(VLOOKUP(Table1[[#This Row],[Ticker]],[1]!Table1[[Symbol]:[Industry]],2,FALSE),"-")</f>
        <v>-</v>
      </c>
      <c r="D1218" t="s">
        <v>47</v>
      </c>
      <c r="E1218">
        <v>1428.08076818</v>
      </c>
      <c r="F1218">
        <v>74.23</v>
      </c>
      <c r="G1218">
        <v>55.610079822155299</v>
      </c>
      <c r="H1218">
        <v>7.9901592009464899</v>
      </c>
      <c r="I1218">
        <v>-8.7048117288513591</v>
      </c>
      <c r="J1218">
        <v>1.7248523407678</v>
      </c>
      <c r="K1218">
        <v>68.665032274480495</v>
      </c>
      <c r="L1218">
        <v>66.510466455194205</v>
      </c>
      <c r="M1218">
        <v>29.786607314581399</v>
      </c>
      <c r="N1218">
        <v>8.1535838047923601</v>
      </c>
      <c r="O1218">
        <v>1.45307762042328</v>
      </c>
      <c r="P1218">
        <v>25.488347029502801</v>
      </c>
      <c r="Q1218">
        <v>83.057953144266307</v>
      </c>
      <c r="R1218">
        <v>0.118475568776126</v>
      </c>
    </row>
    <row r="1219" spans="1:18" hidden="1" x14ac:dyDescent="0.3">
      <c r="A1219" t="s">
        <v>2589</v>
      </c>
      <c r="B1219" t="s">
        <v>2590</v>
      </c>
      <c r="C1219" t="str">
        <f>IFERROR(VLOOKUP(Table1[[#This Row],[Ticker]],[1]!Table1[[Symbol]:[Industry]],2,FALSE),"-")</f>
        <v>-</v>
      </c>
      <c r="D1219" t="s">
        <v>350</v>
      </c>
      <c r="E1219">
        <v>1425.0340392000001</v>
      </c>
      <c r="F1219">
        <v>51.01</v>
      </c>
      <c r="G1219">
        <v>-14.1166788072443</v>
      </c>
      <c r="H1219">
        <v>-13.9309369257212</v>
      </c>
      <c r="I1219">
        <v>-13.732190923252</v>
      </c>
      <c r="J1219">
        <v>-3.6317341752389898</v>
      </c>
      <c r="K1219">
        <v>54.9095796917154</v>
      </c>
      <c r="L1219">
        <v>52.555426604030202</v>
      </c>
      <c r="M1219">
        <v>60.4664098722821</v>
      </c>
      <c r="N1219">
        <v>-3.5729298766993201</v>
      </c>
      <c r="O1219">
        <v>1.5244174197987099</v>
      </c>
      <c r="P1219">
        <v>61.732993530680197</v>
      </c>
      <c r="Q1219">
        <v>62.971246006389698</v>
      </c>
    </row>
    <row r="1220" spans="1:18" hidden="1" x14ac:dyDescent="0.3">
      <c r="A1220" t="s">
        <v>2591</v>
      </c>
      <c r="B1220" t="s">
        <v>2592</v>
      </c>
      <c r="C1220" t="str">
        <f>IFERROR(VLOOKUP(Table1[[#This Row],[Ticker]],[1]!Table1[[Symbol]:[Industry]],2,FALSE),"-")</f>
        <v>-</v>
      </c>
      <c r="D1220" t="s">
        <v>130</v>
      </c>
      <c r="E1220">
        <v>1410.7468125</v>
      </c>
      <c r="F1220">
        <v>552.9</v>
      </c>
      <c r="G1220">
        <v>50.541860942986197</v>
      </c>
      <c r="H1220">
        <v>1.46491702659032</v>
      </c>
      <c r="I1220">
        <v>68.739325027539806</v>
      </c>
      <c r="J1220">
        <v>-1.9745641847356701</v>
      </c>
      <c r="K1220">
        <v>531.510373885793</v>
      </c>
      <c r="L1220">
        <v>463.97350961220502</v>
      </c>
      <c r="M1220">
        <v>51.980539149189603</v>
      </c>
      <c r="N1220">
        <v>3.1476423581505402</v>
      </c>
      <c r="O1220">
        <v>1.89071179360973</v>
      </c>
      <c r="P1220">
        <v>20.944112859468198</v>
      </c>
      <c r="Q1220">
        <v>112.69474899019001</v>
      </c>
      <c r="R1220">
        <v>0.16502792370862401</v>
      </c>
    </row>
    <row r="1221" spans="1:18" hidden="1" x14ac:dyDescent="0.3">
      <c r="A1221" t="s">
        <v>2593</v>
      </c>
      <c r="B1221" t="s">
        <v>2594</v>
      </c>
      <c r="C1221" t="str">
        <f>IFERROR(VLOOKUP(Table1[[#This Row],[Ticker]],[1]!Table1[[Symbol]:[Industry]],2,FALSE),"-")</f>
        <v>-</v>
      </c>
      <c r="D1221" t="s">
        <v>47</v>
      </c>
      <c r="E1221">
        <v>1409.74575</v>
      </c>
      <c r="F1221">
        <v>480.15</v>
      </c>
      <c r="G1221">
        <v>61.5283809868831</v>
      </c>
      <c r="H1221">
        <v>13.772117011169399</v>
      </c>
      <c r="I1221">
        <v>61.078531021355701</v>
      </c>
      <c r="J1221">
        <v>-3.7616221230351399</v>
      </c>
      <c r="K1221">
        <v>363.66047773559598</v>
      </c>
      <c r="L1221">
        <v>306.87218365356699</v>
      </c>
      <c r="M1221">
        <v>49.7852592872758</v>
      </c>
      <c r="N1221">
        <v>19.062530626967401</v>
      </c>
      <c r="O1221">
        <v>2.0745567294340299</v>
      </c>
      <c r="P1221">
        <v>3.60304071644277</v>
      </c>
      <c r="Q1221">
        <v>108.624809906582</v>
      </c>
      <c r="R1221">
        <v>4.9248442217042998E-2</v>
      </c>
    </row>
    <row r="1222" spans="1:18" hidden="1" x14ac:dyDescent="0.3">
      <c r="A1222" t="s">
        <v>2595</v>
      </c>
      <c r="B1222" t="s">
        <v>2596</v>
      </c>
      <c r="C1222" t="str">
        <f>IFERROR(VLOOKUP(Table1[[#This Row],[Ticker]],[1]!Table1[[Symbol]:[Industry]],2,FALSE),"-")</f>
        <v>-</v>
      </c>
      <c r="D1222" t="s">
        <v>166</v>
      </c>
      <c r="E1222">
        <v>1407.6895959000001</v>
      </c>
      <c r="F1222">
        <v>716.05</v>
      </c>
      <c r="G1222">
        <v>-63.437773305018297</v>
      </c>
      <c r="H1222">
        <v>15.512713331131501</v>
      </c>
      <c r="I1222">
        <v>-24.4807405780175</v>
      </c>
      <c r="J1222">
        <v>10.485275172693999</v>
      </c>
      <c r="K1222">
        <v>598.79659153013802</v>
      </c>
      <c r="L1222">
        <v>748.14636969034405</v>
      </c>
      <c r="M1222">
        <v>57.989296641323001</v>
      </c>
      <c r="N1222">
        <v>17.8846543996763</v>
      </c>
      <c r="O1222">
        <v>2.5237299849842398</v>
      </c>
      <c r="P1222">
        <v>91.886041477550407</v>
      </c>
      <c r="Q1222">
        <v>57.8071625344352</v>
      </c>
      <c r="R1222">
        <v>0.156468094234223</v>
      </c>
    </row>
    <row r="1223" spans="1:18" hidden="1" x14ac:dyDescent="0.3">
      <c r="A1223" t="s">
        <v>2597</v>
      </c>
      <c r="B1223" t="s">
        <v>2598</v>
      </c>
      <c r="C1223" t="str">
        <f>IFERROR(VLOOKUP(Table1[[#This Row],[Ticker]],[1]!Table1[[Symbol]:[Industry]],2,FALSE),"-")</f>
        <v>-</v>
      </c>
      <c r="D1223" t="s">
        <v>239</v>
      </c>
      <c r="E1223">
        <v>1402.9779387000001</v>
      </c>
      <c r="F1223">
        <v>528.75</v>
      </c>
      <c r="G1223">
        <v>11.5918060308456</v>
      </c>
      <c r="H1223">
        <v>10.740214069615</v>
      </c>
      <c r="I1223">
        <v>14.498682331765201</v>
      </c>
      <c r="J1223">
        <v>6.3900191485976503</v>
      </c>
      <c r="K1223">
        <v>438.15717744313798</v>
      </c>
      <c r="L1223">
        <v>397.47497809850302</v>
      </c>
      <c r="M1223">
        <v>60.705426377817602</v>
      </c>
      <c r="N1223">
        <v>13.9997365829682</v>
      </c>
      <c r="O1223">
        <v>2.1898107635452799</v>
      </c>
      <c r="P1223">
        <v>3.8108747044917202</v>
      </c>
      <c r="Q1223">
        <v>77.313883299798803</v>
      </c>
      <c r="R1223">
        <v>0.106596553169696</v>
      </c>
    </row>
    <row r="1224" spans="1:18" hidden="1" x14ac:dyDescent="0.3">
      <c r="A1224" t="s">
        <v>2599</v>
      </c>
      <c r="B1224" t="s">
        <v>2600</v>
      </c>
      <c r="C1224" t="str">
        <f>IFERROR(VLOOKUP(Table1[[#This Row],[Ticker]],[1]!Table1[[Symbol]:[Industry]],2,FALSE),"-")</f>
        <v>-</v>
      </c>
      <c r="D1224" t="s">
        <v>486</v>
      </c>
      <c r="E1224">
        <v>1399.825</v>
      </c>
      <c r="F1224">
        <v>211.86</v>
      </c>
      <c r="G1224">
        <v>2.4913341985239899</v>
      </c>
      <c r="H1224">
        <v>-1.55030044792499</v>
      </c>
      <c r="I1224">
        <v>-17.795915382304401</v>
      </c>
      <c r="J1224">
        <v>0.83902191321061104</v>
      </c>
      <c r="K1224">
        <v>207.29058136150201</v>
      </c>
      <c r="L1224">
        <v>209.191288091242</v>
      </c>
      <c r="M1224">
        <v>52.228968054322003</v>
      </c>
      <c r="N1224">
        <v>2.2337739676811399</v>
      </c>
      <c r="O1224">
        <v>0.95623856728788503</v>
      </c>
      <c r="P1224">
        <v>35.750023600490799</v>
      </c>
      <c r="Q1224">
        <v>29.1435537945748</v>
      </c>
      <c r="R1224">
        <v>5.5288796830454998E-2</v>
      </c>
    </row>
    <row r="1225" spans="1:18" hidden="1" x14ac:dyDescent="0.3">
      <c r="A1225" t="s">
        <v>2601</v>
      </c>
      <c r="B1225" t="s">
        <v>2602</v>
      </c>
      <c r="C1225" t="str">
        <f>IFERROR(VLOOKUP(Table1[[#This Row],[Ticker]],[1]!Table1[[Symbol]:[Industry]],2,FALSE),"-")</f>
        <v>-</v>
      </c>
      <c r="D1225" t="s">
        <v>239</v>
      </c>
      <c r="E1225">
        <v>1397.1309647999999</v>
      </c>
      <c r="F1225">
        <v>1400.1</v>
      </c>
      <c r="G1225">
        <v>305.36028397768598</v>
      </c>
      <c r="H1225">
        <v>6.3265274070480801</v>
      </c>
      <c r="I1225">
        <v>110.22018970634601</v>
      </c>
      <c r="J1225">
        <v>-3.8587216938931799</v>
      </c>
      <c r="K1225">
        <v>1334.82378377952</v>
      </c>
      <c r="L1225">
        <v>943.359899828886</v>
      </c>
      <c r="M1225">
        <v>55.7403780871444</v>
      </c>
      <c r="N1225">
        <v>-1.1851775831739</v>
      </c>
      <c r="O1225">
        <v>1.1560429612396499</v>
      </c>
      <c r="P1225">
        <v>9.4171844868223804</v>
      </c>
      <c r="Q1225">
        <v>575.07232401157103</v>
      </c>
      <c r="R1225">
        <v>0.20779145499423901</v>
      </c>
    </row>
    <row r="1226" spans="1:18" hidden="1" x14ac:dyDescent="0.3">
      <c r="A1226" t="s">
        <v>2603</v>
      </c>
      <c r="B1226" t="s">
        <v>2604</v>
      </c>
      <c r="C1226" t="str">
        <f>IFERROR(VLOOKUP(Table1[[#This Row],[Ticker]],[1]!Table1[[Symbol]:[Industry]],2,FALSE),"-")</f>
        <v>-</v>
      </c>
      <c r="D1226" t="s">
        <v>650</v>
      </c>
      <c r="E1226">
        <v>1393.6001710999999</v>
      </c>
      <c r="F1226">
        <v>162.75</v>
      </c>
      <c r="G1226">
        <v>-31.371259670551201</v>
      </c>
      <c r="H1226">
        <v>-1.26596493827078</v>
      </c>
      <c r="I1226">
        <v>-17.090937015349901</v>
      </c>
      <c r="J1226">
        <v>-1.73996606152065</v>
      </c>
      <c r="K1226">
        <v>157.46075780424499</v>
      </c>
      <c r="L1226">
        <v>163.70879532811799</v>
      </c>
      <c r="M1226">
        <v>56.5219054380822</v>
      </c>
      <c r="N1226">
        <v>3.8420172593653699</v>
      </c>
      <c r="O1226">
        <v>0.92281372060463596</v>
      </c>
      <c r="P1226">
        <v>38.771121351766503</v>
      </c>
      <c r="Q1226">
        <v>28.757911392404999</v>
      </c>
      <c r="R1226">
        <v>8.1256569954994001E-2</v>
      </c>
    </row>
    <row r="1227" spans="1:18" hidden="1" x14ac:dyDescent="0.3">
      <c r="A1227" t="s">
        <v>2605</v>
      </c>
      <c r="B1227" t="s">
        <v>2606</v>
      </c>
      <c r="C1227" t="str">
        <f>IFERROR(VLOOKUP(Table1[[#This Row],[Ticker]],[1]!Table1[[Symbol]:[Industry]],2,FALSE),"-")</f>
        <v>-</v>
      </c>
      <c r="D1227" t="s">
        <v>66</v>
      </c>
      <c r="E1227">
        <v>1393.1444120000001</v>
      </c>
      <c r="F1227">
        <v>2430.8000000000002</v>
      </c>
      <c r="G1227">
        <v>20.7460072141659</v>
      </c>
      <c r="H1227">
        <v>2.1863632084384799</v>
      </c>
      <c r="I1227">
        <v>8.6323263540116901</v>
      </c>
      <c r="J1227">
        <v>-3.15692966996252</v>
      </c>
      <c r="K1227">
        <v>2317.03093706149</v>
      </c>
      <c r="L1227">
        <v>2115.4853295216399</v>
      </c>
      <c r="M1227">
        <v>35.741295588292303</v>
      </c>
      <c r="N1227">
        <v>3.4407813162151899</v>
      </c>
      <c r="O1227">
        <v>0.49162087612659799</v>
      </c>
      <c r="P1227">
        <v>16.171630738851299</v>
      </c>
      <c r="Q1227">
        <v>49.128834355828197</v>
      </c>
    </row>
    <row r="1228" spans="1:18" hidden="1" x14ac:dyDescent="0.3">
      <c r="A1228" t="s">
        <v>2607</v>
      </c>
      <c r="B1228" t="s">
        <v>2608</v>
      </c>
      <c r="C1228" t="str">
        <f>IFERROR(VLOOKUP(Table1[[#This Row],[Ticker]],[1]!Table1[[Symbol]:[Industry]],2,FALSE),"-")</f>
        <v>-</v>
      </c>
      <c r="D1228" t="s">
        <v>269</v>
      </c>
      <c r="E1228">
        <v>1389.2377475000001</v>
      </c>
      <c r="F1228">
        <v>118.75</v>
      </c>
      <c r="G1228">
        <v>-20.265716807835201</v>
      </c>
      <c r="H1228">
        <v>14.5169385717625</v>
      </c>
      <c r="I1228">
        <v>-0.95473508243279603</v>
      </c>
      <c r="J1228">
        <v>-3.7290754828253099</v>
      </c>
      <c r="K1228">
        <v>109.21673050545</v>
      </c>
      <c r="L1228">
        <v>109.773268707901</v>
      </c>
      <c r="M1228">
        <v>42.228600432680501</v>
      </c>
      <c r="N1228">
        <v>4.4143410604934701</v>
      </c>
      <c r="O1228">
        <v>4.4164472094442599</v>
      </c>
      <c r="P1228">
        <v>8.6231578947368401</v>
      </c>
      <c r="Q1228">
        <v>29.076086956521699</v>
      </c>
      <c r="R1228">
        <v>1.007658094687E-3</v>
      </c>
    </row>
    <row r="1229" spans="1:18" hidden="1" x14ac:dyDescent="0.3">
      <c r="A1229" t="s">
        <v>2609</v>
      </c>
      <c r="B1229" t="s">
        <v>2610</v>
      </c>
      <c r="C1229" t="str">
        <f>IFERROR(VLOOKUP(Table1[[#This Row],[Ticker]],[1]!Table1[[Symbol]:[Industry]],2,FALSE),"-")</f>
        <v>-</v>
      </c>
      <c r="D1229" t="s">
        <v>401</v>
      </c>
      <c r="E1229">
        <v>1388.5259306600001</v>
      </c>
      <c r="F1229">
        <v>850.2</v>
      </c>
      <c r="G1229">
        <v>-51.265251110675301</v>
      </c>
      <c r="H1229">
        <v>-4.3826501237444804</v>
      </c>
      <c r="I1229">
        <v>-29.3138979656859</v>
      </c>
      <c r="J1229">
        <v>1.9672847665650799</v>
      </c>
      <c r="K1229">
        <v>783.10932377438201</v>
      </c>
      <c r="L1229">
        <v>938.60755377551902</v>
      </c>
      <c r="M1229">
        <v>43.152803943596403</v>
      </c>
      <c r="N1229">
        <v>11.983256375031701</v>
      </c>
      <c r="O1229">
        <v>2.3762974837008199</v>
      </c>
      <c r="P1229">
        <v>53.893201599623602</v>
      </c>
      <c r="Q1229">
        <v>25.974218402726301</v>
      </c>
      <c r="R1229">
        <v>-2.5331810375871001E-2</v>
      </c>
    </row>
    <row r="1230" spans="1:18" hidden="1" x14ac:dyDescent="0.3">
      <c r="A1230" t="s">
        <v>2611</v>
      </c>
      <c r="B1230" t="s">
        <v>2612</v>
      </c>
      <c r="C1230" t="str">
        <f>IFERROR(VLOOKUP(Table1[[#This Row],[Ticker]],[1]!Table1[[Symbol]:[Industry]],2,FALSE),"-")</f>
        <v>-</v>
      </c>
      <c r="D1230" t="s">
        <v>269</v>
      </c>
      <c r="E1230">
        <v>1384.1190051149999</v>
      </c>
      <c r="F1230">
        <v>1191.0999999999999</v>
      </c>
      <c r="G1230">
        <v>69.897809969877997</v>
      </c>
      <c r="H1230">
        <v>21.331534550112199</v>
      </c>
      <c r="I1230">
        <v>18.949924690269899</v>
      </c>
      <c r="J1230">
        <v>-2.3785637878934098</v>
      </c>
      <c r="K1230">
        <v>969.65327918958997</v>
      </c>
      <c r="L1230">
        <v>902.22392301966204</v>
      </c>
      <c r="M1230">
        <v>66.754110751003694</v>
      </c>
      <c r="N1230">
        <v>13.850151336553401</v>
      </c>
      <c r="O1230">
        <v>2.7456074911944999</v>
      </c>
      <c r="P1230">
        <v>3.68566870959619</v>
      </c>
      <c r="Q1230">
        <v>97.299983435481096</v>
      </c>
      <c r="R1230">
        <v>0.139378967047672</v>
      </c>
    </row>
    <row r="1231" spans="1:18" hidden="1" x14ac:dyDescent="0.3">
      <c r="A1231" t="s">
        <v>2613</v>
      </c>
      <c r="B1231" t="s">
        <v>2614</v>
      </c>
      <c r="C1231" t="str">
        <f>IFERROR(VLOOKUP(Table1[[#This Row],[Ticker]],[1]!Table1[[Symbol]:[Industry]],2,FALSE),"-")</f>
        <v>-</v>
      </c>
      <c r="D1231" t="s">
        <v>401</v>
      </c>
      <c r="E1231">
        <v>1380.885436</v>
      </c>
      <c r="F1231">
        <v>918.45</v>
      </c>
      <c r="G1231">
        <v>286.40491481986402</v>
      </c>
      <c r="H1231">
        <v>-13.194790245229401</v>
      </c>
      <c r="I1231">
        <v>138.92190540174099</v>
      </c>
      <c r="J1231">
        <v>-0.14158850519347099</v>
      </c>
      <c r="K1231">
        <v>923.87605793255398</v>
      </c>
      <c r="L1231">
        <v>609.26285771333096</v>
      </c>
      <c r="M1231">
        <v>47.934983201057399</v>
      </c>
      <c r="N1231">
        <v>-4.3909529034310699</v>
      </c>
      <c r="O1231">
        <v>0.22228460861634899</v>
      </c>
      <c r="P1231">
        <v>39.354346997659</v>
      </c>
      <c r="Q1231">
        <v>337.25303499166802</v>
      </c>
      <c r="R1231">
        <v>0.23444048151993699</v>
      </c>
    </row>
    <row r="1232" spans="1:18" hidden="1" x14ac:dyDescent="0.3">
      <c r="A1232" t="s">
        <v>2615</v>
      </c>
      <c r="B1232" t="s">
        <v>2616</v>
      </c>
      <c r="C1232" t="str">
        <f>IFERROR(VLOOKUP(Table1[[#This Row],[Ticker]],[1]!Table1[[Symbol]:[Industry]],2,FALSE),"-")</f>
        <v>-</v>
      </c>
      <c r="D1232" t="s">
        <v>102</v>
      </c>
      <c r="E1232">
        <v>1380.6</v>
      </c>
      <c r="F1232">
        <v>48.84</v>
      </c>
      <c r="G1232">
        <v>-15.339898610433499</v>
      </c>
      <c r="H1232">
        <v>-0.692773170456911</v>
      </c>
      <c r="I1232">
        <v>-13.065036924526501</v>
      </c>
      <c r="J1232">
        <v>-3.3155641192091498</v>
      </c>
      <c r="K1232">
        <v>46.831007877206297</v>
      </c>
      <c r="L1232">
        <v>47.100345783970802</v>
      </c>
      <c r="M1232">
        <v>52.789057461088902</v>
      </c>
      <c r="N1232">
        <v>2.07858202828008</v>
      </c>
      <c r="O1232">
        <v>1.1738716613681399</v>
      </c>
      <c r="P1232">
        <v>23.842018946580598</v>
      </c>
      <c r="Q1232">
        <v>26.364812419146102</v>
      </c>
      <c r="R1232">
        <v>4.8470872553905003E-2</v>
      </c>
    </row>
    <row r="1233" spans="1:18" hidden="1" x14ac:dyDescent="0.3">
      <c r="A1233" t="s">
        <v>2617</v>
      </c>
      <c r="B1233" t="s">
        <v>2618</v>
      </c>
      <c r="C1233" t="str">
        <f>IFERROR(VLOOKUP(Table1[[#This Row],[Ticker]],[1]!Table1[[Symbol]:[Industry]],2,FALSE),"-")</f>
        <v>-</v>
      </c>
      <c r="D1233" t="s">
        <v>239</v>
      </c>
      <c r="E1233">
        <v>1380.02810856</v>
      </c>
      <c r="F1233">
        <v>408.4</v>
      </c>
      <c r="G1233">
        <v>-33.767987590565099</v>
      </c>
      <c r="H1233">
        <v>6.2651127487342197</v>
      </c>
      <c r="I1233">
        <v>-17.810621254489199</v>
      </c>
      <c r="J1233">
        <v>-2.08170704187852</v>
      </c>
      <c r="K1233">
        <v>388.66495208642698</v>
      </c>
      <c r="L1233">
        <v>398.36580998983197</v>
      </c>
      <c r="M1233">
        <v>65.069707526224093</v>
      </c>
      <c r="N1233">
        <v>1.2475862171521701</v>
      </c>
      <c r="O1233">
        <v>0.88823709564395104</v>
      </c>
      <c r="P1233">
        <v>25.8080313418217</v>
      </c>
      <c r="Q1233">
        <v>40.512644073628003</v>
      </c>
      <c r="R1233">
        <v>6.2826614970194997E-2</v>
      </c>
    </row>
    <row r="1234" spans="1:18" hidden="1" x14ac:dyDescent="0.3">
      <c r="A1234" t="s">
        <v>2619</v>
      </c>
      <c r="B1234" t="s">
        <v>2620</v>
      </c>
      <c r="C1234" t="str">
        <f>IFERROR(VLOOKUP(Table1[[#This Row],[Ticker]],[1]!Table1[[Symbol]:[Industry]],2,FALSE),"-")</f>
        <v>-</v>
      </c>
      <c r="E1234">
        <v>1379.773745</v>
      </c>
      <c r="F1234">
        <v>1350</v>
      </c>
      <c r="G1234">
        <v>-10.144049331205499</v>
      </c>
      <c r="H1234">
        <v>3.9840070153015898</v>
      </c>
      <c r="I1234">
        <v>-19.822613372545799</v>
      </c>
      <c r="J1234">
        <v>-6.2568569695735601</v>
      </c>
      <c r="K1234">
        <v>1340.40716508181</v>
      </c>
      <c r="L1234">
        <v>1366.36794901852</v>
      </c>
      <c r="M1234">
        <v>50.289733718826803</v>
      </c>
      <c r="N1234">
        <v>0.46476271519557599</v>
      </c>
      <c r="O1234">
        <v>1.0143124332027</v>
      </c>
      <c r="P1234">
        <v>34.4444444444444</v>
      </c>
      <c r="Q1234">
        <v>37.755102040816297</v>
      </c>
      <c r="R1234">
        <v>0.224026158752026</v>
      </c>
    </row>
    <row r="1235" spans="1:18" hidden="1" x14ac:dyDescent="0.3">
      <c r="A1235" t="s">
        <v>2621</v>
      </c>
      <c r="B1235" t="s">
        <v>2622</v>
      </c>
      <c r="C1235" t="str">
        <f>IFERROR(VLOOKUP(Table1[[#This Row],[Ticker]],[1]!Table1[[Symbol]:[Industry]],2,FALSE),"-")</f>
        <v>-</v>
      </c>
      <c r="D1235" t="s">
        <v>115</v>
      </c>
      <c r="E1235">
        <v>1378.0279554000001</v>
      </c>
      <c r="F1235">
        <v>64.5</v>
      </c>
      <c r="G1235">
        <v>8.3275064528965395</v>
      </c>
      <c r="H1235">
        <v>21.473971562005801</v>
      </c>
      <c r="I1235">
        <v>5.6939948279548398</v>
      </c>
      <c r="J1235">
        <v>1.38676128053894</v>
      </c>
      <c r="K1235">
        <v>59.833292050885198</v>
      </c>
      <c r="L1235">
        <v>58.716319625237702</v>
      </c>
      <c r="M1235">
        <v>36.048886691821103</v>
      </c>
      <c r="N1235">
        <v>5.6726831960972799</v>
      </c>
      <c r="O1235">
        <v>3.0408349102485599</v>
      </c>
      <c r="P1235">
        <v>34.1085271317829</v>
      </c>
      <c r="Q1235">
        <v>94.218608852755196</v>
      </c>
      <c r="R1235">
        <v>-3.8606063494951999E-2</v>
      </c>
    </row>
    <row r="1236" spans="1:18" hidden="1" x14ac:dyDescent="0.3">
      <c r="A1236" t="s">
        <v>2623</v>
      </c>
      <c r="B1236" t="s">
        <v>2624</v>
      </c>
      <c r="C1236" t="str">
        <f>IFERROR(VLOOKUP(Table1[[#This Row],[Ticker]],[1]!Table1[[Symbol]:[Industry]],2,FALSE),"-")</f>
        <v>-</v>
      </c>
      <c r="D1236" t="s">
        <v>138</v>
      </c>
      <c r="E1236">
        <v>1372.891499805</v>
      </c>
      <c r="F1236">
        <v>341.4</v>
      </c>
      <c r="G1236">
        <v>70.216217510144105</v>
      </c>
      <c r="H1236">
        <v>-1.47724076695705</v>
      </c>
      <c r="I1236">
        <v>16.640273107570799</v>
      </c>
      <c r="J1236">
        <v>1.17478010964677</v>
      </c>
      <c r="K1236">
        <v>339.425528310679</v>
      </c>
      <c r="L1236">
        <v>302.67233447289198</v>
      </c>
      <c r="M1236">
        <v>35.583323713550698</v>
      </c>
      <c r="N1236">
        <v>0.85707751870587301</v>
      </c>
      <c r="O1236">
        <v>0.98204331774635201</v>
      </c>
      <c r="P1236">
        <v>21.8512009373169</v>
      </c>
      <c r="Q1236">
        <v>115.326395458845</v>
      </c>
      <c r="R1236">
        <v>0.148256954596926</v>
      </c>
    </row>
    <row r="1237" spans="1:18" hidden="1" x14ac:dyDescent="0.3">
      <c r="A1237" t="s">
        <v>2625</v>
      </c>
      <c r="B1237" t="s">
        <v>2626</v>
      </c>
      <c r="C1237" t="str">
        <f>IFERROR(VLOOKUP(Table1[[#This Row],[Ticker]],[1]!Table1[[Symbol]:[Industry]],2,FALSE),"-")</f>
        <v>-</v>
      </c>
      <c r="D1237" t="s">
        <v>212</v>
      </c>
      <c r="E1237">
        <v>1368.44205375</v>
      </c>
      <c r="F1237">
        <v>153.66</v>
      </c>
      <c r="G1237">
        <v>188.45125299860399</v>
      </c>
      <c r="H1237">
        <v>34.245982459684903</v>
      </c>
      <c r="I1237">
        <v>44.181521441789798</v>
      </c>
      <c r="J1237">
        <v>-4.6543027468271703</v>
      </c>
      <c r="K1237">
        <v>115.097314010012</v>
      </c>
      <c r="L1237">
        <v>94.3701784032489</v>
      </c>
      <c r="M1237">
        <v>53.805844764744201</v>
      </c>
      <c r="N1237">
        <v>18.966090760755002</v>
      </c>
      <c r="O1237">
        <v>3.0145504571683901</v>
      </c>
      <c r="P1237">
        <v>10.568788233762801</v>
      </c>
      <c r="Q1237">
        <v>220.45881126173001</v>
      </c>
      <c r="R1237">
        <v>2.5427373922424001E-2</v>
      </c>
    </row>
    <row r="1238" spans="1:18" hidden="1" x14ac:dyDescent="0.3">
      <c r="A1238" t="s">
        <v>2627</v>
      </c>
      <c r="B1238" t="s">
        <v>2628</v>
      </c>
      <c r="C1238" t="str">
        <f>IFERROR(VLOOKUP(Table1[[#This Row],[Ticker]],[1]!Table1[[Symbol]:[Industry]],2,FALSE),"-")</f>
        <v>-</v>
      </c>
      <c r="D1238" t="s">
        <v>1074</v>
      </c>
      <c r="E1238">
        <v>1366.7489</v>
      </c>
      <c r="F1238">
        <v>86.08</v>
      </c>
      <c r="G1238">
        <v>-33.344885779499101</v>
      </c>
      <c r="H1238">
        <v>-6.1840938188680497</v>
      </c>
      <c r="I1238">
        <v>-14.818266856687</v>
      </c>
      <c r="J1238">
        <v>-0.84198842715991096</v>
      </c>
      <c r="K1238">
        <v>87.680903028692299</v>
      </c>
      <c r="L1238">
        <v>89.608810808129704</v>
      </c>
      <c r="M1238">
        <v>41.729180206557501</v>
      </c>
      <c r="N1238">
        <v>-0.43827448908849698</v>
      </c>
      <c r="O1238">
        <v>0.56138122620812503</v>
      </c>
      <c r="P1238">
        <v>34.351765799256498</v>
      </c>
      <c r="Q1238">
        <v>16.324324324324301</v>
      </c>
      <c r="R1238">
        <v>1.8218979507882999E-2</v>
      </c>
    </row>
    <row r="1239" spans="1:18" hidden="1" x14ac:dyDescent="0.3">
      <c r="A1239" t="s">
        <v>2629</v>
      </c>
      <c r="B1239" t="s">
        <v>2630</v>
      </c>
      <c r="C1239" t="str">
        <f>IFERROR(VLOOKUP(Table1[[#This Row],[Ticker]],[1]!Table1[[Symbol]:[Industry]],2,FALSE),"-")</f>
        <v>-</v>
      </c>
      <c r="D1239" t="s">
        <v>350</v>
      </c>
      <c r="E1239">
        <v>1363.73872269</v>
      </c>
      <c r="F1239">
        <v>112.43</v>
      </c>
      <c r="G1239">
        <v>-27.825534441182199</v>
      </c>
      <c r="H1239">
        <v>-2.5764256210878398</v>
      </c>
      <c r="I1239">
        <v>-21.2676555870027</v>
      </c>
      <c r="J1239">
        <v>-4.7721832323547098</v>
      </c>
      <c r="K1239">
        <v>105.219527071664</v>
      </c>
      <c r="L1239">
        <v>118.390287803568</v>
      </c>
      <c r="M1239">
        <v>36.929315646457901</v>
      </c>
      <c r="N1239">
        <v>7.7599055167247801</v>
      </c>
      <c r="O1239">
        <v>3.0958316309426999</v>
      </c>
      <c r="P1239">
        <v>58.0094280885884</v>
      </c>
      <c r="Q1239">
        <v>24.922222222222199</v>
      </c>
      <c r="R1239">
        <v>-3.1055871115821001E-2</v>
      </c>
    </row>
    <row r="1240" spans="1:18" hidden="1" x14ac:dyDescent="0.3">
      <c r="A1240" t="s">
        <v>2631</v>
      </c>
      <c r="B1240" t="s">
        <v>2632</v>
      </c>
      <c r="C1240" t="str">
        <f>IFERROR(VLOOKUP(Table1[[#This Row],[Ticker]],[1]!Table1[[Symbol]:[Industry]],2,FALSE),"-")</f>
        <v>-</v>
      </c>
      <c r="D1240" t="s">
        <v>239</v>
      </c>
      <c r="E1240">
        <v>1353.2494862149999</v>
      </c>
      <c r="F1240">
        <v>381.35</v>
      </c>
      <c r="G1240">
        <v>-23.119439496429401</v>
      </c>
      <c r="H1240">
        <v>3.5156917493707298</v>
      </c>
      <c r="I1240">
        <v>0.33367265748841202</v>
      </c>
      <c r="J1240">
        <v>0.51318578215612298</v>
      </c>
      <c r="K1240">
        <v>363.47001509263498</v>
      </c>
      <c r="L1240">
        <v>355.72158011884898</v>
      </c>
      <c r="M1240">
        <v>68.716933161214399</v>
      </c>
      <c r="N1240">
        <v>3.0206519112018402</v>
      </c>
      <c r="O1240">
        <v>0.85114150475835304</v>
      </c>
      <c r="P1240">
        <v>11.183951750360499</v>
      </c>
      <c r="Q1240">
        <v>25.299819287005</v>
      </c>
      <c r="R1240">
        <v>5.4236973923681001E-2</v>
      </c>
    </row>
    <row r="1241" spans="1:18" hidden="1" x14ac:dyDescent="0.3">
      <c r="A1241" t="s">
        <v>2633</v>
      </c>
      <c r="B1241" t="s">
        <v>2634</v>
      </c>
      <c r="C1241" t="str">
        <f>IFERROR(VLOOKUP(Table1[[#This Row],[Ticker]],[1]!Table1[[Symbol]:[Industry]],2,FALSE),"-")</f>
        <v>-</v>
      </c>
      <c r="D1241" t="s">
        <v>446</v>
      </c>
      <c r="E1241">
        <v>1351.82471328</v>
      </c>
      <c r="F1241">
        <v>77.37</v>
      </c>
      <c r="G1241">
        <v>-44.832498065792898</v>
      </c>
      <c r="H1241">
        <v>10.997132033088</v>
      </c>
      <c r="I1241">
        <v>-6.6763421734752804</v>
      </c>
      <c r="J1241">
        <v>4.5446493988210799</v>
      </c>
      <c r="K1241">
        <v>68.926784970665807</v>
      </c>
      <c r="L1241">
        <v>72.211991897090499</v>
      </c>
      <c r="M1241">
        <v>53.313169784461302</v>
      </c>
      <c r="N1241">
        <v>8.3400355591383999</v>
      </c>
      <c r="O1241">
        <v>1.74099502741432</v>
      </c>
      <c r="P1241">
        <v>29.895308259015099</v>
      </c>
      <c r="Q1241">
        <v>39.279927992799202</v>
      </c>
      <c r="R1241">
        <v>4.4127162516160003E-3</v>
      </c>
    </row>
    <row r="1242" spans="1:18" hidden="1" x14ac:dyDescent="0.3">
      <c r="A1242" t="s">
        <v>2635</v>
      </c>
      <c r="B1242" t="s">
        <v>2636</v>
      </c>
      <c r="C1242" t="str">
        <f>IFERROR(VLOOKUP(Table1[[#This Row],[Ticker]],[1]!Table1[[Symbol]:[Industry]],2,FALSE),"-")</f>
        <v>-</v>
      </c>
      <c r="D1242" t="s">
        <v>524</v>
      </c>
      <c r="E1242">
        <v>1349.333951505</v>
      </c>
      <c r="F1242">
        <v>95.51</v>
      </c>
      <c r="G1242">
        <v>17.8452501246663</v>
      </c>
      <c r="H1242">
        <v>18.783022837846801</v>
      </c>
      <c r="I1242">
        <v>8.0279984086675302</v>
      </c>
      <c r="J1242">
        <v>4.3672829372336102</v>
      </c>
      <c r="K1242">
        <v>80.998913083902494</v>
      </c>
      <c r="L1242">
        <v>74.655941624356004</v>
      </c>
      <c r="M1242">
        <v>64.015728897810007</v>
      </c>
      <c r="N1242">
        <v>10.1604534769677</v>
      </c>
      <c r="O1242">
        <v>2.1099969672353001</v>
      </c>
      <c r="P1242">
        <v>3.0468013820542201</v>
      </c>
      <c r="Q1242">
        <v>70.705987488829294</v>
      </c>
      <c r="R1242">
        <v>-2.1821146464345999E-2</v>
      </c>
    </row>
    <row r="1243" spans="1:18" hidden="1" x14ac:dyDescent="0.3">
      <c r="A1243" t="s">
        <v>2637</v>
      </c>
      <c r="B1243" t="s">
        <v>2638</v>
      </c>
      <c r="C1243" t="str">
        <f>IFERROR(VLOOKUP(Table1[[#This Row],[Ticker]],[1]!Table1[[Symbol]:[Industry]],2,FALSE),"-")</f>
        <v>-</v>
      </c>
      <c r="D1243" t="s">
        <v>256</v>
      </c>
      <c r="E1243">
        <v>1345.6255389099999</v>
      </c>
      <c r="F1243">
        <v>882.5</v>
      </c>
      <c r="G1243">
        <v>17.4040957749305</v>
      </c>
      <c r="H1243">
        <v>9.1428202816911303E-2</v>
      </c>
      <c r="I1243">
        <v>-5.1285428762267298</v>
      </c>
      <c r="J1243">
        <v>-5.11057604049065</v>
      </c>
      <c r="K1243">
        <v>825.44080372609596</v>
      </c>
      <c r="L1243">
        <v>766.67204180259</v>
      </c>
      <c r="M1243">
        <v>49.284339011981501</v>
      </c>
      <c r="N1243">
        <v>3.7030462948760299</v>
      </c>
      <c r="O1243">
        <v>0.38026220004729699</v>
      </c>
      <c r="P1243">
        <v>15.9206798866855</v>
      </c>
      <c r="Q1243">
        <v>46.218208930494498</v>
      </c>
      <c r="R1243">
        <v>8.5076972846568996E-2</v>
      </c>
    </row>
    <row r="1244" spans="1:18" hidden="1" x14ac:dyDescent="0.3">
      <c r="A1244" t="s">
        <v>2639</v>
      </c>
      <c r="B1244" t="s">
        <v>2640</v>
      </c>
      <c r="C1244" t="str">
        <f>IFERROR(VLOOKUP(Table1[[#This Row],[Ticker]],[1]!Table1[[Symbol]:[Industry]],2,FALSE),"-")</f>
        <v>-</v>
      </c>
      <c r="D1244" t="s">
        <v>820</v>
      </c>
      <c r="E1244">
        <v>1341.1802933700001</v>
      </c>
      <c r="F1244">
        <v>266.8</v>
      </c>
      <c r="G1244">
        <v>-24.504115760852699</v>
      </c>
      <c r="H1244">
        <v>-1.0202845126303199</v>
      </c>
      <c r="I1244">
        <v>-8.6512486539287092</v>
      </c>
      <c r="J1244">
        <v>-2.1327150363171699</v>
      </c>
      <c r="K1244">
        <v>270.14595543793598</v>
      </c>
      <c r="M1244">
        <v>44.651764371189998</v>
      </c>
      <c r="N1244">
        <v>-0.52848267563271301</v>
      </c>
      <c r="O1244">
        <v>0.33145367125001202</v>
      </c>
      <c r="P1244">
        <v>16.941529235382301</v>
      </c>
      <c r="Q1244">
        <v>17.197452229299302</v>
      </c>
    </row>
    <row r="1245" spans="1:18" hidden="1" x14ac:dyDescent="0.3">
      <c r="A1245" t="s">
        <v>2641</v>
      </c>
      <c r="B1245" t="s">
        <v>2642</v>
      </c>
      <c r="C1245" t="str">
        <f>IFERROR(VLOOKUP(Table1[[#This Row],[Ticker]],[1]!Table1[[Symbol]:[Industry]],2,FALSE),"-")</f>
        <v>-</v>
      </c>
      <c r="D1245" t="s">
        <v>1404</v>
      </c>
      <c r="E1245">
        <v>1339.7628908950001</v>
      </c>
      <c r="F1245">
        <v>469.05</v>
      </c>
      <c r="G1245">
        <v>13.453173090500499</v>
      </c>
      <c r="H1245">
        <v>-2.23556992987923</v>
      </c>
      <c r="I1245">
        <v>-16.7212275975244</v>
      </c>
      <c r="J1245">
        <v>2.85830088262259</v>
      </c>
      <c r="K1245">
        <v>468.56014509071798</v>
      </c>
      <c r="L1245">
        <v>449.40199962665503</v>
      </c>
      <c r="M1245">
        <v>36.577484072918899</v>
      </c>
      <c r="N1245">
        <v>1.93806111524308</v>
      </c>
      <c r="O1245">
        <v>1.5170066091762</v>
      </c>
      <c r="P1245">
        <v>23.494296983264</v>
      </c>
      <c r="Q1245">
        <v>55.675406571523297</v>
      </c>
      <c r="R1245">
        <v>3.0294411678308E-2</v>
      </c>
    </row>
    <row r="1246" spans="1:18" hidden="1" x14ac:dyDescent="0.3">
      <c r="A1246" t="s">
        <v>2643</v>
      </c>
      <c r="B1246" t="s">
        <v>2644</v>
      </c>
      <c r="C1246" t="str">
        <f>IFERROR(VLOOKUP(Table1[[#This Row],[Ticker]],[1]!Table1[[Symbol]:[Industry]],2,FALSE),"-")</f>
        <v>-</v>
      </c>
      <c r="D1246" t="s">
        <v>212</v>
      </c>
      <c r="E1246">
        <v>1336.1532549000001</v>
      </c>
      <c r="F1246">
        <v>673.45</v>
      </c>
      <c r="G1246">
        <v>110.734896906966</v>
      </c>
      <c r="H1246">
        <v>-9.2055050686017204</v>
      </c>
      <c r="I1246">
        <v>11.1573289089072</v>
      </c>
      <c r="J1246">
        <v>-3.65846775253807</v>
      </c>
      <c r="K1246">
        <v>682.57949241138897</v>
      </c>
      <c r="L1246">
        <v>578.240113547855</v>
      </c>
      <c r="M1246">
        <v>72.334817407460093</v>
      </c>
      <c r="N1246">
        <v>-1.7817058181549701</v>
      </c>
      <c r="O1246">
        <v>0.46666526967961802</v>
      </c>
      <c r="P1246">
        <v>22.355037493503499</v>
      </c>
      <c r="Q1246">
        <v>144.00362318840499</v>
      </c>
      <c r="R1246">
        <v>0.140904220972353</v>
      </c>
    </row>
    <row r="1247" spans="1:18" hidden="1" x14ac:dyDescent="0.3">
      <c r="A1247" t="s">
        <v>2645</v>
      </c>
      <c r="B1247" t="s">
        <v>2646</v>
      </c>
      <c r="C1247" t="str">
        <f>IFERROR(VLOOKUP(Table1[[#This Row],[Ticker]],[1]!Table1[[Symbol]:[Industry]],2,FALSE),"-")</f>
        <v>-</v>
      </c>
      <c r="D1247" t="s">
        <v>135</v>
      </c>
      <c r="E1247">
        <v>1336.0764994199999</v>
      </c>
      <c r="F1247">
        <v>839.2</v>
      </c>
      <c r="G1247">
        <v>4.7965091290362896</v>
      </c>
      <c r="H1247">
        <v>0.35764399547206499</v>
      </c>
      <c r="I1247">
        <v>-26.468879266388399</v>
      </c>
      <c r="J1247">
        <v>1.1851767758687399</v>
      </c>
      <c r="K1247">
        <v>871.27688958017097</v>
      </c>
      <c r="L1247">
        <v>857.52115274758603</v>
      </c>
      <c r="M1247">
        <v>29.126469265450201</v>
      </c>
      <c r="N1247">
        <v>-0.650441306540261</v>
      </c>
      <c r="O1247">
        <v>1.1089712380147501</v>
      </c>
      <c r="P1247">
        <v>28.693994280266899</v>
      </c>
      <c r="Q1247">
        <v>37.607608428302001</v>
      </c>
      <c r="R1247">
        <v>8.5153429232317002E-2</v>
      </c>
    </row>
    <row r="1248" spans="1:18" hidden="1" x14ac:dyDescent="0.3">
      <c r="A1248" t="s">
        <v>2647</v>
      </c>
      <c r="B1248" t="s">
        <v>2648</v>
      </c>
      <c r="C1248" t="str">
        <f>IFERROR(VLOOKUP(Table1[[#This Row],[Ticker]],[1]!Table1[[Symbol]:[Industry]],2,FALSE),"-")</f>
        <v>-</v>
      </c>
      <c r="D1248" t="s">
        <v>130</v>
      </c>
      <c r="E1248">
        <v>1328.9104598399999</v>
      </c>
      <c r="F1248">
        <v>63.6</v>
      </c>
      <c r="G1248">
        <v>82.969471834593193</v>
      </c>
      <c r="H1248">
        <v>-1.9084961780509599</v>
      </c>
      <c r="I1248">
        <v>6.0837304932662999</v>
      </c>
      <c r="J1248">
        <v>-3.9574152029564602</v>
      </c>
      <c r="K1248">
        <v>60.6895731873892</v>
      </c>
      <c r="L1248">
        <v>56.066515450475599</v>
      </c>
      <c r="M1248">
        <v>34.841239589469303</v>
      </c>
      <c r="N1248">
        <v>4.9886184176319404</v>
      </c>
      <c r="O1248">
        <v>1.8728660829006101</v>
      </c>
      <c r="P1248">
        <v>35.2201257861635</v>
      </c>
      <c r="Q1248">
        <v>129.602888086642</v>
      </c>
      <c r="R1248">
        <v>6.3022687783130998E-2</v>
      </c>
    </row>
    <row r="1249" spans="1:18" hidden="1" x14ac:dyDescent="0.3">
      <c r="A1249" t="s">
        <v>2649</v>
      </c>
      <c r="B1249" t="s">
        <v>2650</v>
      </c>
      <c r="C1249" t="str">
        <f>IFERROR(VLOOKUP(Table1[[#This Row],[Ticker]],[1]!Table1[[Symbol]:[Industry]],2,FALSE),"-")</f>
        <v>-</v>
      </c>
      <c r="D1249" t="s">
        <v>256</v>
      </c>
      <c r="E1249">
        <v>1327.861856</v>
      </c>
      <c r="F1249">
        <v>1161.25</v>
      </c>
      <c r="G1249">
        <v>-25.671074036721802</v>
      </c>
      <c r="H1249">
        <v>-10.092074041075</v>
      </c>
      <c r="I1249">
        <v>-13.269680618284999</v>
      </c>
      <c r="J1249">
        <v>9.2397462632134495</v>
      </c>
      <c r="K1249">
        <v>1156.5054301033099</v>
      </c>
      <c r="L1249">
        <v>1164.98671934817</v>
      </c>
      <c r="M1249">
        <v>34.524182826811398</v>
      </c>
      <c r="N1249">
        <v>4.3901887333332299</v>
      </c>
      <c r="O1249">
        <v>1.3219638529362601</v>
      </c>
      <c r="P1249">
        <v>31.324004305704999</v>
      </c>
      <c r="Q1249">
        <v>14.861523244312499</v>
      </c>
      <c r="R1249">
        <v>0.13598924371488</v>
      </c>
    </row>
    <row r="1250" spans="1:18" hidden="1" x14ac:dyDescent="0.3">
      <c r="A1250" t="s">
        <v>2651</v>
      </c>
      <c r="B1250" t="s">
        <v>2652</v>
      </c>
      <c r="C1250" t="str">
        <f>IFERROR(VLOOKUP(Table1[[#This Row],[Ticker]],[1]!Table1[[Symbol]:[Industry]],2,FALSE),"-")</f>
        <v>-</v>
      </c>
      <c r="D1250" t="s">
        <v>22</v>
      </c>
      <c r="E1250">
        <v>1326.8182575599999</v>
      </c>
      <c r="F1250">
        <v>117.41</v>
      </c>
      <c r="G1250">
        <v>20.110690292987599</v>
      </c>
      <c r="H1250">
        <v>-4.6298405750165701</v>
      </c>
      <c r="I1250">
        <v>-4.7609717970910399</v>
      </c>
      <c r="J1250">
        <v>1.06600673007664</v>
      </c>
      <c r="K1250">
        <v>119.11296535221101</v>
      </c>
      <c r="L1250">
        <v>111.821344905354</v>
      </c>
      <c r="M1250">
        <v>46.233387501943099</v>
      </c>
      <c r="N1250">
        <v>-5.4645878112180503E-2</v>
      </c>
      <c r="O1250">
        <v>1.9410536343309199</v>
      </c>
      <c r="P1250">
        <v>50.327910740141299</v>
      </c>
      <c r="Q1250">
        <v>53.980327868852399</v>
      </c>
      <c r="R1250">
        <v>3.8504867647929999E-2</v>
      </c>
    </row>
    <row r="1251" spans="1:18" hidden="1" x14ac:dyDescent="0.3">
      <c r="A1251" t="s">
        <v>2653</v>
      </c>
      <c r="B1251" t="s">
        <v>2654</v>
      </c>
      <c r="C1251" t="str">
        <f>IFERROR(VLOOKUP(Table1[[#This Row],[Ticker]],[1]!Table1[[Symbol]:[Industry]],2,FALSE),"-")</f>
        <v>-</v>
      </c>
      <c r="D1251" t="s">
        <v>631</v>
      </c>
      <c r="E1251">
        <v>1322.5548514750001</v>
      </c>
      <c r="F1251">
        <v>227.58</v>
      </c>
      <c r="G1251">
        <v>-8.6731659118787707</v>
      </c>
      <c r="H1251">
        <v>1.11602143541942</v>
      </c>
      <c r="I1251">
        <v>-4.5715123596763103</v>
      </c>
      <c r="J1251">
        <v>-1.62716999693502</v>
      </c>
      <c r="K1251">
        <v>225.113184855273</v>
      </c>
      <c r="L1251">
        <v>225.816836424499</v>
      </c>
      <c r="M1251">
        <v>39.9389553976701</v>
      </c>
      <c r="N1251">
        <v>1.5675693566937099</v>
      </c>
      <c r="O1251">
        <v>1.02680689146325</v>
      </c>
      <c r="P1251">
        <v>20.3313120660866</v>
      </c>
      <c r="Q1251">
        <v>18.53125</v>
      </c>
      <c r="R1251">
        <v>-4.3300451362437001E-2</v>
      </c>
    </row>
    <row r="1252" spans="1:18" hidden="1" x14ac:dyDescent="0.3">
      <c r="A1252" t="s">
        <v>2655</v>
      </c>
      <c r="B1252" t="s">
        <v>2656</v>
      </c>
      <c r="C1252" t="str">
        <f>IFERROR(VLOOKUP(Table1[[#This Row],[Ticker]],[1]!Table1[[Symbol]:[Industry]],2,FALSE),"-")</f>
        <v>-</v>
      </c>
      <c r="D1252" t="s">
        <v>1034</v>
      </c>
      <c r="E1252">
        <v>1317.4934516999999</v>
      </c>
      <c r="F1252">
        <v>76.430000000000007</v>
      </c>
      <c r="G1252">
        <v>-41.510257991013702</v>
      </c>
      <c r="H1252">
        <v>8.4389424937664899</v>
      </c>
      <c r="I1252">
        <v>-21.7899912140821</v>
      </c>
      <c r="J1252">
        <v>-2.9207241213944002</v>
      </c>
      <c r="K1252">
        <v>73.551081883917405</v>
      </c>
      <c r="L1252">
        <v>80.954015939313607</v>
      </c>
      <c r="M1252">
        <v>56.369558849218699</v>
      </c>
      <c r="N1252">
        <v>3.2442103998568501</v>
      </c>
      <c r="O1252">
        <v>3.05912413380852</v>
      </c>
      <c r="P1252">
        <v>43.660866152034501</v>
      </c>
      <c r="Q1252">
        <v>23.2741935483871</v>
      </c>
      <c r="R1252">
        <v>1.9864103512483001E-2</v>
      </c>
    </row>
    <row r="1253" spans="1:18" hidden="1" x14ac:dyDescent="0.3">
      <c r="A1253" t="s">
        <v>2657</v>
      </c>
      <c r="B1253" t="s">
        <v>2658</v>
      </c>
      <c r="C1253" t="str">
        <f>IFERROR(VLOOKUP(Table1[[#This Row],[Ticker]],[1]!Table1[[Symbol]:[Industry]],2,FALSE),"-")</f>
        <v>-</v>
      </c>
      <c r="E1253">
        <v>1315.9566</v>
      </c>
      <c r="F1253">
        <v>848.05</v>
      </c>
      <c r="G1253">
        <v>2798.2068383584301</v>
      </c>
      <c r="H1253">
        <v>64.841173543884807</v>
      </c>
      <c r="I1253">
        <v>371.61550780283301</v>
      </c>
      <c r="J1253">
        <v>-1.2801197402912201</v>
      </c>
      <c r="K1253">
        <v>640.41878717427198</v>
      </c>
      <c r="L1253">
        <v>376.79265592761197</v>
      </c>
      <c r="M1253">
        <v>41.566318980743198</v>
      </c>
      <c r="N1253">
        <v>11.0155501508503</v>
      </c>
      <c r="O1253">
        <v>2.23345775364777</v>
      </c>
      <c r="P1253">
        <v>12.2575319851423</v>
      </c>
      <c r="Q1253">
        <v>3369.52074810052</v>
      </c>
    </row>
    <row r="1254" spans="1:18" hidden="1" x14ac:dyDescent="0.3">
      <c r="A1254" t="s">
        <v>2659</v>
      </c>
      <c r="B1254" t="s">
        <v>2660</v>
      </c>
      <c r="C1254" t="str">
        <f>IFERROR(VLOOKUP(Table1[[#This Row],[Ticker]],[1]!Table1[[Symbol]:[Industry]],2,FALSE),"-")</f>
        <v>-</v>
      </c>
      <c r="D1254" t="s">
        <v>96</v>
      </c>
      <c r="E1254">
        <v>1315.3785</v>
      </c>
      <c r="F1254">
        <v>160.05000000000001</v>
      </c>
      <c r="G1254">
        <v>-22.878740264704099</v>
      </c>
      <c r="H1254">
        <v>16.834880617389899</v>
      </c>
      <c r="I1254">
        <v>-16.4071916929251</v>
      </c>
      <c r="J1254">
        <v>12.4063881962167</v>
      </c>
      <c r="K1254">
        <v>139.811601136051</v>
      </c>
      <c r="L1254">
        <v>147.27036631401899</v>
      </c>
      <c r="M1254">
        <v>38.823419255857402</v>
      </c>
      <c r="N1254">
        <v>12.002147403116901</v>
      </c>
      <c r="O1254">
        <v>3.2051235183408</v>
      </c>
      <c r="P1254">
        <v>26.835363948765998</v>
      </c>
      <c r="Q1254">
        <v>41.075363596297898</v>
      </c>
      <c r="R1254">
        <v>0.12599018947559401</v>
      </c>
    </row>
    <row r="1255" spans="1:18" hidden="1" x14ac:dyDescent="0.3">
      <c r="A1255" t="s">
        <v>2661</v>
      </c>
      <c r="B1255" t="s">
        <v>2662</v>
      </c>
      <c r="C1255" t="str">
        <f>IFERROR(VLOOKUP(Table1[[#This Row],[Ticker]],[1]!Table1[[Symbol]:[Industry]],2,FALSE),"-")</f>
        <v>-</v>
      </c>
      <c r="D1255" t="s">
        <v>130</v>
      </c>
      <c r="E1255">
        <v>1313.8796</v>
      </c>
      <c r="F1255">
        <v>668.75</v>
      </c>
      <c r="G1255">
        <v>17.497524237309001</v>
      </c>
      <c r="H1255">
        <v>-3.9192471099320798</v>
      </c>
      <c r="I1255">
        <v>-2.6826805396470701</v>
      </c>
      <c r="J1255">
        <v>-3.6562797603564299</v>
      </c>
      <c r="K1255">
        <v>645.57257752421697</v>
      </c>
      <c r="L1255">
        <v>628.20629500753205</v>
      </c>
      <c r="M1255">
        <v>41.225293755690899</v>
      </c>
      <c r="N1255">
        <v>3.95885375968165</v>
      </c>
      <c r="O1255">
        <v>1.3477659200187599</v>
      </c>
      <c r="P1255">
        <v>11.700934579439201</v>
      </c>
      <c r="Q1255">
        <v>47.659527489512001</v>
      </c>
      <c r="R1255">
        <v>0.10820580853529101</v>
      </c>
    </row>
    <row r="1256" spans="1:18" hidden="1" x14ac:dyDescent="0.3">
      <c r="A1256" t="s">
        <v>2663</v>
      </c>
      <c r="B1256" t="s">
        <v>2664</v>
      </c>
      <c r="C1256" t="str">
        <f>IFERROR(VLOOKUP(Table1[[#This Row],[Ticker]],[1]!Table1[[Symbol]:[Industry]],2,FALSE),"-")</f>
        <v>-</v>
      </c>
      <c r="D1256" t="s">
        <v>96</v>
      </c>
      <c r="E1256">
        <v>1312.15743</v>
      </c>
      <c r="F1256">
        <v>775</v>
      </c>
      <c r="G1256">
        <v>-14.1092868159751</v>
      </c>
      <c r="H1256">
        <v>-1.2797184748944701</v>
      </c>
      <c r="I1256">
        <v>-13.4784598030119</v>
      </c>
      <c r="J1256">
        <v>0.99275280709357505</v>
      </c>
      <c r="K1256">
        <v>800.66343469282003</v>
      </c>
      <c r="L1256">
        <v>804.41507673308195</v>
      </c>
      <c r="M1256">
        <v>48.387490710857797</v>
      </c>
      <c r="N1256">
        <v>-2.4823915955254199</v>
      </c>
      <c r="O1256">
        <v>1.2872835004557801</v>
      </c>
      <c r="P1256">
        <v>35.019354838709603</v>
      </c>
      <c r="Q1256">
        <v>15.654379943292</v>
      </c>
      <c r="R1256">
        <v>-0.10071128871478301</v>
      </c>
    </row>
    <row r="1257" spans="1:18" hidden="1" x14ac:dyDescent="0.3">
      <c r="A1257" t="s">
        <v>2665</v>
      </c>
      <c r="B1257" t="s">
        <v>2666</v>
      </c>
      <c r="C1257" t="str">
        <f>IFERROR(VLOOKUP(Table1[[#This Row],[Ticker]],[1]!Table1[[Symbol]:[Industry]],2,FALSE),"-")</f>
        <v>-</v>
      </c>
      <c r="D1257" t="s">
        <v>22</v>
      </c>
      <c r="E1257">
        <v>1300.5439200000001</v>
      </c>
      <c r="F1257">
        <v>1180.55</v>
      </c>
      <c r="G1257">
        <v>15.4237967736677</v>
      </c>
      <c r="H1257">
        <v>6.4682365353304698</v>
      </c>
      <c r="I1257">
        <v>-12.239016282113999</v>
      </c>
      <c r="J1257">
        <v>2.2052451925349201</v>
      </c>
      <c r="K1257">
        <v>1126.2988058779699</v>
      </c>
      <c r="L1257">
        <v>1096.1379389247199</v>
      </c>
      <c r="M1257">
        <v>41.264328098114603</v>
      </c>
      <c r="N1257">
        <v>4.48681273495745</v>
      </c>
      <c r="O1257">
        <v>1.33560872773268</v>
      </c>
      <c r="P1257">
        <v>24.297996696455002</v>
      </c>
      <c r="Q1257">
        <v>45.468547840551999</v>
      </c>
      <c r="R1257">
        <v>0.14934889848532901</v>
      </c>
    </row>
    <row r="1258" spans="1:18" hidden="1" x14ac:dyDescent="0.3">
      <c r="A1258" t="s">
        <v>2667</v>
      </c>
      <c r="B1258" t="s">
        <v>2668</v>
      </c>
      <c r="C1258" t="str">
        <f>IFERROR(VLOOKUP(Table1[[#This Row],[Ticker]],[1]!Table1[[Symbol]:[Industry]],2,FALSE),"-")</f>
        <v>-</v>
      </c>
      <c r="D1258" t="s">
        <v>1461</v>
      </c>
      <c r="E1258">
        <v>1299.33424044</v>
      </c>
      <c r="F1258">
        <v>226.5</v>
      </c>
      <c r="G1258">
        <v>-62.600953149839199</v>
      </c>
      <c r="H1258">
        <v>-0.64385133267424099</v>
      </c>
      <c r="I1258">
        <v>-25.084254703459798</v>
      </c>
      <c r="J1258">
        <v>-2.6037504466709702</v>
      </c>
      <c r="K1258">
        <v>230.38301487178501</v>
      </c>
      <c r="L1258">
        <v>251.41938248993799</v>
      </c>
      <c r="M1258">
        <v>41.126804285892398</v>
      </c>
      <c r="N1258">
        <v>-0.42745419014191799</v>
      </c>
      <c r="O1258">
        <v>1.17805402162358</v>
      </c>
      <c r="P1258">
        <v>71.721854304635698</v>
      </c>
      <c r="Q1258">
        <v>12.911266201395801</v>
      </c>
      <c r="R1258">
        <v>3.3897813147313001E-2</v>
      </c>
    </row>
    <row r="1259" spans="1:18" hidden="1" x14ac:dyDescent="0.3">
      <c r="A1259" t="s">
        <v>2669</v>
      </c>
      <c r="B1259" t="s">
        <v>2670</v>
      </c>
      <c r="C1259" t="str">
        <f>IFERROR(VLOOKUP(Table1[[#This Row],[Ticker]],[1]!Table1[[Symbol]:[Industry]],2,FALSE),"-")</f>
        <v>-</v>
      </c>
      <c r="D1259" t="s">
        <v>256</v>
      </c>
      <c r="E1259">
        <v>1297.786996585</v>
      </c>
      <c r="F1259">
        <v>1016.35</v>
      </c>
      <c r="G1259">
        <v>183.240581188736</v>
      </c>
      <c r="H1259">
        <v>22.028392905250701</v>
      </c>
      <c r="I1259">
        <v>136.25675816384199</v>
      </c>
      <c r="J1259">
        <v>3.5114768512548999</v>
      </c>
      <c r="K1259">
        <v>861.42018161750002</v>
      </c>
      <c r="L1259">
        <v>635.45512354799905</v>
      </c>
      <c r="M1259">
        <v>37.942332480226902</v>
      </c>
      <c r="N1259">
        <v>7.8048196539065096</v>
      </c>
      <c r="O1259">
        <v>1.0195098735515999</v>
      </c>
      <c r="P1259">
        <v>6.1592955182761804</v>
      </c>
      <c r="Q1259">
        <v>212.72307692307601</v>
      </c>
      <c r="R1259">
        <v>0.21063719959191601</v>
      </c>
    </row>
    <row r="1260" spans="1:18" hidden="1" x14ac:dyDescent="0.3">
      <c r="A1260" t="s">
        <v>2671</v>
      </c>
      <c r="B1260" t="s">
        <v>2672</v>
      </c>
      <c r="C1260" t="str">
        <f>IFERROR(VLOOKUP(Table1[[#This Row],[Ticker]],[1]!Table1[[Symbol]:[Industry]],2,FALSE),"-")</f>
        <v>-</v>
      </c>
      <c r="D1260" t="s">
        <v>622</v>
      </c>
      <c r="E1260">
        <v>1294.8659041399901</v>
      </c>
      <c r="F1260">
        <v>611.29999999999995</v>
      </c>
      <c r="G1260">
        <v>16.2082150999295</v>
      </c>
      <c r="H1260">
        <v>5.4524289802595796</v>
      </c>
      <c r="I1260">
        <v>31.961760312074599</v>
      </c>
      <c r="J1260">
        <v>-3.6870542648626401</v>
      </c>
      <c r="K1260">
        <v>566.65461554651904</v>
      </c>
      <c r="L1260">
        <v>482.884590159151</v>
      </c>
      <c r="M1260">
        <v>66.533278226802494</v>
      </c>
      <c r="N1260">
        <v>0.213759580381855</v>
      </c>
      <c r="O1260">
        <v>0.44186845334990998</v>
      </c>
      <c r="P1260">
        <v>8.9481433011614708</v>
      </c>
      <c r="Q1260">
        <v>61.826604897418903</v>
      </c>
      <c r="R1260">
        <v>5.1096800595790998E-2</v>
      </c>
    </row>
    <row r="1261" spans="1:18" hidden="1" x14ac:dyDescent="0.3">
      <c r="A1261" t="s">
        <v>2673</v>
      </c>
      <c r="B1261" t="s">
        <v>2674</v>
      </c>
      <c r="C1261" t="str">
        <f>IFERROR(VLOOKUP(Table1[[#This Row],[Ticker]],[1]!Table1[[Symbol]:[Industry]],2,FALSE),"-")</f>
        <v>-</v>
      </c>
      <c r="D1261" t="s">
        <v>446</v>
      </c>
      <c r="E1261">
        <v>1294.59271562</v>
      </c>
      <c r="F1261">
        <v>1221.8499999999999</v>
      </c>
      <c r="G1261">
        <v>5.5502307304116899E-2</v>
      </c>
      <c r="H1261">
        <v>9.5156726515123609</v>
      </c>
      <c r="I1261">
        <v>21.400044831283299</v>
      </c>
      <c r="J1261">
        <v>0.91048749159404996</v>
      </c>
      <c r="K1261">
        <v>1036.02829404466</v>
      </c>
      <c r="L1261">
        <v>941.50033982097398</v>
      </c>
      <c r="M1261">
        <v>51.0801974720451</v>
      </c>
      <c r="N1261">
        <v>9.4768107761367997</v>
      </c>
      <c r="O1261">
        <v>1.2724762833465599</v>
      </c>
      <c r="P1261">
        <v>3.4660555714695001</v>
      </c>
      <c r="Q1261">
        <v>74.599885681623306</v>
      </c>
      <c r="R1261">
        <v>-2.0975060095823998E-2</v>
      </c>
    </row>
    <row r="1262" spans="1:18" hidden="1" x14ac:dyDescent="0.3">
      <c r="A1262" t="s">
        <v>2675</v>
      </c>
      <c r="B1262" t="s">
        <v>2676</v>
      </c>
      <c r="C1262" t="str">
        <f>IFERROR(VLOOKUP(Table1[[#This Row],[Ticker]],[1]!Table1[[Symbol]:[Industry]],2,FALSE),"-")</f>
        <v>-</v>
      </c>
      <c r="D1262" t="s">
        <v>524</v>
      </c>
      <c r="E1262">
        <v>1292.5005883199999</v>
      </c>
      <c r="F1262">
        <v>144.96</v>
      </c>
      <c r="G1262">
        <v>-29.4635064691543</v>
      </c>
      <c r="H1262">
        <v>-12.0723249911851</v>
      </c>
      <c r="I1262">
        <v>-29.940390054750999</v>
      </c>
      <c r="J1262">
        <v>-4.0612308514023301</v>
      </c>
      <c r="K1262">
        <v>156.58717175009301</v>
      </c>
      <c r="L1262">
        <v>167.33769165378399</v>
      </c>
      <c r="M1262">
        <v>32.863533328320997</v>
      </c>
      <c r="N1262">
        <v>-2.9022679316569699</v>
      </c>
      <c r="O1262">
        <v>0.89167687822368802</v>
      </c>
      <c r="P1262">
        <v>54.628863134657799</v>
      </c>
      <c r="Q1262">
        <v>8.0178837555886897</v>
      </c>
      <c r="R1262">
        <v>9.7464156784799992E-3</v>
      </c>
    </row>
    <row r="1263" spans="1:18" hidden="1" x14ac:dyDescent="0.3">
      <c r="A1263" t="s">
        <v>2677</v>
      </c>
      <c r="B1263" t="s">
        <v>2678</v>
      </c>
      <c r="C1263" t="str">
        <f>IFERROR(VLOOKUP(Table1[[#This Row],[Ticker]],[1]!Table1[[Symbol]:[Industry]],2,FALSE),"-")</f>
        <v>-</v>
      </c>
      <c r="D1263" t="s">
        <v>47</v>
      </c>
      <c r="E1263">
        <v>1289.31495</v>
      </c>
      <c r="F1263">
        <v>361</v>
      </c>
      <c r="G1263">
        <v>675.58425724392498</v>
      </c>
      <c r="H1263">
        <v>-35.153831950071698</v>
      </c>
      <c r="I1263">
        <v>-14.7606248138901</v>
      </c>
      <c r="J1263">
        <v>-2.8720000821715601</v>
      </c>
      <c r="K1263">
        <v>464.04151107724101</v>
      </c>
      <c r="L1263">
        <v>389.82673238462098</v>
      </c>
      <c r="M1263">
        <v>79.548115077515604</v>
      </c>
      <c r="N1263">
        <v>-16.450322973965399</v>
      </c>
      <c r="O1263">
        <v>1.2679012345678999</v>
      </c>
      <c r="P1263">
        <v>177.479224376731</v>
      </c>
      <c r="Q1263">
        <v>701.68776371308002</v>
      </c>
    </row>
    <row r="1264" spans="1:18" hidden="1" x14ac:dyDescent="0.3">
      <c r="A1264" t="s">
        <v>2679</v>
      </c>
      <c r="B1264" t="s">
        <v>2680</v>
      </c>
      <c r="C1264" t="str">
        <f>IFERROR(VLOOKUP(Table1[[#This Row],[Ticker]],[1]!Table1[[Symbol]:[Industry]],2,FALSE),"-")</f>
        <v>-</v>
      </c>
      <c r="D1264" t="s">
        <v>66</v>
      </c>
      <c r="E1264">
        <v>1285.7679065</v>
      </c>
      <c r="F1264">
        <v>716.7</v>
      </c>
      <c r="G1264">
        <v>107.730098751074</v>
      </c>
      <c r="H1264">
        <v>12.6578166628454</v>
      </c>
      <c r="I1264">
        <v>54.887609485695897</v>
      </c>
      <c r="J1264">
        <v>-2.20940230603069</v>
      </c>
      <c r="K1264">
        <v>603.54784055370499</v>
      </c>
      <c r="L1264">
        <v>491.906854930252</v>
      </c>
      <c r="M1264">
        <v>81.270286307485094</v>
      </c>
      <c r="N1264">
        <v>9.8737496496700903</v>
      </c>
      <c r="O1264">
        <v>1.74815628540632</v>
      </c>
      <c r="P1264">
        <v>10.8553090553927</v>
      </c>
      <c r="Q1264">
        <v>142.49703941803401</v>
      </c>
      <c r="R1264">
        <v>5.2451700857655E-2</v>
      </c>
    </row>
    <row r="1265" spans="1:18" hidden="1" x14ac:dyDescent="0.3">
      <c r="A1265" t="s">
        <v>2681</v>
      </c>
      <c r="B1265" t="s">
        <v>2682</v>
      </c>
      <c r="C1265" t="str">
        <f>IFERROR(VLOOKUP(Table1[[#This Row],[Ticker]],[1]!Table1[[Symbol]:[Industry]],2,FALSE),"-")</f>
        <v>-</v>
      </c>
      <c r="D1265" t="s">
        <v>22</v>
      </c>
      <c r="E1265">
        <v>1283.0793932250001</v>
      </c>
      <c r="F1265">
        <v>333.95</v>
      </c>
      <c r="G1265">
        <v>9.4006525894782609</v>
      </c>
      <c r="H1265">
        <v>-12.2890767636645</v>
      </c>
      <c r="I1265">
        <v>1.5317874160123599</v>
      </c>
      <c r="J1265">
        <v>1.3487289879550901</v>
      </c>
      <c r="K1265">
        <v>335.42087111278403</v>
      </c>
      <c r="L1265">
        <v>312.49024617611701</v>
      </c>
      <c r="M1265">
        <v>45.874346355994199</v>
      </c>
      <c r="N1265">
        <v>0.56265549165332995</v>
      </c>
      <c r="O1265">
        <v>7.3719561675133896E-2</v>
      </c>
      <c r="P1265">
        <v>34.690821979338203</v>
      </c>
      <c r="Q1265">
        <v>36.306122448979501</v>
      </c>
      <c r="R1265">
        <v>-4.3753975560767003E-2</v>
      </c>
    </row>
    <row r="1266" spans="1:18" hidden="1" x14ac:dyDescent="0.3">
      <c r="A1266" t="s">
        <v>2683</v>
      </c>
      <c r="B1266" t="s">
        <v>2684</v>
      </c>
      <c r="C1266" t="str">
        <f>IFERROR(VLOOKUP(Table1[[#This Row],[Ticker]],[1]!Table1[[Symbol]:[Industry]],2,FALSE),"-")</f>
        <v>-</v>
      </c>
      <c r="D1266" t="s">
        <v>446</v>
      </c>
      <c r="E1266">
        <v>1280.5561957499999</v>
      </c>
      <c r="F1266">
        <v>130</v>
      </c>
      <c r="G1266">
        <v>-1.87990398468227</v>
      </c>
      <c r="H1266">
        <v>15.3300946092176</v>
      </c>
      <c r="I1266">
        <v>-5.1576725069352296</v>
      </c>
      <c r="J1266">
        <v>5.26765710729725</v>
      </c>
      <c r="K1266">
        <v>115.08885136109799</v>
      </c>
      <c r="L1266">
        <v>113.728072356013</v>
      </c>
      <c r="M1266">
        <v>34.888586901411699</v>
      </c>
      <c r="N1266">
        <v>10.278161979324</v>
      </c>
      <c r="O1266">
        <v>3.1500832090802202</v>
      </c>
      <c r="P1266">
        <v>20.076923076922998</v>
      </c>
      <c r="Q1266">
        <v>37.711864406779597</v>
      </c>
      <c r="R1266">
        <v>1.5262583234351999E-2</v>
      </c>
    </row>
    <row r="1267" spans="1:18" hidden="1" x14ac:dyDescent="0.3">
      <c r="A1267" t="s">
        <v>2685</v>
      </c>
      <c r="B1267" t="s">
        <v>2686</v>
      </c>
      <c r="C1267" t="str">
        <f>IFERROR(VLOOKUP(Table1[[#This Row],[Ticker]],[1]!Table1[[Symbol]:[Industry]],2,FALSE),"-")</f>
        <v>-</v>
      </c>
      <c r="D1267" t="s">
        <v>622</v>
      </c>
      <c r="E1267">
        <v>1271.5742213999999</v>
      </c>
      <c r="F1267">
        <v>139.84</v>
      </c>
      <c r="G1267">
        <v>-3.1131810513882598</v>
      </c>
      <c r="H1267">
        <v>4.4015792350291898</v>
      </c>
      <c r="I1267">
        <v>-27.480589051487399</v>
      </c>
      <c r="J1267">
        <v>5.6367402069347801</v>
      </c>
      <c r="K1267">
        <v>133.99059685339199</v>
      </c>
      <c r="L1267">
        <v>138.632974468252</v>
      </c>
      <c r="M1267">
        <v>33.526045665820902</v>
      </c>
      <c r="N1267">
        <v>5.3602508196265202</v>
      </c>
      <c r="O1267">
        <v>1.3572916912778299</v>
      </c>
      <c r="P1267">
        <v>34.403604118993101</v>
      </c>
      <c r="Q1267">
        <v>24.247001332741</v>
      </c>
      <c r="R1267">
        <v>-3.5350229878358001E-2</v>
      </c>
    </row>
    <row r="1268" spans="1:18" hidden="1" x14ac:dyDescent="0.3">
      <c r="A1268" t="s">
        <v>2687</v>
      </c>
      <c r="B1268" t="s">
        <v>2688</v>
      </c>
      <c r="C1268" t="str">
        <f>IFERROR(VLOOKUP(Table1[[#This Row],[Ticker]],[1]!Table1[[Symbol]:[Industry]],2,FALSE),"-")</f>
        <v>-</v>
      </c>
      <c r="D1268" t="s">
        <v>583</v>
      </c>
      <c r="E1268">
        <v>1270.6790897850001</v>
      </c>
      <c r="F1268">
        <v>57.07</v>
      </c>
      <c r="G1268">
        <v>26.286346668362299</v>
      </c>
      <c r="H1268">
        <v>-8.4917333386434404</v>
      </c>
      <c r="I1268">
        <v>-21.009044366139602</v>
      </c>
      <c r="J1268">
        <v>-0.88411543320782804</v>
      </c>
      <c r="K1268">
        <v>57.502168475097903</v>
      </c>
      <c r="L1268">
        <v>54.7641490623189</v>
      </c>
      <c r="M1268">
        <v>47.574451162115203</v>
      </c>
      <c r="N1268">
        <v>0.78974870175172396</v>
      </c>
      <c r="O1268">
        <v>0.62349767486452601</v>
      </c>
      <c r="P1268">
        <v>30.804275451200201</v>
      </c>
      <c r="Q1268">
        <v>96.793103448275801</v>
      </c>
      <c r="R1268">
        <v>4.7388798342466003E-2</v>
      </c>
    </row>
    <row r="1269" spans="1:18" hidden="1" x14ac:dyDescent="0.3">
      <c r="A1269" t="s">
        <v>2689</v>
      </c>
      <c r="B1269" t="s">
        <v>2690</v>
      </c>
      <c r="C1269" t="str">
        <f>IFERROR(VLOOKUP(Table1[[#This Row],[Ticker]],[1]!Table1[[Symbol]:[Industry]],2,FALSE),"-")</f>
        <v>-</v>
      </c>
      <c r="D1269" t="s">
        <v>446</v>
      </c>
      <c r="E1269">
        <v>1268.6269712349999</v>
      </c>
      <c r="F1269">
        <v>369.35</v>
      </c>
      <c r="G1269">
        <v>-28.301308666956501</v>
      </c>
      <c r="H1269">
        <v>13.643975672367899</v>
      </c>
      <c r="I1269">
        <v>-11.1760685467796</v>
      </c>
      <c r="J1269">
        <v>6.6291046542698702</v>
      </c>
      <c r="K1269">
        <v>328.37115038276499</v>
      </c>
      <c r="L1269">
        <v>348.80234549778498</v>
      </c>
      <c r="M1269">
        <v>42.652101384821101</v>
      </c>
      <c r="N1269">
        <v>9.8461631362271902</v>
      </c>
      <c r="O1269">
        <v>3.1868011312874298</v>
      </c>
      <c r="P1269">
        <v>15.3377555164478</v>
      </c>
      <c r="Q1269">
        <v>31.722539229671899</v>
      </c>
      <c r="R1269">
        <v>-0.13412686152172601</v>
      </c>
    </row>
    <row r="1270" spans="1:18" hidden="1" x14ac:dyDescent="0.3">
      <c r="A1270" t="s">
        <v>2691</v>
      </c>
      <c r="B1270" t="s">
        <v>2692</v>
      </c>
      <c r="C1270" t="str">
        <f>IFERROR(VLOOKUP(Table1[[#This Row],[Ticker]],[1]!Table1[[Symbol]:[Industry]],2,FALSE),"-")</f>
        <v>-</v>
      </c>
      <c r="D1270" t="s">
        <v>166</v>
      </c>
      <c r="E1270">
        <v>1266.745021425</v>
      </c>
      <c r="F1270">
        <v>1368.25</v>
      </c>
      <c r="G1270">
        <v>31.293249541428899</v>
      </c>
      <c r="H1270">
        <v>34.498697779590998</v>
      </c>
      <c r="I1270">
        <v>-8.5583001521770896E-2</v>
      </c>
      <c r="J1270">
        <v>21.793817903440701</v>
      </c>
      <c r="K1270">
        <v>1123.38108283832</v>
      </c>
      <c r="L1270">
        <v>1092.98689891409</v>
      </c>
      <c r="M1270">
        <v>43.219893190782699</v>
      </c>
      <c r="N1270">
        <v>15.595916449345699</v>
      </c>
      <c r="O1270">
        <v>1.9484306226181101</v>
      </c>
      <c r="P1270">
        <v>5.6093550155307899</v>
      </c>
      <c r="Q1270">
        <v>64.235986076101298</v>
      </c>
      <c r="R1270">
        <v>-3.2878764878639E-2</v>
      </c>
    </row>
    <row r="1271" spans="1:18" hidden="1" x14ac:dyDescent="0.3">
      <c r="A1271" t="s">
        <v>2693</v>
      </c>
      <c r="B1271" t="s">
        <v>2694</v>
      </c>
      <c r="C1271" t="str">
        <f>IFERROR(VLOOKUP(Table1[[#This Row],[Ticker]],[1]!Table1[[Symbol]:[Industry]],2,FALSE),"-")</f>
        <v>-</v>
      </c>
      <c r="D1271" t="s">
        <v>284</v>
      </c>
      <c r="E1271">
        <v>1262.8237259699999</v>
      </c>
      <c r="F1271">
        <v>153.02000000000001</v>
      </c>
      <c r="G1271">
        <v>-49.860357490579297</v>
      </c>
      <c r="H1271">
        <v>-4.5073899262501298</v>
      </c>
      <c r="I1271">
        <v>-34.007490383655302</v>
      </c>
      <c r="J1271">
        <v>-1.49760812900147</v>
      </c>
      <c r="K1271">
        <v>157.12816807268601</v>
      </c>
      <c r="M1271">
        <v>36.1273926918347</v>
      </c>
      <c r="N1271">
        <v>1.08352702246585</v>
      </c>
      <c r="O1271">
        <v>0.56379439067661097</v>
      </c>
      <c r="P1271">
        <v>43.706705005881503</v>
      </c>
      <c r="Q1271">
        <v>18.896658896658899</v>
      </c>
    </row>
    <row r="1272" spans="1:18" hidden="1" x14ac:dyDescent="0.3">
      <c r="A1272" t="s">
        <v>2695</v>
      </c>
      <c r="B1272" t="s">
        <v>2696</v>
      </c>
      <c r="C1272" t="str">
        <f>IFERROR(VLOOKUP(Table1[[#This Row],[Ticker]],[1]!Table1[[Symbol]:[Industry]],2,FALSE),"-")</f>
        <v>-</v>
      </c>
      <c r="D1272" t="s">
        <v>56</v>
      </c>
      <c r="E1272">
        <v>1260.43027456</v>
      </c>
      <c r="F1272">
        <v>70.959999999999994</v>
      </c>
      <c r="G1272">
        <v>143.194406244318</v>
      </c>
      <c r="H1272">
        <v>-3.55749625267224</v>
      </c>
      <c r="I1272">
        <v>-49.992487188317199</v>
      </c>
      <c r="J1272">
        <v>0.71279995854001099</v>
      </c>
      <c r="K1272">
        <v>74.373150223233196</v>
      </c>
      <c r="L1272">
        <v>71.904179542707595</v>
      </c>
      <c r="M1272">
        <v>29.9441564319885</v>
      </c>
      <c r="N1272">
        <v>-0.115737024352735</v>
      </c>
      <c r="O1272">
        <v>1.53031032310074</v>
      </c>
      <c r="P1272">
        <v>102.649379932356</v>
      </c>
      <c r="Q1272">
        <v>195.05197505197501</v>
      </c>
      <c r="R1272">
        <v>0.35691969725452799</v>
      </c>
    </row>
    <row r="1273" spans="1:18" hidden="1" x14ac:dyDescent="0.3">
      <c r="A1273" t="s">
        <v>2697</v>
      </c>
      <c r="B1273" t="s">
        <v>2698</v>
      </c>
      <c r="C1273" t="str">
        <f>IFERROR(VLOOKUP(Table1[[#This Row],[Ticker]],[1]!Table1[[Symbol]:[Industry]],2,FALSE),"-")</f>
        <v>-</v>
      </c>
      <c r="D1273" t="s">
        <v>22</v>
      </c>
      <c r="E1273">
        <v>1259.94882048</v>
      </c>
      <c r="F1273">
        <v>1295.55</v>
      </c>
      <c r="G1273">
        <v>125.045083237155</v>
      </c>
      <c r="H1273">
        <v>8.4741507372318701</v>
      </c>
      <c r="I1273">
        <v>169.14336538221599</v>
      </c>
      <c r="J1273">
        <v>16.622276710443501</v>
      </c>
      <c r="K1273">
        <v>1085.61502652836</v>
      </c>
      <c r="L1273">
        <v>817.28779884943401</v>
      </c>
      <c r="M1273">
        <v>50.3896091037101</v>
      </c>
      <c r="N1273">
        <v>13.3887624475707</v>
      </c>
      <c r="O1273">
        <v>1.2938900730490399</v>
      </c>
      <c r="P1273">
        <v>5.7929064875921403</v>
      </c>
      <c r="Q1273">
        <v>210.94443777751101</v>
      </c>
      <c r="R1273">
        <v>0.154901100143776</v>
      </c>
    </row>
    <row r="1274" spans="1:18" hidden="1" x14ac:dyDescent="0.3">
      <c r="A1274" t="s">
        <v>2699</v>
      </c>
      <c r="B1274" t="s">
        <v>2700</v>
      </c>
      <c r="C1274" t="str">
        <f>IFERROR(VLOOKUP(Table1[[#This Row],[Ticker]],[1]!Table1[[Symbol]:[Industry]],2,FALSE),"-")</f>
        <v>-</v>
      </c>
      <c r="D1274" t="s">
        <v>212</v>
      </c>
      <c r="E1274">
        <v>1258.68398617</v>
      </c>
      <c r="F1274">
        <v>873.55</v>
      </c>
      <c r="G1274">
        <v>123.019550710369</v>
      </c>
      <c r="H1274">
        <v>12.8375581095658</v>
      </c>
      <c r="I1274">
        <v>98.682630190508206</v>
      </c>
      <c r="J1274">
        <v>2.1170583383171002</v>
      </c>
      <c r="K1274">
        <v>777.94559337999601</v>
      </c>
      <c r="L1274">
        <v>606.52101069985804</v>
      </c>
      <c r="M1274">
        <v>33.783474895675297</v>
      </c>
      <c r="N1274">
        <v>7.4152718099770496</v>
      </c>
      <c r="O1274">
        <v>1.8050325477242899</v>
      </c>
      <c r="P1274">
        <v>8.7516455841108094</v>
      </c>
      <c r="Q1274">
        <v>177.09754163362399</v>
      </c>
      <c r="R1274">
        <v>0.152398858818549</v>
      </c>
    </row>
    <row r="1275" spans="1:18" hidden="1" x14ac:dyDescent="0.3">
      <c r="A1275" t="s">
        <v>2701</v>
      </c>
      <c r="B1275" t="s">
        <v>2702</v>
      </c>
      <c r="C1275" t="str">
        <f>IFERROR(VLOOKUP(Table1[[#This Row],[Ticker]],[1]!Table1[[Symbol]:[Industry]],2,FALSE),"-")</f>
        <v>-</v>
      </c>
      <c r="D1275" t="s">
        <v>256</v>
      </c>
      <c r="E1275">
        <v>1250.808</v>
      </c>
      <c r="F1275">
        <v>1119.3</v>
      </c>
      <c r="G1275">
        <v>9.0450083823308205</v>
      </c>
      <c r="H1275">
        <v>11.266179220724601</v>
      </c>
      <c r="I1275">
        <v>-3.4370121077213001</v>
      </c>
      <c r="J1275">
        <v>1.0042135830221599</v>
      </c>
      <c r="K1275">
        <v>1026.9578936202099</v>
      </c>
      <c r="L1275">
        <v>969.87198874243097</v>
      </c>
      <c r="M1275">
        <v>49.823949948788197</v>
      </c>
      <c r="N1275">
        <v>6.9324911812482499</v>
      </c>
      <c r="O1275">
        <v>2.2150594799093102</v>
      </c>
      <c r="P1275">
        <v>6.2271062271062201</v>
      </c>
      <c r="Q1275">
        <v>49.449228920488601</v>
      </c>
      <c r="R1275">
        <v>1.0928466349419999E-2</v>
      </c>
    </row>
    <row r="1276" spans="1:18" hidden="1" x14ac:dyDescent="0.3">
      <c r="A1276" t="s">
        <v>2703</v>
      </c>
      <c r="B1276" t="s">
        <v>2704</v>
      </c>
      <c r="C1276" t="str">
        <f>IFERROR(VLOOKUP(Table1[[#This Row],[Ticker]],[1]!Table1[[Symbol]:[Industry]],2,FALSE),"-")</f>
        <v>-</v>
      </c>
      <c r="D1276" t="s">
        <v>102</v>
      </c>
      <c r="E1276">
        <v>1247.998696035</v>
      </c>
      <c r="F1276">
        <v>133.75</v>
      </c>
      <c r="G1276">
        <v>92.943332705428006</v>
      </c>
      <c r="H1276">
        <v>6.0145329725827601</v>
      </c>
      <c r="I1276">
        <v>23.392446169344399</v>
      </c>
      <c r="J1276">
        <v>-6.9057622867522799</v>
      </c>
      <c r="K1276">
        <v>120.340816625229</v>
      </c>
      <c r="L1276">
        <v>102.85383221561</v>
      </c>
      <c r="M1276">
        <v>33.473974876283002</v>
      </c>
      <c r="N1276">
        <v>6.2399091124544199</v>
      </c>
      <c r="O1276">
        <v>2.7914230219092202</v>
      </c>
      <c r="P1276">
        <v>11.297196261682201</v>
      </c>
      <c r="Q1276">
        <v>130.60344827586201</v>
      </c>
      <c r="R1276">
        <v>1.7013997057792E-2</v>
      </c>
    </row>
    <row r="1277" spans="1:18" hidden="1" x14ac:dyDescent="0.3">
      <c r="A1277" t="s">
        <v>2705</v>
      </c>
      <c r="B1277" t="s">
        <v>2706</v>
      </c>
      <c r="C1277" t="str">
        <f>IFERROR(VLOOKUP(Table1[[#This Row],[Ticker]],[1]!Table1[[Symbol]:[Industry]],2,FALSE),"-")</f>
        <v>-</v>
      </c>
      <c r="D1277" t="s">
        <v>269</v>
      </c>
      <c r="E1277">
        <v>1245.3800000000001</v>
      </c>
      <c r="F1277">
        <v>472</v>
      </c>
      <c r="G1277">
        <v>20.480344462522702</v>
      </c>
      <c r="H1277">
        <v>11.1931730913705</v>
      </c>
      <c r="I1277">
        <v>5.27989545602939</v>
      </c>
      <c r="J1277">
        <v>2.6592673123007899</v>
      </c>
      <c r="K1277">
        <v>416.15550358269201</v>
      </c>
      <c r="L1277">
        <v>392.45460508844599</v>
      </c>
      <c r="M1277">
        <v>79.866917353362297</v>
      </c>
      <c r="N1277">
        <v>7.7451413615506404</v>
      </c>
      <c r="O1277">
        <v>0.95896026998032002</v>
      </c>
      <c r="P1277">
        <v>2.0974576271186298</v>
      </c>
      <c r="Q1277">
        <v>48.148148148148103</v>
      </c>
      <c r="R1277">
        <v>2.9972976740620001E-3</v>
      </c>
    </row>
    <row r="1278" spans="1:18" hidden="1" x14ac:dyDescent="0.3">
      <c r="A1278" t="s">
        <v>2707</v>
      </c>
      <c r="B1278" t="s">
        <v>2708</v>
      </c>
      <c r="C1278" t="str">
        <f>IFERROR(VLOOKUP(Table1[[#This Row],[Ticker]],[1]!Table1[[Symbol]:[Industry]],2,FALSE),"-")</f>
        <v>-</v>
      </c>
      <c r="D1278" t="s">
        <v>1034</v>
      </c>
      <c r="E1278">
        <v>1244.4468555999999</v>
      </c>
      <c r="F1278">
        <v>359.35</v>
      </c>
      <c r="G1278">
        <v>-18.4492224667576</v>
      </c>
      <c r="H1278">
        <v>7.6546133223405297</v>
      </c>
      <c r="I1278">
        <v>-19.0566284499095</v>
      </c>
      <c r="J1278">
        <v>-4.6168622992856596</v>
      </c>
      <c r="K1278">
        <v>336.75770569511201</v>
      </c>
      <c r="L1278">
        <v>353.36083778607201</v>
      </c>
      <c r="M1278">
        <v>40.970217429101901</v>
      </c>
      <c r="N1278">
        <v>6.7663115333036403</v>
      </c>
      <c r="O1278">
        <v>3.0670489055683401</v>
      </c>
      <c r="P1278">
        <v>49.102546264087898</v>
      </c>
      <c r="Q1278">
        <v>30.672727272727201</v>
      </c>
      <c r="R1278">
        <v>7.3862364141167994E-2</v>
      </c>
    </row>
    <row r="1279" spans="1:18" hidden="1" x14ac:dyDescent="0.3">
      <c r="A1279" t="s">
        <v>2709</v>
      </c>
      <c r="B1279" t="s">
        <v>2710</v>
      </c>
      <c r="C1279" t="str">
        <f>IFERROR(VLOOKUP(Table1[[#This Row],[Ticker]],[1]!Table1[[Symbol]:[Industry]],2,FALSE),"-")</f>
        <v>-</v>
      </c>
      <c r="D1279" t="s">
        <v>495</v>
      </c>
      <c r="E1279">
        <v>1240.4889000000001</v>
      </c>
      <c r="F1279">
        <v>620.25</v>
      </c>
      <c r="G1279">
        <v>68.637466843247495</v>
      </c>
      <c r="H1279">
        <v>6.1516099909589599</v>
      </c>
      <c r="I1279">
        <v>23.959032822125401</v>
      </c>
      <c r="J1279">
        <v>-1.85653439498463</v>
      </c>
      <c r="K1279">
        <v>534.23432281532303</v>
      </c>
      <c r="L1279">
        <v>447.941182320194</v>
      </c>
      <c r="M1279">
        <v>66.200173849469195</v>
      </c>
      <c r="N1279">
        <v>6.6678651264333801</v>
      </c>
      <c r="O1279">
        <v>1.2590904538057901</v>
      </c>
      <c r="P1279">
        <v>9.6332124143490407</v>
      </c>
      <c r="Q1279">
        <v>97.973188637088995</v>
      </c>
    </row>
    <row r="1280" spans="1:18" hidden="1" x14ac:dyDescent="0.3">
      <c r="A1280" t="s">
        <v>2711</v>
      </c>
      <c r="B1280" t="s">
        <v>2712</v>
      </c>
      <c r="C1280" t="str">
        <f>IFERROR(VLOOKUP(Table1[[#This Row],[Ticker]],[1]!Table1[[Symbol]:[Industry]],2,FALSE),"-")</f>
        <v>-</v>
      </c>
      <c r="D1280" t="s">
        <v>66</v>
      </c>
      <c r="E1280">
        <v>1239.5986257100001</v>
      </c>
      <c r="F1280">
        <v>597.1</v>
      </c>
      <c r="G1280">
        <v>36.638385054421597</v>
      </c>
      <c r="H1280">
        <v>22.968416847428301</v>
      </c>
      <c r="I1280">
        <v>13.4878333348995</v>
      </c>
      <c r="J1280">
        <v>-6.6830962462089101</v>
      </c>
      <c r="K1280">
        <v>501.57819350351201</v>
      </c>
      <c r="L1280">
        <v>461.77789543925701</v>
      </c>
      <c r="M1280">
        <v>29.852928003164699</v>
      </c>
      <c r="N1280">
        <v>14.0653861185541</v>
      </c>
      <c r="O1280">
        <v>5.1267640525988298</v>
      </c>
      <c r="P1280">
        <v>8.0221068497739108</v>
      </c>
      <c r="Q1280">
        <v>65.815051374618093</v>
      </c>
      <c r="R1280">
        <v>0.101950326515657</v>
      </c>
    </row>
    <row r="1281" spans="1:18" hidden="1" x14ac:dyDescent="0.3">
      <c r="A1281" t="s">
        <v>2713</v>
      </c>
      <c r="B1281" t="s">
        <v>2714</v>
      </c>
      <c r="C1281" t="str">
        <f>IFERROR(VLOOKUP(Table1[[#This Row],[Ticker]],[1]!Table1[[Symbol]:[Industry]],2,FALSE),"-")</f>
        <v>-</v>
      </c>
      <c r="D1281" t="s">
        <v>946</v>
      </c>
      <c r="E1281">
        <v>1237.7448939000001</v>
      </c>
      <c r="F1281">
        <v>61.7</v>
      </c>
      <c r="G1281">
        <v>162.21425054019099</v>
      </c>
      <c r="H1281">
        <v>-8.8503613719432793E-3</v>
      </c>
      <c r="I1281">
        <v>10.848477418927599</v>
      </c>
      <c r="J1281">
        <v>2.0421024819309901</v>
      </c>
      <c r="K1281">
        <v>56.042231813498702</v>
      </c>
      <c r="L1281">
        <v>49.322689979160998</v>
      </c>
      <c r="M1281">
        <v>59.957275358564303</v>
      </c>
      <c r="N1281">
        <v>7.9857601054024396</v>
      </c>
      <c r="O1281">
        <v>1.59143710616069</v>
      </c>
      <c r="P1281">
        <v>13.452188006482899</v>
      </c>
      <c r="Q1281">
        <v>203.19410319410301</v>
      </c>
      <c r="R1281">
        <v>0.24997388023919201</v>
      </c>
    </row>
    <row r="1282" spans="1:18" hidden="1" x14ac:dyDescent="0.3">
      <c r="A1282" t="s">
        <v>2715</v>
      </c>
      <c r="B1282" t="s">
        <v>2716</v>
      </c>
      <c r="C1282" t="str">
        <f>IFERROR(VLOOKUP(Table1[[#This Row],[Ticker]],[1]!Table1[[Symbol]:[Industry]],2,FALSE),"-")</f>
        <v>-</v>
      </c>
      <c r="D1282" t="s">
        <v>239</v>
      </c>
      <c r="E1282">
        <v>1230.5934678000001</v>
      </c>
      <c r="F1282">
        <v>244.25</v>
      </c>
      <c r="G1282">
        <v>185.24129913951299</v>
      </c>
      <c r="H1282">
        <v>7.2882150708497297</v>
      </c>
      <c r="I1282">
        <v>13.7656084163937</v>
      </c>
      <c r="J1282">
        <v>2.3601875883139698</v>
      </c>
      <c r="K1282">
        <v>216.14116934660601</v>
      </c>
      <c r="L1282">
        <v>185.88292475928</v>
      </c>
      <c r="M1282">
        <v>61.640422417880202</v>
      </c>
      <c r="N1282">
        <v>11.0909036567099</v>
      </c>
      <c r="O1282">
        <v>1.6846178258956099</v>
      </c>
      <c r="P1282">
        <v>9.7645854657113702</v>
      </c>
      <c r="Q1282">
        <v>217.20779220779201</v>
      </c>
      <c r="R1282">
        <v>9.2576877714819997E-2</v>
      </c>
    </row>
    <row r="1283" spans="1:18" hidden="1" x14ac:dyDescent="0.3">
      <c r="A1283" t="s">
        <v>2717</v>
      </c>
      <c r="B1283" t="s">
        <v>2718</v>
      </c>
      <c r="C1283" t="str">
        <f>IFERROR(VLOOKUP(Table1[[#This Row],[Ticker]],[1]!Table1[[Symbol]:[Industry]],2,FALSE),"-")</f>
        <v>-</v>
      </c>
      <c r="D1283" t="s">
        <v>281</v>
      </c>
      <c r="E1283">
        <v>1230.3524704700001</v>
      </c>
      <c r="F1283">
        <v>667.6</v>
      </c>
      <c r="G1283">
        <v>14.443861951898301</v>
      </c>
      <c r="H1283">
        <v>-6.1048480085732297</v>
      </c>
      <c r="I1283">
        <v>8.7935831769993502</v>
      </c>
      <c r="J1283">
        <v>2.0332133311728802</v>
      </c>
      <c r="K1283">
        <v>617.75766456587701</v>
      </c>
      <c r="L1283">
        <v>560.45495345407699</v>
      </c>
      <c r="M1283">
        <v>80.546967750611003</v>
      </c>
      <c r="N1283">
        <v>5.1098070983067698</v>
      </c>
      <c r="O1283">
        <v>0.41846853132482098</v>
      </c>
      <c r="P1283">
        <v>21.0230677052126</v>
      </c>
      <c r="Q1283">
        <v>46.147110332749499</v>
      </c>
      <c r="R1283">
        <v>6.1225477759726997E-2</v>
      </c>
    </row>
    <row r="1284" spans="1:18" hidden="1" x14ac:dyDescent="0.3">
      <c r="A1284" t="s">
        <v>2719</v>
      </c>
      <c r="B1284" t="s">
        <v>2720</v>
      </c>
      <c r="C1284" t="str">
        <f>IFERROR(VLOOKUP(Table1[[#This Row],[Ticker]],[1]!Table1[[Symbol]:[Industry]],2,FALSE),"-")</f>
        <v>-</v>
      </c>
      <c r="D1284" t="s">
        <v>524</v>
      </c>
      <c r="E1284">
        <v>1219.9121818199999</v>
      </c>
      <c r="F1284">
        <v>378.7</v>
      </c>
      <c r="G1284">
        <v>21.279252822536598</v>
      </c>
      <c r="H1284">
        <v>-8.6536656712652801E-2</v>
      </c>
      <c r="I1284">
        <v>8.4827044220619001</v>
      </c>
      <c r="J1284">
        <v>2.4125126799084899</v>
      </c>
      <c r="K1284">
        <v>342.48178748224097</v>
      </c>
      <c r="L1284">
        <v>331.65333198768002</v>
      </c>
      <c r="M1284">
        <v>69.308848085714601</v>
      </c>
      <c r="N1284">
        <v>9.6842438476508903</v>
      </c>
      <c r="O1284">
        <v>1.74832973969183</v>
      </c>
      <c r="P1284">
        <v>47.531027198309999</v>
      </c>
      <c r="Q1284">
        <v>53.102890640792303</v>
      </c>
      <c r="R1284">
        <v>6.2363334451531E-2</v>
      </c>
    </row>
    <row r="1285" spans="1:18" hidden="1" x14ac:dyDescent="0.3">
      <c r="A1285" t="s">
        <v>2721</v>
      </c>
      <c r="B1285" t="s">
        <v>2722</v>
      </c>
      <c r="C1285" t="str">
        <f>IFERROR(VLOOKUP(Table1[[#This Row],[Ticker]],[1]!Table1[[Symbol]:[Industry]],2,FALSE),"-")</f>
        <v>-</v>
      </c>
      <c r="D1285" t="s">
        <v>239</v>
      </c>
      <c r="E1285">
        <v>1218.1199999999999</v>
      </c>
      <c r="F1285">
        <v>1521.7</v>
      </c>
      <c r="G1285">
        <v>189.340108787893</v>
      </c>
      <c r="H1285">
        <v>-1.0679244549609199</v>
      </c>
      <c r="I1285">
        <v>235.7868819567</v>
      </c>
      <c r="J1285">
        <v>3.5731868725565201</v>
      </c>
      <c r="K1285">
        <v>1291.4285196616299</v>
      </c>
      <c r="L1285">
        <v>882.38130921301297</v>
      </c>
      <c r="M1285">
        <v>87.774563146631706</v>
      </c>
      <c r="N1285">
        <v>5.5623968709387297</v>
      </c>
      <c r="O1285">
        <v>0.69607677705125504</v>
      </c>
      <c r="P1285">
        <v>7.7741999079976303</v>
      </c>
      <c r="Q1285">
        <v>266.67469879518001</v>
      </c>
      <c r="R1285">
        <v>0.250772405656221</v>
      </c>
    </row>
    <row r="1286" spans="1:18" hidden="1" x14ac:dyDescent="0.3">
      <c r="A1286" t="s">
        <v>2723</v>
      </c>
      <c r="B1286" t="s">
        <v>2724</v>
      </c>
      <c r="C1286" t="str">
        <f>IFERROR(VLOOKUP(Table1[[#This Row],[Ticker]],[1]!Table1[[Symbol]:[Industry]],2,FALSE),"-")</f>
        <v>-</v>
      </c>
      <c r="D1286" t="s">
        <v>1158</v>
      </c>
      <c r="E1286">
        <v>1215.6219900000001</v>
      </c>
      <c r="F1286">
        <v>987.25</v>
      </c>
      <c r="G1286">
        <v>224.48243103084499</v>
      </c>
      <c r="H1286">
        <v>3.4920206555402999</v>
      </c>
      <c r="I1286">
        <v>227.79079189953899</v>
      </c>
      <c r="J1286">
        <v>5.7080798744640102</v>
      </c>
      <c r="K1286">
        <v>913.30388230097697</v>
      </c>
      <c r="L1286">
        <v>667.92686420970995</v>
      </c>
      <c r="M1286">
        <v>47.934762696156596</v>
      </c>
      <c r="N1286">
        <v>6.42176973001125</v>
      </c>
      <c r="O1286">
        <v>0.96429568660687104</v>
      </c>
      <c r="P1286">
        <v>10.8128640162066</v>
      </c>
      <c r="Q1286">
        <v>403.69897959183601</v>
      </c>
      <c r="R1286">
        <v>0.204988299588027</v>
      </c>
    </row>
    <row r="1287" spans="1:18" hidden="1" x14ac:dyDescent="0.3">
      <c r="A1287" t="s">
        <v>2725</v>
      </c>
      <c r="B1287" t="s">
        <v>2726</v>
      </c>
      <c r="C1287" t="str">
        <f>IFERROR(VLOOKUP(Table1[[#This Row],[Ticker]],[1]!Table1[[Symbol]:[Industry]],2,FALSE),"-")</f>
        <v>-</v>
      </c>
      <c r="D1287" t="s">
        <v>66</v>
      </c>
      <c r="E1287">
        <v>1212.5999999999999</v>
      </c>
      <c r="F1287">
        <v>12.89</v>
      </c>
      <c r="G1287">
        <v>44.6249703520377</v>
      </c>
      <c r="H1287">
        <v>-5.4415958695304898</v>
      </c>
      <c r="I1287">
        <v>-19.155233001806199</v>
      </c>
      <c r="J1287">
        <v>-0.149794751270587</v>
      </c>
      <c r="K1287">
        <v>12.806532089394301</v>
      </c>
      <c r="L1287">
        <v>12.144103952398501</v>
      </c>
      <c r="M1287">
        <v>34.267114166695599</v>
      </c>
      <c r="N1287">
        <v>2.62730984261314</v>
      </c>
      <c r="O1287">
        <v>1.6607766101325701</v>
      </c>
      <c r="P1287">
        <v>44.685802948021703</v>
      </c>
      <c r="Q1287">
        <v>81.549295774647902</v>
      </c>
    </row>
    <row r="1288" spans="1:18" hidden="1" x14ac:dyDescent="0.3">
      <c r="A1288" t="s">
        <v>2727</v>
      </c>
      <c r="B1288" t="s">
        <v>2728</v>
      </c>
      <c r="C1288" t="str">
        <f>IFERROR(VLOOKUP(Table1[[#This Row],[Ticker]],[1]!Table1[[Symbol]:[Industry]],2,FALSE),"-")</f>
        <v>-</v>
      </c>
      <c r="D1288" t="s">
        <v>622</v>
      </c>
      <c r="E1288">
        <v>1212.2598390999999</v>
      </c>
      <c r="F1288">
        <v>21</v>
      </c>
      <c r="G1288">
        <v>-95.712768408372796</v>
      </c>
      <c r="H1288">
        <v>-6.7957735207660299</v>
      </c>
      <c r="I1288">
        <v>-6.0322770793518803</v>
      </c>
      <c r="J1288">
        <v>-3.2381300762085301</v>
      </c>
      <c r="K1288">
        <v>21.794060456335899</v>
      </c>
      <c r="L1288">
        <v>26.442529811737899</v>
      </c>
      <c r="M1288">
        <v>41.951708702727103</v>
      </c>
      <c r="N1288">
        <v>-1.28299366508223</v>
      </c>
      <c r="O1288">
        <v>0.70973023883313402</v>
      </c>
      <c r="P1288">
        <v>237.85714285714201</v>
      </c>
      <c r="Q1288">
        <v>39.999999999999901</v>
      </c>
      <c r="R1288">
        <v>0.22501334285046101</v>
      </c>
    </row>
    <row r="1289" spans="1:18" hidden="1" x14ac:dyDescent="0.3">
      <c r="A1289" t="s">
        <v>2729</v>
      </c>
      <c r="B1289" t="s">
        <v>2730</v>
      </c>
      <c r="C1289" t="str">
        <f>IFERROR(VLOOKUP(Table1[[#This Row],[Ticker]],[1]!Table1[[Symbol]:[Industry]],2,FALSE),"-")</f>
        <v>-</v>
      </c>
      <c r="D1289" t="s">
        <v>377</v>
      </c>
      <c r="E1289">
        <v>1210.86636395</v>
      </c>
      <c r="F1289">
        <v>10225.75</v>
      </c>
      <c r="G1289">
        <v>157.984561318038</v>
      </c>
      <c r="H1289">
        <v>14.2132204272222</v>
      </c>
      <c r="I1289">
        <v>101.318061111566</v>
      </c>
      <c r="J1289">
        <v>1.20018181754037</v>
      </c>
      <c r="K1289">
        <v>8661.5978135683199</v>
      </c>
      <c r="L1289">
        <v>6209.3172729606504</v>
      </c>
      <c r="M1289">
        <v>68.898810827147699</v>
      </c>
      <c r="N1289">
        <v>4.2920704934759302</v>
      </c>
      <c r="O1289">
        <v>0.56779874213836401</v>
      </c>
      <c r="P1289">
        <v>8.1969537686722198</v>
      </c>
      <c r="Q1289">
        <v>202.985185185185</v>
      </c>
      <c r="R1289">
        <v>0.19073428881732701</v>
      </c>
    </row>
    <row r="1290" spans="1:18" hidden="1" x14ac:dyDescent="0.3">
      <c r="A1290" t="s">
        <v>2731</v>
      </c>
      <c r="B1290" t="s">
        <v>2732</v>
      </c>
      <c r="C1290" t="str">
        <f>IFERROR(VLOOKUP(Table1[[#This Row],[Ticker]],[1]!Table1[[Symbol]:[Industry]],2,FALSE),"-")</f>
        <v>-</v>
      </c>
      <c r="D1290" t="s">
        <v>144</v>
      </c>
      <c r="E1290">
        <v>1210.06437362</v>
      </c>
      <c r="F1290">
        <v>197.54</v>
      </c>
      <c r="G1290">
        <v>37.626290464123699</v>
      </c>
      <c r="H1290">
        <v>-0.71955249979075298</v>
      </c>
      <c r="I1290">
        <v>66.756529096551006</v>
      </c>
      <c r="J1290">
        <v>-6.44761922227213</v>
      </c>
      <c r="K1290">
        <v>172.72124707676599</v>
      </c>
      <c r="L1290">
        <v>136.34967095266299</v>
      </c>
      <c r="M1290">
        <v>47.574591620418502</v>
      </c>
      <c r="N1290">
        <v>4.0247544212091304</v>
      </c>
      <c r="O1290">
        <v>0.780615431677955</v>
      </c>
      <c r="P1290">
        <v>20.076946441227001</v>
      </c>
      <c r="Q1290">
        <v>105.023352361183</v>
      </c>
      <c r="R1290">
        <v>0.17035269229717001</v>
      </c>
    </row>
    <row r="1291" spans="1:18" hidden="1" x14ac:dyDescent="0.3">
      <c r="A1291" t="s">
        <v>2733</v>
      </c>
      <c r="B1291" t="s">
        <v>2734</v>
      </c>
      <c r="C1291" t="str">
        <f>IFERROR(VLOOKUP(Table1[[#This Row],[Ticker]],[1]!Table1[[Symbol]:[Industry]],2,FALSE),"-")</f>
        <v>-</v>
      </c>
      <c r="D1291" t="s">
        <v>144</v>
      </c>
      <c r="E1291">
        <v>1209.3467000000001</v>
      </c>
      <c r="F1291">
        <v>69.59</v>
      </c>
      <c r="G1291">
        <v>917.22482936292897</v>
      </c>
      <c r="H1291">
        <v>0.53269081392990403</v>
      </c>
      <c r="I1291">
        <v>784.22236834985097</v>
      </c>
      <c r="J1291">
        <v>-8.0271957636830304</v>
      </c>
      <c r="K1291">
        <v>61.531265717356597</v>
      </c>
      <c r="L1291">
        <v>34.313474848263901</v>
      </c>
      <c r="M1291">
        <v>99.893987725035799</v>
      </c>
      <c r="N1291">
        <v>-1.4735840102260001</v>
      </c>
      <c r="O1291">
        <v>0.71712039253746795</v>
      </c>
      <c r="P1291">
        <v>12.817933611151</v>
      </c>
      <c r="Q1291">
        <v>1305.85858585858</v>
      </c>
      <c r="R1291">
        <v>0.18792376080411599</v>
      </c>
    </row>
    <row r="1292" spans="1:18" hidden="1" x14ac:dyDescent="0.3">
      <c r="A1292" t="s">
        <v>2735</v>
      </c>
      <c r="B1292" t="s">
        <v>2736</v>
      </c>
      <c r="C1292" t="str">
        <f>IFERROR(VLOOKUP(Table1[[#This Row],[Ticker]],[1]!Table1[[Symbol]:[Industry]],2,FALSE),"-")</f>
        <v>-</v>
      </c>
      <c r="D1292" t="s">
        <v>130</v>
      </c>
      <c r="E1292">
        <v>1204.9666199999999</v>
      </c>
      <c r="F1292">
        <v>150.16999999999999</v>
      </c>
      <c r="G1292">
        <v>38.5565812501439</v>
      </c>
      <c r="H1292">
        <v>4.0760439987527297</v>
      </c>
      <c r="I1292">
        <v>-18.0086246202155</v>
      </c>
      <c r="J1292">
        <v>5.2298790229077401</v>
      </c>
      <c r="K1292">
        <v>144.29904142979399</v>
      </c>
      <c r="L1292">
        <v>143.99782301473201</v>
      </c>
      <c r="M1292">
        <v>30.263612443528402</v>
      </c>
      <c r="N1292">
        <v>4.7578644575343203</v>
      </c>
      <c r="O1292">
        <v>0.91948629302124396</v>
      </c>
      <c r="P1292">
        <v>29.386695078910499</v>
      </c>
      <c r="Q1292">
        <v>66.762909494725093</v>
      </c>
      <c r="R1292">
        <v>5.2515925655743E-2</v>
      </c>
    </row>
    <row r="1293" spans="1:18" hidden="1" x14ac:dyDescent="0.3">
      <c r="A1293" t="s">
        <v>2737</v>
      </c>
      <c r="B1293" t="s">
        <v>2738</v>
      </c>
      <c r="C1293" t="str">
        <f>IFERROR(VLOOKUP(Table1[[#This Row],[Ticker]],[1]!Table1[[Symbol]:[Industry]],2,FALSE),"-")</f>
        <v>-</v>
      </c>
      <c r="D1293" t="s">
        <v>160</v>
      </c>
      <c r="E1293">
        <v>1203.957033185</v>
      </c>
      <c r="F1293">
        <v>634.79999999999995</v>
      </c>
      <c r="G1293">
        <v>-22.4373025008355</v>
      </c>
      <c r="H1293">
        <v>12.189413638739699</v>
      </c>
      <c r="I1293">
        <v>7.3049161933252398</v>
      </c>
      <c r="J1293">
        <v>-1.4565943413281299</v>
      </c>
      <c r="K1293">
        <v>579.41376581067902</v>
      </c>
      <c r="L1293">
        <v>568.51197126634997</v>
      </c>
      <c r="M1293">
        <v>40.062086812357499</v>
      </c>
      <c r="N1293">
        <v>5.3399556677549098</v>
      </c>
      <c r="O1293">
        <v>1.9173362317912299</v>
      </c>
      <c r="P1293">
        <v>13.8311279143037</v>
      </c>
      <c r="Q1293">
        <v>27.150726089133599</v>
      </c>
      <c r="R1293">
        <v>-0.14347479254798101</v>
      </c>
    </row>
    <row r="1294" spans="1:18" hidden="1" x14ac:dyDescent="0.3">
      <c r="A1294" t="s">
        <v>2739</v>
      </c>
      <c r="B1294" t="s">
        <v>2740</v>
      </c>
      <c r="C1294" t="str">
        <f>IFERROR(VLOOKUP(Table1[[#This Row],[Ticker]],[1]!Table1[[Symbol]:[Industry]],2,FALSE),"-")</f>
        <v>-</v>
      </c>
      <c r="D1294" t="s">
        <v>212</v>
      </c>
      <c r="E1294">
        <v>1199.1319473450001</v>
      </c>
      <c r="F1294">
        <v>67.67</v>
      </c>
      <c r="G1294">
        <v>164.95025697170499</v>
      </c>
      <c r="H1294">
        <v>9.0720131268371205</v>
      </c>
      <c r="I1294">
        <v>89.365879811810998</v>
      </c>
      <c r="J1294">
        <v>19.021856231236601</v>
      </c>
      <c r="K1294">
        <v>50.692469555911202</v>
      </c>
      <c r="L1294">
        <v>40.7530379408405</v>
      </c>
      <c r="M1294">
        <v>65.170852625363494</v>
      </c>
      <c r="N1294">
        <v>23.713773430919598</v>
      </c>
      <c r="O1294">
        <v>1.2296674377405801</v>
      </c>
      <c r="P1294">
        <v>0</v>
      </c>
      <c r="Q1294">
        <v>196.79824561403501</v>
      </c>
      <c r="R1294">
        <v>0.12684146994064999</v>
      </c>
    </row>
    <row r="1295" spans="1:18" hidden="1" x14ac:dyDescent="0.3">
      <c r="A1295" t="s">
        <v>2741</v>
      </c>
      <c r="B1295" t="s">
        <v>2742</v>
      </c>
      <c r="C1295" t="str">
        <f>IFERROR(VLOOKUP(Table1[[#This Row],[Ticker]],[1]!Table1[[Symbol]:[Industry]],2,FALSE),"-")</f>
        <v>-</v>
      </c>
      <c r="D1295" t="s">
        <v>256</v>
      </c>
      <c r="E1295">
        <v>1198.0267517499999</v>
      </c>
      <c r="F1295">
        <v>650.04999999999995</v>
      </c>
      <c r="G1295">
        <v>11.5897788517522</v>
      </c>
      <c r="H1295">
        <v>-4.33407278446799</v>
      </c>
      <c r="I1295">
        <v>7.62949482944616</v>
      </c>
      <c r="J1295">
        <v>-3.1840037127592602</v>
      </c>
      <c r="K1295">
        <v>644.75898287748396</v>
      </c>
      <c r="L1295">
        <v>591.52399043600201</v>
      </c>
      <c r="M1295">
        <v>45.953284162515303</v>
      </c>
      <c r="N1295">
        <v>-1.5330100198412999</v>
      </c>
      <c r="O1295">
        <v>0.31360802931411302</v>
      </c>
      <c r="P1295">
        <v>16.914083532035999</v>
      </c>
      <c r="Q1295">
        <v>38.869899594103799</v>
      </c>
      <c r="R1295">
        <v>6.9955930809438002E-2</v>
      </c>
    </row>
    <row r="1296" spans="1:18" hidden="1" x14ac:dyDescent="0.3">
      <c r="A1296" t="s">
        <v>2743</v>
      </c>
      <c r="B1296" t="s">
        <v>2744</v>
      </c>
      <c r="C1296" t="str">
        <f>IFERROR(VLOOKUP(Table1[[#This Row],[Ticker]],[1]!Table1[[Symbol]:[Industry]],2,FALSE),"-")</f>
        <v>-</v>
      </c>
      <c r="D1296" t="s">
        <v>517</v>
      </c>
      <c r="E1296">
        <v>1191.18557992</v>
      </c>
      <c r="F1296">
        <v>249.15</v>
      </c>
      <c r="G1296">
        <v>10.491888267687701</v>
      </c>
      <c r="H1296">
        <v>9.4486013083033402</v>
      </c>
      <c r="I1296">
        <v>4.8036206239160704</v>
      </c>
      <c r="J1296">
        <v>1.39035500469742</v>
      </c>
      <c r="K1296">
        <v>224.088178207065</v>
      </c>
      <c r="L1296">
        <v>213.877465198332</v>
      </c>
      <c r="M1296">
        <v>63.1275416642818</v>
      </c>
      <c r="N1296">
        <v>7.44199036630524</v>
      </c>
      <c r="O1296">
        <v>2.7533937473407502</v>
      </c>
      <c r="P1296">
        <v>17.359020670278898</v>
      </c>
      <c r="Q1296">
        <v>42.820292347377404</v>
      </c>
      <c r="R1296">
        <v>4.9741607677585002E-2</v>
      </c>
    </row>
    <row r="1297" spans="1:18" hidden="1" x14ac:dyDescent="0.3">
      <c r="A1297" t="s">
        <v>2745</v>
      </c>
      <c r="B1297" t="s">
        <v>2746</v>
      </c>
      <c r="C1297" t="str">
        <f>IFERROR(VLOOKUP(Table1[[#This Row],[Ticker]],[1]!Table1[[Symbol]:[Industry]],2,FALSE),"-")</f>
        <v>-</v>
      </c>
      <c r="D1297" t="s">
        <v>69</v>
      </c>
      <c r="E1297">
        <v>1185.4380682799999</v>
      </c>
      <c r="F1297">
        <v>291.45</v>
      </c>
      <c r="G1297">
        <v>106.870114633963</v>
      </c>
      <c r="H1297">
        <v>-6.0625601830062896</v>
      </c>
      <c r="I1297">
        <v>-8.6824219027425897</v>
      </c>
      <c r="J1297">
        <v>-1.62368699175321</v>
      </c>
      <c r="K1297">
        <v>282.93133065121998</v>
      </c>
      <c r="L1297">
        <v>247.89566352141901</v>
      </c>
      <c r="M1297">
        <v>48.762808148489398</v>
      </c>
      <c r="N1297">
        <v>3.43752960329422</v>
      </c>
      <c r="O1297">
        <v>1.7520295915355999</v>
      </c>
      <c r="P1297">
        <v>18.116314976839899</v>
      </c>
      <c r="Q1297">
        <v>144.81310373792499</v>
      </c>
      <c r="R1297">
        <v>8.360429565376E-2</v>
      </c>
    </row>
    <row r="1298" spans="1:18" hidden="1" x14ac:dyDescent="0.3">
      <c r="A1298" t="s">
        <v>2747</v>
      </c>
      <c r="B1298" t="s">
        <v>2748</v>
      </c>
      <c r="C1298" t="str">
        <f>IFERROR(VLOOKUP(Table1[[#This Row],[Ticker]],[1]!Table1[[Symbol]:[Industry]],2,FALSE),"-")</f>
        <v>-</v>
      </c>
      <c r="D1298" t="s">
        <v>47</v>
      </c>
      <c r="E1298">
        <v>1183.5486306</v>
      </c>
      <c r="F1298">
        <v>1087.7</v>
      </c>
      <c r="G1298">
        <v>153.04444682226099</v>
      </c>
      <c r="H1298">
        <v>-5.6804698079046503</v>
      </c>
      <c r="I1298">
        <v>1.61812542230122</v>
      </c>
      <c r="J1298">
        <v>-0.40789751806899399</v>
      </c>
      <c r="K1298">
        <v>1110.6589156948401</v>
      </c>
      <c r="L1298">
        <v>992.75778583309602</v>
      </c>
      <c r="M1298">
        <v>41.770322788219602</v>
      </c>
      <c r="N1298">
        <v>-5.3209680058863201E-2</v>
      </c>
      <c r="O1298">
        <v>1.05329732086095</v>
      </c>
      <c r="P1298">
        <v>25.494161993196599</v>
      </c>
      <c r="Q1298">
        <v>203.86925548260899</v>
      </c>
      <c r="R1298">
        <v>0.103187612709184</v>
      </c>
    </row>
    <row r="1299" spans="1:18" hidden="1" x14ac:dyDescent="0.3">
      <c r="A1299" t="s">
        <v>2749</v>
      </c>
      <c r="B1299" t="s">
        <v>2750</v>
      </c>
      <c r="C1299" t="str">
        <f>IFERROR(VLOOKUP(Table1[[#This Row],[Ticker]],[1]!Table1[[Symbol]:[Industry]],2,FALSE),"-")</f>
        <v>-</v>
      </c>
      <c r="D1299" t="s">
        <v>239</v>
      </c>
      <c r="E1299">
        <v>1182.3170315249999</v>
      </c>
      <c r="F1299">
        <v>2378.9</v>
      </c>
      <c r="G1299">
        <v>269.45685269280102</v>
      </c>
      <c r="H1299">
        <v>9.9094874804405109</v>
      </c>
      <c r="I1299">
        <v>33.255423254648498</v>
      </c>
      <c r="J1299">
        <v>5.5635978090337996</v>
      </c>
      <c r="K1299">
        <v>1976.58313696448</v>
      </c>
      <c r="L1299">
        <v>1573.80779289052</v>
      </c>
      <c r="M1299">
        <v>56.812009235353003</v>
      </c>
      <c r="N1299">
        <v>14.4507120672304</v>
      </c>
      <c r="O1299">
        <v>0.74140034346485595</v>
      </c>
      <c r="P1299">
        <v>2.14805162049687</v>
      </c>
      <c r="Q1299">
        <v>307.97461841879601</v>
      </c>
      <c r="R1299">
        <v>0.14416953040021699</v>
      </c>
    </row>
    <row r="1300" spans="1:18" hidden="1" x14ac:dyDescent="0.3">
      <c r="A1300" t="s">
        <v>2751</v>
      </c>
      <c r="B1300" t="s">
        <v>2752</v>
      </c>
      <c r="C1300" t="str">
        <f>IFERROR(VLOOKUP(Table1[[#This Row],[Ticker]],[1]!Table1[[Symbol]:[Industry]],2,FALSE),"-")</f>
        <v>-</v>
      </c>
      <c r="D1300" t="s">
        <v>135</v>
      </c>
      <c r="E1300">
        <v>1176.7475735999999</v>
      </c>
      <c r="F1300">
        <v>2027.05</v>
      </c>
      <c r="G1300">
        <v>284.43826568274397</v>
      </c>
      <c r="H1300">
        <v>9.8952343525970807</v>
      </c>
      <c r="I1300">
        <v>160.31129336601299</v>
      </c>
      <c r="J1300">
        <v>7.5324973811494198</v>
      </c>
      <c r="K1300">
        <v>1675.9139629859701</v>
      </c>
      <c r="L1300">
        <v>1160.37170222692</v>
      </c>
      <c r="M1300">
        <v>39.496478125796401</v>
      </c>
      <c r="N1300">
        <v>11.611076686226401</v>
      </c>
      <c r="O1300">
        <v>1.4571973423173701</v>
      </c>
      <c r="P1300">
        <v>13.958708467970601</v>
      </c>
      <c r="Q1300">
        <v>335.92473118279497</v>
      </c>
      <c r="R1300">
        <v>0.22567997185768601</v>
      </c>
    </row>
    <row r="1301" spans="1:18" hidden="1" x14ac:dyDescent="0.3">
      <c r="A1301" t="s">
        <v>2753</v>
      </c>
      <c r="B1301" t="s">
        <v>2754</v>
      </c>
      <c r="C1301" t="str">
        <f>IFERROR(VLOOKUP(Table1[[#This Row],[Ticker]],[1]!Table1[[Symbol]:[Industry]],2,FALSE),"-")</f>
        <v>-</v>
      </c>
      <c r="D1301" t="s">
        <v>418</v>
      </c>
      <c r="E1301">
        <v>1170.9889042499999</v>
      </c>
      <c r="F1301">
        <v>213.07</v>
      </c>
      <c r="G1301">
        <v>-2.8347763563397299</v>
      </c>
      <c r="H1301">
        <v>-10.034673330653099</v>
      </c>
      <c r="I1301">
        <v>-19.195083806674699</v>
      </c>
      <c r="J1301">
        <v>-4.9788008317321903</v>
      </c>
      <c r="K1301">
        <v>216.36120306792401</v>
      </c>
      <c r="L1301">
        <v>215.91386785652799</v>
      </c>
      <c r="M1301">
        <v>56.256346335554902</v>
      </c>
      <c r="N1301">
        <v>0.34961681433185399</v>
      </c>
      <c r="O1301">
        <v>1.0260283540256101</v>
      </c>
      <c r="P1301">
        <v>26.695452198807899</v>
      </c>
      <c r="Q1301">
        <v>32.506218905472601</v>
      </c>
      <c r="R1301">
        <v>4.4970754041614998E-2</v>
      </c>
    </row>
    <row r="1302" spans="1:18" hidden="1" x14ac:dyDescent="0.3">
      <c r="A1302" t="s">
        <v>2755</v>
      </c>
      <c r="B1302" t="s">
        <v>2756</v>
      </c>
      <c r="C1302" t="str">
        <f>IFERROR(VLOOKUP(Table1[[#This Row],[Ticker]],[1]!Table1[[Symbol]:[Industry]],2,FALSE),"-")</f>
        <v>-</v>
      </c>
      <c r="D1302" t="s">
        <v>524</v>
      </c>
      <c r="E1302">
        <v>1170.282122325</v>
      </c>
      <c r="F1302">
        <v>205.21</v>
      </c>
      <c r="G1302">
        <v>-44.8161228288294</v>
      </c>
      <c r="H1302">
        <v>4.0742522670072896</v>
      </c>
      <c r="I1302">
        <v>-11.6630823120261</v>
      </c>
      <c r="J1302">
        <v>-2.3483219263459199</v>
      </c>
      <c r="K1302">
        <v>195.120298282096</v>
      </c>
      <c r="L1302">
        <v>201.81136775708501</v>
      </c>
      <c r="M1302">
        <v>34.440527382216203</v>
      </c>
      <c r="N1302">
        <v>4.4648825441858602</v>
      </c>
      <c r="O1302">
        <v>1.59521979608985</v>
      </c>
      <c r="P1302">
        <v>34.009063885775497</v>
      </c>
      <c r="Q1302">
        <v>28.336460287679799</v>
      </c>
      <c r="R1302">
        <v>2.2233454297903001E-2</v>
      </c>
    </row>
    <row r="1303" spans="1:18" hidden="1" x14ac:dyDescent="0.3">
      <c r="A1303" t="s">
        <v>2757</v>
      </c>
      <c r="B1303" t="s">
        <v>2758</v>
      </c>
      <c r="C1303" t="str">
        <f>IFERROR(VLOOKUP(Table1[[#This Row],[Ticker]],[1]!Table1[[Symbol]:[Industry]],2,FALSE),"-")</f>
        <v>-</v>
      </c>
      <c r="D1303" t="s">
        <v>130</v>
      </c>
      <c r="E1303">
        <v>1169.49822864</v>
      </c>
      <c r="F1303">
        <v>790.75</v>
      </c>
      <c r="G1303">
        <v>58.780758202344401</v>
      </c>
      <c r="H1303">
        <v>21.7468088562952</v>
      </c>
      <c r="I1303">
        <v>12.890371305059199</v>
      </c>
      <c r="J1303">
        <v>21.828300933503101</v>
      </c>
      <c r="K1303">
        <v>639.310533643432</v>
      </c>
      <c r="L1303">
        <v>613.111011431272</v>
      </c>
      <c r="M1303">
        <v>44.1798360329758</v>
      </c>
      <c r="N1303">
        <v>19.3632376778199</v>
      </c>
      <c r="O1303">
        <v>2.8198794967048402</v>
      </c>
      <c r="P1303">
        <v>6.8605754030983199</v>
      </c>
      <c r="Q1303">
        <v>90.312876052948198</v>
      </c>
      <c r="R1303">
        <v>4.0571401236548003E-2</v>
      </c>
    </row>
    <row r="1304" spans="1:18" hidden="1" x14ac:dyDescent="0.3">
      <c r="A1304" t="s">
        <v>2759</v>
      </c>
      <c r="B1304" t="s">
        <v>2760</v>
      </c>
      <c r="C1304" t="str">
        <f>IFERROR(VLOOKUP(Table1[[#This Row],[Ticker]],[1]!Table1[[Symbol]:[Industry]],2,FALSE),"-")</f>
        <v>-</v>
      </c>
      <c r="D1304" t="s">
        <v>66</v>
      </c>
      <c r="E1304">
        <v>1168.8624</v>
      </c>
      <c r="F1304">
        <v>222.4</v>
      </c>
      <c r="G1304">
        <v>87.948466581856195</v>
      </c>
      <c r="H1304">
        <v>-3.6601532575031701</v>
      </c>
      <c r="I1304">
        <v>36.306197540570302</v>
      </c>
      <c r="J1304">
        <v>-2.4172388869885002</v>
      </c>
      <c r="K1304">
        <v>230.07477069118801</v>
      </c>
      <c r="L1304">
        <v>192.67739743896101</v>
      </c>
      <c r="M1304">
        <v>43.064861579636101</v>
      </c>
      <c r="N1304">
        <v>-3.1975069928110802</v>
      </c>
      <c r="O1304">
        <v>0.78324713149863801</v>
      </c>
      <c r="P1304">
        <v>19.154676258992801</v>
      </c>
      <c r="Q1304">
        <v>129.04222451081301</v>
      </c>
      <c r="R1304">
        <v>4.5409369634001003E-2</v>
      </c>
    </row>
    <row r="1305" spans="1:18" hidden="1" x14ac:dyDescent="0.3">
      <c r="A1305" t="s">
        <v>2761</v>
      </c>
      <c r="B1305" t="s">
        <v>2762</v>
      </c>
      <c r="C1305" t="str">
        <f>IFERROR(VLOOKUP(Table1[[#This Row],[Ticker]],[1]!Table1[[Symbol]:[Industry]],2,FALSE),"-")</f>
        <v>-</v>
      </c>
      <c r="D1305" t="s">
        <v>256</v>
      </c>
      <c r="E1305">
        <v>1164.7863745</v>
      </c>
      <c r="F1305">
        <v>136.55000000000001</v>
      </c>
      <c r="G1305">
        <v>10.419188991753501</v>
      </c>
      <c r="H1305">
        <v>2.5894687075986802</v>
      </c>
      <c r="I1305">
        <v>1.1278271956816099</v>
      </c>
      <c r="J1305">
        <v>1.50890793234735</v>
      </c>
      <c r="K1305">
        <v>130.03396208810199</v>
      </c>
      <c r="L1305">
        <v>124.688695622588</v>
      </c>
      <c r="M1305">
        <v>32.061927388031897</v>
      </c>
      <c r="N1305">
        <v>4.70656216607874</v>
      </c>
      <c r="O1305">
        <v>0.97442189021773096</v>
      </c>
      <c r="P1305">
        <v>14.243866715488799</v>
      </c>
      <c r="Q1305">
        <v>37.9711023542487</v>
      </c>
      <c r="R1305">
        <v>5.2346529095621999E-2</v>
      </c>
    </row>
    <row r="1306" spans="1:18" hidden="1" x14ac:dyDescent="0.3">
      <c r="A1306" t="s">
        <v>2763</v>
      </c>
      <c r="B1306" t="s">
        <v>2764</v>
      </c>
      <c r="C1306" t="str">
        <f>IFERROR(VLOOKUP(Table1[[#This Row],[Ticker]],[1]!Table1[[Symbol]:[Industry]],2,FALSE),"-")</f>
        <v>-</v>
      </c>
      <c r="D1306" t="s">
        <v>372</v>
      </c>
      <c r="E1306">
        <v>1164.45894518</v>
      </c>
      <c r="F1306">
        <v>1045</v>
      </c>
      <c r="G1306">
        <v>309.31316019751199</v>
      </c>
      <c r="H1306">
        <v>10.5988342142179</v>
      </c>
      <c r="I1306">
        <v>77.699000925539394</v>
      </c>
      <c r="J1306">
        <v>-2.1200417305927099</v>
      </c>
      <c r="K1306">
        <v>880.71096518763704</v>
      </c>
      <c r="L1306">
        <v>695.78171303095098</v>
      </c>
      <c r="M1306">
        <v>61.724012318324696</v>
      </c>
      <c r="N1306">
        <v>10.9826297736534</v>
      </c>
      <c r="O1306">
        <v>1.19488216626781</v>
      </c>
      <c r="P1306">
        <v>2.3923444976076498</v>
      </c>
      <c r="Q1306">
        <v>360.96162329069199</v>
      </c>
      <c r="R1306">
        <v>0.12035374246839101</v>
      </c>
    </row>
    <row r="1307" spans="1:18" hidden="1" x14ac:dyDescent="0.3">
      <c r="A1307" t="s">
        <v>2765</v>
      </c>
      <c r="B1307" t="s">
        <v>2766</v>
      </c>
      <c r="C1307" t="str">
        <f>IFERROR(VLOOKUP(Table1[[#This Row],[Ticker]],[1]!Table1[[Symbol]:[Industry]],2,FALSE),"-")</f>
        <v>-</v>
      </c>
      <c r="D1307" t="s">
        <v>256</v>
      </c>
      <c r="E1307">
        <v>1164.22875</v>
      </c>
      <c r="F1307">
        <v>110.72</v>
      </c>
      <c r="G1307">
        <v>-23.451921080687701</v>
      </c>
      <c r="H1307">
        <v>1.81691151135037</v>
      </c>
      <c r="I1307">
        <v>-4.0953181733520596</v>
      </c>
      <c r="J1307">
        <v>4.0865978947750303</v>
      </c>
      <c r="K1307">
        <v>110.823608060209</v>
      </c>
      <c r="L1307">
        <v>111.22392933718299</v>
      </c>
      <c r="M1307">
        <v>32.593815306251898</v>
      </c>
      <c r="N1307">
        <v>1.86154407809764</v>
      </c>
      <c r="O1307">
        <v>1.8322546348850399</v>
      </c>
      <c r="P1307">
        <v>30.0578034682081</v>
      </c>
      <c r="Q1307">
        <v>22.681440443213202</v>
      </c>
      <c r="R1307">
        <v>3.0360766057317998E-2</v>
      </c>
    </row>
    <row r="1308" spans="1:18" hidden="1" x14ac:dyDescent="0.3">
      <c r="A1308" t="s">
        <v>2767</v>
      </c>
      <c r="B1308" t="s">
        <v>2768</v>
      </c>
      <c r="C1308" t="str">
        <f>IFERROR(VLOOKUP(Table1[[#This Row],[Ticker]],[1]!Table1[[Symbol]:[Industry]],2,FALSE),"-")</f>
        <v>-</v>
      </c>
      <c r="D1308" t="s">
        <v>66</v>
      </c>
      <c r="E1308">
        <v>1162.3072110000001</v>
      </c>
      <c r="F1308">
        <v>1212</v>
      </c>
      <c r="G1308">
        <v>32.743151460072397</v>
      </c>
      <c r="H1308">
        <v>-2.5256201142387402</v>
      </c>
      <c r="I1308">
        <v>-29.350862971348199</v>
      </c>
      <c r="J1308">
        <v>-2.6882783790067499</v>
      </c>
      <c r="K1308">
        <v>1252.3009779648301</v>
      </c>
      <c r="L1308">
        <v>1194.5318832713001</v>
      </c>
      <c r="M1308">
        <v>39.203213428581002</v>
      </c>
      <c r="N1308">
        <v>-1.48290949320304</v>
      </c>
      <c r="O1308">
        <v>0.91242861028011901</v>
      </c>
      <c r="P1308">
        <v>31.600660066006501</v>
      </c>
      <c r="Q1308">
        <v>66.483516483516496</v>
      </c>
      <c r="R1308">
        <v>0.118999016909005</v>
      </c>
    </row>
    <row r="1309" spans="1:18" hidden="1" x14ac:dyDescent="0.3">
      <c r="A1309" t="s">
        <v>2769</v>
      </c>
      <c r="B1309" t="s">
        <v>2770</v>
      </c>
      <c r="C1309" t="str">
        <f>IFERROR(VLOOKUP(Table1[[#This Row],[Ticker]],[1]!Table1[[Symbol]:[Industry]],2,FALSE),"-")</f>
        <v>-</v>
      </c>
      <c r="D1309" t="s">
        <v>192</v>
      </c>
      <c r="E1309">
        <v>1159.94337722</v>
      </c>
      <c r="F1309">
        <v>2512.9</v>
      </c>
      <c r="G1309">
        <v>108.79086631080401</v>
      </c>
      <c r="H1309">
        <v>24.927237185626598</v>
      </c>
      <c r="I1309">
        <v>68.986165202676901</v>
      </c>
      <c r="J1309">
        <v>3.1339821191939801</v>
      </c>
      <c r="K1309">
        <v>2103.36121089165</v>
      </c>
      <c r="L1309">
        <v>1755.8812675768199</v>
      </c>
      <c r="M1309">
        <v>30.538587094699398</v>
      </c>
      <c r="N1309">
        <v>12.4508625199829</v>
      </c>
      <c r="O1309">
        <v>1.32156036023881</v>
      </c>
      <c r="P1309">
        <v>1.07843527398623</v>
      </c>
      <c r="Q1309">
        <v>143.68696664080599</v>
      </c>
      <c r="R1309">
        <v>0.15033944279058201</v>
      </c>
    </row>
    <row r="1310" spans="1:18" hidden="1" x14ac:dyDescent="0.3">
      <c r="A1310" t="s">
        <v>2771</v>
      </c>
      <c r="B1310" t="s">
        <v>2772</v>
      </c>
      <c r="C1310" t="str">
        <f>IFERROR(VLOOKUP(Table1[[#This Row],[Ticker]],[1]!Table1[[Symbol]:[Industry]],2,FALSE),"-")</f>
        <v>-</v>
      </c>
      <c r="D1310" t="s">
        <v>47</v>
      </c>
      <c r="E1310">
        <v>1157.5717841799999</v>
      </c>
      <c r="F1310">
        <v>174.47</v>
      </c>
      <c r="G1310">
        <v>244.32112198095101</v>
      </c>
      <c r="H1310">
        <v>49.885219284441597</v>
      </c>
      <c r="I1310">
        <v>5.2924069953855799</v>
      </c>
      <c r="J1310">
        <v>6.4711722493728496</v>
      </c>
      <c r="K1310">
        <v>139.85172878572899</v>
      </c>
      <c r="L1310">
        <v>118.68292571270599</v>
      </c>
      <c r="M1310">
        <v>24.096522679204099</v>
      </c>
      <c r="N1310">
        <v>15.2579451763783</v>
      </c>
      <c r="O1310">
        <v>3.1101924816339399</v>
      </c>
      <c r="P1310">
        <v>12.919126497392099</v>
      </c>
      <c r="Q1310">
        <v>277.64069264069201</v>
      </c>
      <c r="R1310">
        <v>0.14150720195362601</v>
      </c>
    </row>
    <row r="1311" spans="1:18" hidden="1" x14ac:dyDescent="0.3">
      <c r="A1311" t="s">
        <v>2773</v>
      </c>
      <c r="B1311" t="s">
        <v>2774</v>
      </c>
      <c r="C1311" t="str">
        <f>IFERROR(VLOOKUP(Table1[[#This Row],[Ticker]],[1]!Table1[[Symbol]:[Industry]],2,FALSE),"-")</f>
        <v>-</v>
      </c>
      <c r="D1311" t="s">
        <v>297</v>
      </c>
      <c r="E1311">
        <v>1153.7825</v>
      </c>
      <c r="F1311">
        <v>8623</v>
      </c>
      <c r="G1311">
        <v>72.062600990513801</v>
      </c>
      <c r="H1311">
        <v>-8.1145682885318404</v>
      </c>
      <c r="I1311">
        <v>-12.504701718765499</v>
      </c>
      <c r="J1311">
        <v>-4.3463376294896197</v>
      </c>
      <c r="K1311">
        <v>8880.0219570412592</v>
      </c>
      <c r="L1311">
        <v>7975.7447356742496</v>
      </c>
      <c r="M1311">
        <v>33.810843969045003</v>
      </c>
      <c r="N1311">
        <v>-2.1163048498599801</v>
      </c>
      <c r="O1311">
        <v>0.89259318051939796</v>
      </c>
      <c r="P1311">
        <v>16.5603618230314</v>
      </c>
      <c r="Q1311">
        <v>105.309523809523</v>
      </c>
      <c r="R1311">
        <v>0.222947680778182</v>
      </c>
    </row>
    <row r="1312" spans="1:18" hidden="1" x14ac:dyDescent="0.3">
      <c r="A1312" t="s">
        <v>2775</v>
      </c>
      <c r="B1312" t="s">
        <v>2776</v>
      </c>
      <c r="C1312" t="str">
        <f>IFERROR(VLOOKUP(Table1[[#This Row],[Ticker]],[1]!Table1[[Symbol]:[Industry]],2,FALSE),"-")</f>
        <v>-</v>
      </c>
      <c r="D1312" t="s">
        <v>367</v>
      </c>
      <c r="E1312">
        <v>1150.74289563</v>
      </c>
      <c r="F1312">
        <v>21.63</v>
      </c>
      <c r="G1312">
        <v>98.0415712510529</v>
      </c>
      <c r="H1312">
        <v>-4.3807342762488801</v>
      </c>
      <c r="I1312">
        <v>31.585426211540099</v>
      </c>
      <c r="J1312">
        <v>-2.1589133194233998</v>
      </c>
      <c r="K1312">
        <v>21.6090147249786</v>
      </c>
      <c r="L1312">
        <v>18.634978535434499</v>
      </c>
      <c r="M1312">
        <v>55.028054623601797</v>
      </c>
      <c r="N1312">
        <v>0.43294442076076101</v>
      </c>
      <c r="O1312">
        <v>1.37669499992893</v>
      </c>
      <c r="P1312">
        <v>92.556634304207094</v>
      </c>
      <c r="Q1312">
        <v>145.79545454545399</v>
      </c>
      <c r="R1312">
        <v>9.6823645747121004E-2</v>
      </c>
    </row>
    <row r="1313" spans="1:18" hidden="1" x14ac:dyDescent="0.3">
      <c r="A1313" t="s">
        <v>2777</v>
      </c>
      <c r="B1313" t="s">
        <v>2778</v>
      </c>
      <c r="C1313" t="str">
        <f>IFERROR(VLOOKUP(Table1[[#This Row],[Ticker]],[1]!Table1[[Symbol]:[Industry]],2,FALSE),"-")</f>
        <v>-</v>
      </c>
      <c r="D1313" t="s">
        <v>650</v>
      </c>
      <c r="E1313">
        <v>1147</v>
      </c>
      <c r="F1313">
        <v>129.84</v>
      </c>
      <c r="G1313">
        <v>-14.605009260051601</v>
      </c>
      <c r="H1313">
        <v>7.2610400255414396</v>
      </c>
      <c r="I1313">
        <v>-19.8013185680819</v>
      </c>
      <c r="J1313">
        <v>2.9218754141385599</v>
      </c>
      <c r="K1313">
        <v>117.627223804317</v>
      </c>
      <c r="L1313">
        <v>121.49725725052301</v>
      </c>
      <c r="M1313">
        <v>43.488728369842299</v>
      </c>
      <c r="N1313">
        <v>9.2073512344619601</v>
      </c>
      <c r="O1313">
        <v>1.8126401217260499</v>
      </c>
      <c r="P1313">
        <v>19.377695625385002</v>
      </c>
      <c r="Q1313">
        <v>29.451645064805501</v>
      </c>
      <c r="R1313">
        <v>1.5540979533477E-2</v>
      </c>
    </row>
    <row r="1314" spans="1:18" hidden="1" x14ac:dyDescent="0.3">
      <c r="A1314" t="s">
        <v>2779</v>
      </c>
      <c r="B1314" t="s">
        <v>2780</v>
      </c>
      <c r="C1314" t="str">
        <f>IFERROR(VLOOKUP(Table1[[#This Row],[Ticker]],[1]!Table1[[Symbol]:[Industry]],2,FALSE),"-")</f>
        <v>-</v>
      </c>
      <c r="D1314" t="s">
        <v>269</v>
      </c>
      <c r="E1314">
        <v>1146.708679845</v>
      </c>
      <c r="F1314">
        <v>113.57</v>
      </c>
      <c r="G1314">
        <v>-25.599081690393199</v>
      </c>
      <c r="H1314">
        <v>-8.4520088634425292</v>
      </c>
      <c r="I1314">
        <v>19.543646352055301</v>
      </c>
      <c r="J1314">
        <v>-3.5958221732993998</v>
      </c>
      <c r="K1314">
        <v>112.758927487208</v>
      </c>
      <c r="L1314">
        <v>104.97792349893901</v>
      </c>
      <c r="M1314">
        <v>49.5629620557227</v>
      </c>
      <c r="N1314">
        <v>-1.378504482676</v>
      </c>
      <c r="O1314">
        <v>0.50035662705274997</v>
      </c>
      <c r="P1314">
        <v>16.6241084793519</v>
      </c>
      <c r="Q1314">
        <v>38.669108669108603</v>
      </c>
      <c r="R1314">
        <v>-2.4587051314319E-2</v>
      </c>
    </row>
    <row r="1315" spans="1:18" hidden="1" x14ac:dyDescent="0.3">
      <c r="A1315" t="s">
        <v>2781</v>
      </c>
      <c r="B1315" t="s">
        <v>2782</v>
      </c>
      <c r="C1315" t="str">
        <f>IFERROR(VLOOKUP(Table1[[#This Row],[Ticker]],[1]!Table1[[Symbol]:[Industry]],2,FALSE),"-")</f>
        <v>-</v>
      </c>
      <c r="D1315" t="s">
        <v>284</v>
      </c>
      <c r="E1315">
        <v>1143.5936443200001</v>
      </c>
      <c r="F1315">
        <v>297</v>
      </c>
      <c r="G1315">
        <v>118.84494713909299</v>
      </c>
      <c r="H1315">
        <v>1.8963340619892901</v>
      </c>
      <c r="I1315">
        <v>74.911455400861897</v>
      </c>
      <c r="J1315">
        <v>-3.6229066801546201</v>
      </c>
      <c r="K1315">
        <v>264.28721472497602</v>
      </c>
      <c r="L1315">
        <v>207.69887676995401</v>
      </c>
      <c r="M1315">
        <v>51.501634798026203</v>
      </c>
      <c r="N1315">
        <v>4.8729621710216797</v>
      </c>
      <c r="O1315">
        <v>1.3825614658490499</v>
      </c>
      <c r="P1315">
        <v>6.8013468013468001</v>
      </c>
      <c r="Q1315">
        <v>155.81395348837199</v>
      </c>
      <c r="R1315">
        <v>0.106344889325723</v>
      </c>
    </row>
    <row r="1316" spans="1:18" hidden="1" x14ac:dyDescent="0.3">
      <c r="A1316" t="s">
        <v>2783</v>
      </c>
      <c r="B1316" t="s">
        <v>2784</v>
      </c>
      <c r="C1316" t="str">
        <f>IFERROR(VLOOKUP(Table1[[#This Row],[Ticker]],[1]!Table1[[Symbol]:[Industry]],2,FALSE),"-")</f>
        <v>-</v>
      </c>
      <c r="D1316" t="s">
        <v>350</v>
      </c>
      <c r="E1316">
        <v>1139.9014276</v>
      </c>
      <c r="F1316">
        <v>151.69999999999999</v>
      </c>
      <c r="G1316">
        <v>22.8410197949595</v>
      </c>
      <c r="H1316">
        <v>-19.519089345333999</v>
      </c>
      <c r="I1316">
        <v>-44.121607104165697</v>
      </c>
      <c r="J1316">
        <v>-5.43627101600058</v>
      </c>
      <c r="K1316">
        <v>173.27184127063501</v>
      </c>
      <c r="L1316">
        <v>172.19938025940399</v>
      </c>
      <c r="M1316">
        <v>30.332316608637701</v>
      </c>
      <c r="N1316">
        <v>-2.5274993304215498</v>
      </c>
      <c r="O1316">
        <v>1.7947417911527299</v>
      </c>
      <c r="P1316">
        <v>96.605141727092899</v>
      </c>
      <c r="Q1316">
        <v>56.391752577319501</v>
      </c>
      <c r="R1316">
        <v>1.7291714157521999E-2</v>
      </c>
    </row>
    <row r="1317" spans="1:18" hidden="1" x14ac:dyDescent="0.3">
      <c r="A1317" t="s">
        <v>2785</v>
      </c>
      <c r="B1317" t="s">
        <v>2786</v>
      </c>
      <c r="C1317" t="str">
        <f>IFERROR(VLOOKUP(Table1[[#This Row],[Ticker]],[1]!Table1[[Symbol]:[Industry]],2,FALSE),"-")</f>
        <v>-</v>
      </c>
      <c r="D1317" t="s">
        <v>96</v>
      </c>
      <c r="E1317">
        <v>1139.855035735</v>
      </c>
      <c r="F1317">
        <v>230.95</v>
      </c>
      <c r="G1317">
        <v>-18.934132919270301</v>
      </c>
      <c r="H1317">
        <v>-4.2073291505987802</v>
      </c>
      <c r="I1317">
        <v>-41.258854448115301</v>
      </c>
      <c r="J1317">
        <v>-2.7295918632445302</v>
      </c>
      <c r="K1317">
        <v>240.13763813358699</v>
      </c>
      <c r="M1317">
        <v>37.205010916365602</v>
      </c>
      <c r="N1317">
        <v>-1.8248179708994201</v>
      </c>
      <c r="O1317">
        <v>0.50394881898037602</v>
      </c>
      <c r="P1317">
        <v>65.403767049144804</v>
      </c>
      <c r="Q1317">
        <v>39.969696969696898</v>
      </c>
    </row>
    <row r="1318" spans="1:18" hidden="1" x14ac:dyDescent="0.3">
      <c r="A1318" t="s">
        <v>2787</v>
      </c>
      <c r="B1318" t="s">
        <v>2788</v>
      </c>
      <c r="C1318" t="str">
        <f>IFERROR(VLOOKUP(Table1[[#This Row],[Ticker]],[1]!Table1[[Symbol]:[Industry]],2,FALSE),"-")</f>
        <v>-</v>
      </c>
      <c r="D1318" t="s">
        <v>66</v>
      </c>
      <c r="E1318">
        <v>1136.5650128750001</v>
      </c>
      <c r="F1318">
        <v>255.25</v>
      </c>
      <c r="G1318">
        <v>13.9129499214106</v>
      </c>
      <c r="H1318">
        <v>3.3752825713495098</v>
      </c>
      <c r="I1318">
        <v>-8.41541095608628</v>
      </c>
      <c r="J1318">
        <v>-3.1266379174545502</v>
      </c>
      <c r="K1318">
        <v>247.03476729343001</v>
      </c>
      <c r="L1318">
        <v>239.16125052851601</v>
      </c>
      <c r="M1318">
        <v>32.1541830724641</v>
      </c>
      <c r="N1318">
        <v>3.6931516040720802</v>
      </c>
      <c r="O1318">
        <v>1.23182680809541</v>
      </c>
      <c r="P1318">
        <v>14.5151811949069</v>
      </c>
      <c r="Q1318">
        <v>59.8309329993738</v>
      </c>
      <c r="R1318">
        <v>1.5331104537416001E-2</v>
      </c>
    </row>
    <row r="1319" spans="1:18" hidden="1" x14ac:dyDescent="0.3">
      <c r="A1319" t="s">
        <v>2789</v>
      </c>
      <c r="B1319" t="s">
        <v>2790</v>
      </c>
      <c r="C1319" t="str">
        <f>IFERROR(VLOOKUP(Table1[[#This Row],[Ticker]],[1]!Table1[[Symbol]:[Industry]],2,FALSE),"-")</f>
        <v>-</v>
      </c>
      <c r="D1319" t="s">
        <v>66</v>
      </c>
      <c r="E1319">
        <v>1136.3866180799901</v>
      </c>
      <c r="F1319">
        <v>615.6</v>
      </c>
      <c r="G1319">
        <v>24.373149605155099</v>
      </c>
      <c r="H1319">
        <v>6.0844478251495202</v>
      </c>
      <c r="I1319">
        <v>-10.952308851705199</v>
      </c>
      <c r="J1319">
        <v>-0.104958967862005</v>
      </c>
      <c r="K1319">
        <v>595.64307557371603</v>
      </c>
      <c r="L1319">
        <v>574.84097341120003</v>
      </c>
      <c r="M1319">
        <v>40.821238821665901</v>
      </c>
      <c r="N1319">
        <v>2.8900673036685198</v>
      </c>
      <c r="O1319">
        <v>0.86461371416226196</v>
      </c>
      <c r="P1319">
        <v>22.668940870695199</v>
      </c>
      <c r="Q1319">
        <v>57.060849598163003</v>
      </c>
      <c r="R1319">
        <v>6.2184281127250003E-2</v>
      </c>
    </row>
    <row r="1320" spans="1:18" hidden="1" x14ac:dyDescent="0.3">
      <c r="A1320" t="s">
        <v>2791</v>
      </c>
      <c r="B1320" t="s">
        <v>2792</v>
      </c>
      <c r="C1320" t="str">
        <f>IFERROR(VLOOKUP(Table1[[#This Row],[Ticker]],[1]!Table1[[Symbol]:[Industry]],2,FALSE),"-")</f>
        <v>-</v>
      </c>
      <c r="D1320" t="s">
        <v>74</v>
      </c>
      <c r="E1320">
        <v>1134.480022125</v>
      </c>
      <c r="F1320">
        <v>3355</v>
      </c>
      <c r="G1320">
        <v>373.152445911798</v>
      </c>
      <c r="H1320">
        <v>22.967549284668301</v>
      </c>
      <c r="I1320">
        <v>125.560290175636</v>
      </c>
      <c r="J1320">
        <v>11.8764222735128</v>
      </c>
      <c r="K1320">
        <v>2485.0129943898401</v>
      </c>
      <c r="L1320">
        <v>1738.04841337468</v>
      </c>
      <c r="M1320">
        <v>87.185671166389099</v>
      </c>
      <c r="N1320">
        <v>16.541455853002301</v>
      </c>
      <c r="O1320">
        <v>1.2518228159695099</v>
      </c>
      <c r="P1320">
        <v>5.7526080476900203</v>
      </c>
      <c r="Q1320">
        <v>408.33333333333297</v>
      </c>
      <c r="R1320">
        <v>0.14968365930316299</v>
      </c>
    </row>
    <row r="1321" spans="1:18" hidden="1" x14ac:dyDescent="0.3">
      <c r="A1321" t="s">
        <v>2793</v>
      </c>
      <c r="B1321" t="s">
        <v>2794</v>
      </c>
      <c r="C1321" t="str">
        <f>IFERROR(VLOOKUP(Table1[[#This Row],[Ticker]],[1]!Table1[[Symbol]:[Industry]],2,FALSE),"-")</f>
        <v>-</v>
      </c>
      <c r="D1321" t="s">
        <v>524</v>
      </c>
      <c r="E1321">
        <v>1131.09668936</v>
      </c>
      <c r="F1321">
        <v>385.2</v>
      </c>
      <c r="G1321">
        <v>-13.718386119044901</v>
      </c>
      <c r="H1321">
        <v>9.6907171339346405</v>
      </c>
      <c r="I1321">
        <v>-1.0824375767690699</v>
      </c>
      <c r="J1321">
        <v>0.25537206537349899</v>
      </c>
      <c r="K1321">
        <v>357.60808895770299</v>
      </c>
      <c r="L1321">
        <v>363.28808580857799</v>
      </c>
      <c r="M1321">
        <v>35.110372197708102</v>
      </c>
      <c r="N1321">
        <v>5.1009434985686202</v>
      </c>
      <c r="O1321">
        <v>0.91931026530692195</v>
      </c>
      <c r="P1321">
        <v>30.633437175493199</v>
      </c>
      <c r="Q1321">
        <v>31.467576791808799</v>
      </c>
      <c r="R1321">
        <v>-0.13059729269374801</v>
      </c>
    </row>
    <row r="1322" spans="1:18" hidden="1" x14ac:dyDescent="0.3">
      <c r="A1322" t="s">
        <v>2795</v>
      </c>
      <c r="B1322" t="s">
        <v>2796</v>
      </c>
      <c r="C1322" t="str">
        <f>IFERROR(VLOOKUP(Table1[[#This Row],[Ticker]],[1]!Table1[[Symbol]:[Industry]],2,FALSE),"-")</f>
        <v>-</v>
      </c>
      <c r="D1322" t="s">
        <v>74</v>
      </c>
      <c r="E1322">
        <v>1131.07627428</v>
      </c>
      <c r="F1322">
        <v>595.5</v>
      </c>
      <c r="G1322">
        <v>220.92446555881699</v>
      </c>
      <c r="H1322">
        <v>28.035892384834</v>
      </c>
      <c r="I1322">
        <v>54.456869972578097</v>
      </c>
      <c r="J1322">
        <v>-5.1161449407494102</v>
      </c>
      <c r="K1322">
        <v>477.51256030636802</v>
      </c>
      <c r="L1322">
        <v>378.57148680931999</v>
      </c>
      <c r="M1322">
        <v>45.8604275505812</v>
      </c>
      <c r="N1322">
        <v>14.7182178418569</v>
      </c>
      <c r="O1322">
        <v>2.1558233755749701</v>
      </c>
      <c r="P1322">
        <v>8.8161209068010091</v>
      </c>
      <c r="Q1322">
        <v>252.054389595033</v>
      </c>
      <c r="R1322">
        <v>0.20314054571252299</v>
      </c>
    </row>
    <row r="1323" spans="1:18" hidden="1" x14ac:dyDescent="0.3">
      <c r="A1323" t="s">
        <v>2797</v>
      </c>
      <c r="B1323" t="s">
        <v>2798</v>
      </c>
      <c r="C1323" t="str">
        <f>IFERROR(VLOOKUP(Table1[[#This Row],[Ticker]],[1]!Table1[[Symbol]:[Industry]],2,FALSE),"-")</f>
        <v>-</v>
      </c>
      <c r="D1323" t="s">
        <v>239</v>
      </c>
      <c r="E1323">
        <v>1128.26955376</v>
      </c>
      <c r="F1323">
        <v>951</v>
      </c>
      <c r="G1323">
        <v>50.744471215643401</v>
      </c>
      <c r="H1323">
        <v>-6.3111882537141701</v>
      </c>
      <c r="I1323">
        <v>11.7428184018643</v>
      </c>
      <c r="J1323">
        <v>-1.45972997880198</v>
      </c>
      <c r="K1323">
        <v>959.32940715196298</v>
      </c>
      <c r="L1323">
        <v>864.81507766584105</v>
      </c>
      <c r="M1323">
        <v>42.488048532551304</v>
      </c>
      <c r="N1323">
        <v>-0.41360216274001199</v>
      </c>
      <c r="O1323">
        <v>1.2595041740450199</v>
      </c>
      <c r="P1323">
        <v>16.198738170346999</v>
      </c>
      <c r="Q1323">
        <v>87.204724409448801</v>
      </c>
      <c r="R1323">
        <v>8.8392991100064003E-2</v>
      </c>
    </row>
    <row r="1324" spans="1:18" hidden="1" x14ac:dyDescent="0.3">
      <c r="A1324" t="s">
        <v>2799</v>
      </c>
      <c r="B1324" t="s">
        <v>2800</v>
      </c>
      <c r="C1324" t="str">
        <f>IFERROR(VLOOKUP(Table1[[#This Row],[Ticker]],[1]!Table1[[Symbol]:[Industry]],2,FALSE),"-")</f>
        <v>-</v>
      </c>
      <c r="D1324" t="s">
        <v>355</v>
      </c>
      <c r="E1324">
        <v>1125.45</v>
      </c>
      <c r="F1324">
        <v>517</v>
      </c>
      <c r="G1324">
        <v>21.6107792451314</v>
      </c>
      <c r="H1324">
        <v>-7.3915969279331399</v>
      </c>
      <c r="I1324">
        <v>-15.0388529902229</v>
      </c>
      <c r="J1324">
        <v>-8.8418918523466097</v>
      </c>
      <c r="K1324">
        <v>543.58511457558495</v>
      </c>
      <c r="L1324">
        <v>525.888048759443</v>
      </c>
      <c r="M1324">
        <v>42.030782797430902</v>
      </c>
      <c r="N1324">
        <v>-3.4497945166678701</v>
      </c>
      <c r="O1324">
        <v>1.2371938775510201</v>
      </c>
      <c r="P1324">
        <v>54.729206963249503</v>
      </c>
      <c r="Q1324">
        <v>56.785443517816503</v>
      </c>
      <c r="R1324">
        <v>0.125738193842308</v>
      </c>
    </row>
    <row r="1325" spans="1:18" hidden="1" x14ac:dyDescent="0.3">
      <c r="A1325" t="s">
        <v>2801</v>
      </c>
      <c r="B1325" t="s">
        <v>2802</v>
      </c>
      <c r="C1325" t="str">
        <f>IFERROR(VLOOKUP(Table1[[#This Row],[Ticker]],[1]!Table1[[Symbol]:[Industry]],2,FALSE),"-")</f>
        <v>-</v>
      </c>
      <c r="D1325" t="s">
        <v>66</v>
      </c>
      <c r="E1325">
        <v>1121.86626</v>
      </c>
      <c r="F1325">
        <v>1909.3</v>
      </c>
      <c r="G1325">
        <v>128.30869913396299</v>
      </c>
      <c r="H1325">
        <v>-3.9218237380523702</v>
      </c>
      <c r="I1325">
        <v>-9.5922980659767205</v>
      </c>
      <c r="J1325">
        <v>-9.7982356823202092</v>
      </c>
      <c r="K1325">
        <v>1866.6114346703</v>
      </c>
      <c r="L1325">
        <v>1530.11315331179</v>
      </c>
      <c r="M1325">
        <v>50.409364456195298</v>
      </c>
      <c r="N1325">
        <v>-2.2942112031397102</v>
      </c>
      <c r="O1325">
        <v>0.405263327635695</v>
      </c>
      <c r="P1325">
        <v>20.462996909862198</v>
      </c>
      <c r="Q1325">
        <v>158.88813559322</v>
      </c>
    </row>
    <row r="1326" spans="1:18" hidden="1" x14ac:dyDescent="0.3">
      <c r="A1326" t="s">
        <v>2803</v>
      </c>
      <c r="B1326" t="s">
        <v>2804</v>
      </c>
      <c r="C1326" t="str">
        <f>IFERROR(VLOOKUP(Table1[[#This Row],[Ticker]],[1]!Table1[[Symbol]:[Industry]],2,FALSE),"-")</f>
        <v>-</v>
      </c>
      <c r="E1326">
        <v>1120.248077</v>
      </c>
      <c r="F1326">
        <v>770</v>
      </c>
      <c r="G1326">
        <v>6242.7964108178603</v>
      </c>
      <c r="H1326">
        <v>-5.2882023010504602</v>
      </c>
      <c r="I1326">
        <v>606.561872274336</v>
      </c>
      <c r="J1326">
        <v>-3.29740454638022</v>
      </c>
      <c r="K1326">
        <v>644.99093528958701</v>
      </c>
      <c r="L1326">
        <v>353.33363515617702</v>
      </c>
      <c r="M1326">
        <v>83.853392310763397</v>
      </c>
      <c r="N1326">
        <v>5.66120422369944</v>
      </c>
      <c r="O1326">
        <v>1.5350402736302899</v>
      </c>
      <c r="P1326">
        <v>0.64935064935065501</v>
      </c>
      <c r="Q1326">
        <v>6268.8999172870099</v>
      </c>
    </row>
    <row r="1327" spans="1:18" hidden="1" x14ac:dyDescent="0.3">
      <c r="A1327" t="s">
        <v>2805</v>
      </c>
      <c r="B1327" t="s">
        <v>2806</v>
      </c>
      <c r="C1327" t="str">
        <f>IFERROR(VLOOKUP(Table1[[#This Row],[Ticker]],[1]!Table1[[Symbol]:[Industry]],2,FALSE),"-")</f>
        <v>-</v>
      </c>
      <c r="D1327" t="s">
        <v>269</v>
      </c>
      <c r="E1327">
        <v>1118.545038645</v>
      </c>
      <c r="F1327">
        <v>211.52</v>
      </c>
      <c r="G1327">
        <v>-30.4796366680693</v>
      </c>
      <c r="H1327">
        <v>-2.5914468699561999</v>
      </c>
      <c r="I1327">
        <v>-14.6267695611453</v>
      </c>
      <c r="J1327">
        <v>-1.0249124716045499</v>
      </c>
      <c r="K1327">
        <v>200.86680519384799</v>
      </c>
      <c r="M1327">
        <v>36.454937109814203</v>
      </c>
      <c r="N1327">
        <v>3.7238192612591501</v>
      </c>
      <c r="O1327">
        <v>0.50319408610973304</v>
      </c>
      <c r="P1327">
        <v>11.6915658093797</v>
      </c>
      <c r="Q1327">
        <v>26.848575712143901</v>
      </c>
    </row>
    <row r="1328" spans="1:18" hidden="1" x14ac:dyDescent="0.3">
      <c r="A1328" t="s">
        <v>2807</v>
      </c>
      <c r="B1328" t="s">
        <v>2808</v>
      </c>
      <c r="C1328" t="str">
        <f>IFERROR(VLOOKUP(Table1[[#This Row],[Ticker]],[1]!Table1[[Symbol]:[Industry]],2,FALSE),"-")</f>
        <v>-</v>
      </c>
      <c r="D1328" t="s">
        <v>66</v>
      </c>
      <c r="E1328">
        <v>1117.02620538</v>
      </c>
      <c r="F1328">
        <v>103.96</v>
      </c>
      <c r="G1328">
        <v>1.6899784724560101</v>
      </c>
      <c r="H1328">
        <v>-4.7697184748944697</v>
      </c>
      <c r="I1328">
        <v>-27.512875733101701</v>
      </c>
      <c r="J1328">
        <v>-2.6857170669411801</v>
      </c>
      <c r="K1328">
        <v>108.278888784477</v>
      </c>
      <c r="L1328">
        <v>109.33237042571901</v>
      </c>
      <c r="M1328">
        <v>28.8615977604486</v>
      </c>
      <c r="N1328">
        <v>-0.83838317002018403</v>
      </c>
      <c r="O1328">
        <v>0.98431139843226001</v>
      </c>
      <c r="P1328">
        <v>43.901500577145001</v>
      </c>
      <c r="Q1328">
        <v>37.786613651424702</v>
      </c>
      <c r="R1328">
        <v>-2.4218237767956001E-2</v>
      </c>
    </row>
    <row r="1329" spans="1:18" hidden="1" x14ac:dyDescent="0.3">
      <c r="A1329" t="s">
        <v>2809</v>
      </c>
      <c r="B1329" t="s">
        <v>2810</v>
      </c>
      <c r="C1329" t="str">
        <f>IFERROR(VLOOKUP(Table1[[#This Row],[Ticker]],[1]!Table1[[Symbol]:[Industry]],2,FALSE),"-")</f>
        <v>-</v>
      </c>
      <c r="D1329" t="s">
        <v>138</v>
      </c>
      <c r="E1329">
        <v>1115.1054004499999</v>
      </c>
      <c r="F1329">
        <v>144.15</v>
      </c>
      <c r="G1329">
        <v>218.75295286098901</v>
      </c>
      <c r="H1329">
        <v>-1.9029579115141999</v>
      </c>
      <c r="I1329">
        <v>60.139431559755501</v>
      </c>
      <c r="J1329">
        <v>0.31886304531126802</v>
      </c>
      <c r="K1329">
        <v>137.04223055199</v>
      </c>
      <c r="L1329">
        <v>111.477494368668</v>
      </c>
      <c r="M1329">
        <v>45.773748233310698</v>
      </c>
      <c r="N1329">
        <v>3.43983308696551</v>
      </c>
      <c r="O1329">
        <v>1.1370676343148201</v>
      </c>
      <c r="P1329">
        <v>19.320152618799799</v>
      </c>
      <c r="Q1329">
        <v>262.18592964824097</v>
      </c>
      <c r="R1329">
        <v>0.14354183781583199</v>
      </c>
    </row>
    <row r="1330" spans="1:18" hidden="1" x14ac:dyDescent="0.3">
      <c r="A1330" t="s">
        <v>2811</v>
      </c>
      <c r="B1330" t="s">
        <v>2812</v>
      </c>
      <c r="C1330" t="str">
        <f>IFERROR(VLOOKUP(Table1[[#This Row],[Ticker]],[1]!Table1[[Symbol]:[Industry]],2,FALSE),"-")</f>
        <v>-</v>
      </c>
      <c r="D1330" t="s">
        <v>535</v>
      </c>
      <c r="E1330">
        <v>1112.2575199600001</v>
      </c>
      <c r="F1330">
        <v>664.4</v>
      </c>
      <c r="G1330">
        <v>-9.7258571435281098</v>
      </c>
      <c r="H1330">
        <v>-16.417173301946601</v>
      </c>
      <c r="I1330">
        <v>-38.213341303030397</v>
      </c>
      <c r="J1330">
        <v>-3.5982294502330698</v>
      </c>
      <c r="K1330">
        <v>742.049439875605</v>
      </c>
      <c r="L1330">
        <v>756.462435559808</v>
      </c>
      <c r="M1330">
        <v>45.710081638235899</v>
      </c>
      <c r="N1330">
        <v>-5.4333494086602903</v>
      </c>
      <c r="O1330">
        <v>0.91163601560865104</v>
      </c>
      <c r="P1330">
        <v>47.501505117399098</v>
      </c>
      <c r="Q1330">
        <v>16.868953386103701</v>
      </c>
      <c r="R1330">
        <v>6.7657597047515006E-2</v>
      </c>
    </row>
    <row r="1331" spans="1:18" hidden="1" x14ac:dyDescent="0.3">
      <c r="A1331" t="s">
        <v>2813</v>
      </c>
      <c r="B1331" t="s">
        <v>2814</v>
      </c>
      <c r="C1331" t="str">
        <f>IFERROR(VLOOKUP(Table1[[#This Row],[Ticker]],[1]!Table1[[Symbol]:[Industry]],2,FALSE),"-")</f>
        <v>-</v>
      </c>
      <c r="D1331" t="s">
        <v>650</v>
      </c>
      <c r="E1331">
        <v>1111.8520304799999</v>
      </c>
      <c r="F1331">
        <v>55.67</v>
      </c>
      <c r="G1331">
        <v>10.8460630265406</v>
      </c>
      <c r="H1331">
        <v>0.872537164203257</v>
      </c>
      <c r="I1331">
        <v>18.615101378510399</v>
      </c>
      <c r="J1331">
        <v>5.8685163016569</v>
      </c>
      <c r="K1331">
        <v>50.085284032095302</v>
      </c>
      <c r="L1331">
        <v>47.688606821065903</v>
      </c>
      <c r="M1331">
        <v>41.934725665885701</v>
      </c>
      <c r="N1331">
        <v>9.6329679684739702</v>
      </c>
      <c r="O1331">
        <v>1.9066531117333501</v>
      </c>
      <c r="P1331">
        <v>7.4187174420693198</v>
      </c>
      <c r="Q1331">
        <v>39.174999999999997</v>
      </c>
      <c r="R1331">
        <v>6.3449106620848003E-2</v>
      </c>
    </row>
    <row r="1332" spans="1:18" hidden="1" x14ac:dyDescent="0.3">
      <c r="A1332" t="s">
        <v>2815</v>
      </c>
      <c r="B1332" t="s">
        <v>2816</v>
      </c>
      <c r="C1332" t="str">
        <f>IFERROR(VLOOKUP(Table1[[#This Row],[Ticker]],[1]!Table1[[Symbol]:[Industry]],2,FALSE),"-")</f>
        <v>-</v>
      </c>
      <c r="D1332" t="s">
        <v>2817</v>
      </c>
      <c r="E1332">
        <v>1111.6740778000001</v>
      </c>
      <c r="F1332">
        <v>255.59</v>
      </c>
      <c r="G1332">
        <v>67.819103546020102</v>
      </c>
      <c r="H1332">
        <v>-2.1406785250931799</v>
      </c>
      <c r="I1332">
        <v>26.173166349005299</v>
      </c>
      <c r="J1332">
        <v>3.7371924450786098</v>
      </c>
      <c r="K1332">
        <v>240.624468145794</v>
      </c>
      <c r="L1332">
        <v>228.05749001898599</v>
      </c>
      <c r="M1332">
        <v>32.553352345181402</v>
      </c>
      <c r="N1332">
        <v>10.687553591712</v>
      </c>
      <c r="O1332">
        <v>1.9445658430450701</v>
      </c>
      <c r="P1332">
        <v>40.381079071951099</v>
      </c>
      <c r="Q1332">
        <v>99.523809523809504</v>
      </c>
      <c r="R1332">
        <v>8.246212782057E-3</v>
      </c>
    </row>
    <row r="1333" spans="1:18" hidden="1" x14ac:dyDescent="0.3">
      <c r="A1333" t="s">
        <v>2818</v>
      </c>
      <c r="B1333" t="s">
        <v>2819</v>
      </c>
      <c r="C1333" t="str">
        <f>IFERROR(VLOOKUP(Table1[[#This Row],[Ticker]],[1]!Table1[[Symbol]:[Industry]],2,FALSE),"-")</f>
        <v>-</v>
      </c>
      <c r="D1333" t="s">
        <v>269</v>
      </c>
      <c r="E1333">
        <v>1109.482096515</v>
      </c>
      <c r="F1333">
        <v>444.15</v>
      </c>
      <c r="G1333">
        <v>-44.987626640828097</v>
      </c>
      <c r="H1333">
        <v>3.2307913915107198</v>
      </c>
      <c r="I1333">
        <v>-20.086205744690702</v>
      </c>
      <c r="J1333">
        <v>3.4933775932025002</v>
      </c>
      <c r="K1333">
        <v>412.72149354085099</v>
      </c>
      <c r="L1333">
        <v>450.90154640391501</v>
      </c>
      <c r="M1333">
        <v>34.212971333829699</v>
      </c>
      <c r="N1333">
        <v>8.1936358862335599</v>
      </c>
      <c r="O1333">
        <v>1.5321558397559101</v>
      </c>
      <c r="P1333">
        <v>28.335021952043199</v>
      </c>
      <c r="Q1333">
        <v>20.660146699266399</v>
      </c>
      <c r="R1333">
        <v>-0.14944574641514899</v>
      </c>
    </row>
    <row r="1334" spans="1:18" hidden="1" x14ac:dyDescent="0.3">
      <c r="A1334" t="s">
        <v>2820</v>
      </c>
      <c r="B1334" t="s">
        <v>2821</v>
      </c>
      <c r="C1334" t="str">
        <f>IFERROR(VLOOKUP(Table1[[#This Row],[Ticker]],[1]!Table1[[Symbol]:[Industry]],2,FALSE),"-")</f>
        <v>-</v>
      </c>
      <c r="D1334" t="s">
        <v>269</v>
      </c>
      <c r="E1334">
        <v>1108.3779</v>
      </c>
      <c r="F1334">
        <v>253.48</v>
      </c>
      <c r="G1334">
        <v>156.35693480563901</v>
      </c>
      <c r="H1334">
        <v>28.056989728636101</v>
      </c>
      <c r="I1334">
        <v>41.806949120073199</v>
      </c>
      <c r="J1334">
        <v>-5.0317402334262296</v>
      </c>
      <c r="K1334">
        <v>209.483367381976</v>
      </c>
      <c r="L1334">
        <v>175.31500756910799</v>
      </c>
      <c r="M1334">
        <v>63.774565229651699</v>
      </c>
      <c r="N1334">
        <v>11.763735531777799</v>
      </c>
      <c r="O1334">
        <v>2.7363855876395</v>
      </c>
      <c r="P1334">
        <v>10.087580874230699</v>
      </c>
      <c r="Q1334">
        <v>198.106550629189</v>
      </c>
      <c r="R1334">
        <v>4.7605281297389002E-2</v>
      </c>
    </row>
    <row r="1335" spans="1:18" hidden="1" x14ac:dyDescent="0.3">
      <c r="A1335" t="s">
        <v>2822</v>
      </c>
      <c r="B1335" t="s">
        <v>2823</v>
      </c>
      <c r="C1335" t="str">
        <f>IFERROR(VLOOKUP(Table1[[#This Row],[Ticker]],[1]!Table1[[Symbol]:[Industry]],2,FALSE),"-")</f>
        <v>-</v>
      </c>
      <c r="D1335" t="s">
        <v>350</v>
      </c>
      <c r="E1335">
        <v>1107.7934068500001</v>
      </c>
      <c r="F1335">
        <v>73.28</v>
      </c>
      <c r="G1335">
        <v>43.9196953869941</v>
      </c>
      <c r="H1335">
        <v>12.0874508986553</v>
      </c>
      <c r="I1335">
        <v>4.5183504576600599</v>
      </c>
      <c r="J1335">
        <v>-1.50789751806901</v>
      </c>
      <c r="K1335">
        <v>68.875664786680304</v>
      </c>
      <c r="L1335">
        <v>63.320539223226298</v>
      </c>
      <c r="M1335">
        <v>51.529392891526697</v>
      </c>
      <c r="N1335">
        <v>4.2949580487513499</v>
      </c>
      <c r="O1335">
        <v>1.59845424897751</v>
      </c>
      <c r="P1335">
        <v>15.856986899563299</v>
      </c>
      <c r="Q1335">
        <v>71.4152046783625</v>
      </c>
      <c r="R1335">
        <v>7.4939511096000001E-4</v>
      </c>
    </row>
    <row r="1336" spans="1:18" hidden="1" x14ac:dyDescent="0.3">
      <c r="A1336" t="s">
        <v>2824</v>
      </c>
      <c r="B1336" t="s">
        <v>2825</v>
      </c>
      <c r="C1336" t="str">
        <f>IFERROR(VLOOKUP(Table1[[#This Row],[Ticker]],[1]!Table1[[Symbol]:[Industry]],2,FALSE),"-")</f>
        <v>-</v>
      </c>
      <c r="D1336" t="s">
        <v>350</v>
      </c>
      <c r="E1336">
        <v>1103.1729027599999</v>
      </c>
      <c r="F1336">
        <v>41.99</v>
      </c>
      <c r="G1336">
        <v>-9.9485963723354907</v>
      </c>
      <c r="H1336">
        <v>-10.301516106756599</v>
      </c>
      <c r="I1336">
        <v>-16.313279183259301</v>
      </c>
      <c r="J1336">
        <v>-2.4996783399867901</v>
      </c>
      <c r="K1336">
        <v>44.728035503276502</v>
      </c>
      <c r="L1336">
        <v>45.491390954353498</v>
      </c>
      <c r="M1336">
        <v>40.730713439091197</v>
      </c>
      <c r="N1336">
        <v>-2.33044145168037</v>
      </c>
      <c r="O1336">
        <v>0.83413529640995399</v>
      </c>
      <c r="P1336">
        <v>44.081924267682702</v>
      </c>
      <c r="Q1336">
        <v>53.248175182481702</v>
      </c>
    </row>
    <row r="1337" spans="1:18" hidden="1" x14ac:dyDescent="0.3">
      <c r="A1337" t="s">
        <v>2826</v>
      </c>
      <c r="B1337" t="s">
        <v>2827</v>
      </c>
      <c r="C1337" t="str">
        <f>IFERROR(VLOOKUP(Table1[[#This Row],[Ticker]],[1]!Table1[[Symbol]:[Industry]],2,FALSE),"-")</f>
        <v>-</v>
      </c>
      <c r="D1337" t="s">
        <v>281</v>
      </c>
      <c r="E1337">
        <v>1102.0746204899999</v>
      </c>
      <c r="F1337">
        <v>113.62</v>
      </c>
      <c r="G1337">
        <v>-14.7331869239671</v>
      </c>
      <c r="H1337">
        <v>-13.7742858395724</v>
      </c>
      <c r="I1337">
        <v>-11.9464344824933</v>
      </c>
      <c r="J1337">
        <v>-2.6638046727243099</v>
      </c>
      <c r="K1337">
        <v>121.100530357694</v>
      </c>
      <c r="L1337">
        <v>114.09389606619</v>
      </c>
      <c r="M1337">
        <v>82.426456484821401</v>
      </c>
      <c r="N1337">
        <v>-6.0340909654268602</v>
      </c>
      <c r="O1337">
        <v>2.9222833240061701</v>
      </c>
      <c r="P1337">
        <v>37.299771167048</v>
      </c>
      <c r="Q1337">
        <v>31.413370344667999</v>
      </c>
      <c r="R1337">
        <v>0.18654283148619</v>
      </c>
    </row>
    <row r="1338" spans="1:18" hidden="1" x14ac:dyDescent="0.3">
      <c r="A1338" t="s">
        <v>2828</v>
      </c>
      <c r="B1338" t="s">
        <v>2829</v>
      </c>
      <c r="C1338" t="str">
        <f>IFERROR(VLOOKUP(Table1[[#This Row],[Ticker]],[1]!Table1[[Symbol]:[Industry]],2,FALSE),"-")</f>
        <v>-</v>
      </c>
      <c r="D1338" t="s">
        <v>1461</v>
      </c>
      <c r="E1338">
        <v>1101.8882481600001</v>
      </c>
      <c r="F1338">
        <v>180.96</v>
      </c>
      <c r="G1338">
        <v>-19.026583392231199</v>
      </c>
      <c r="H1338">
        <v>4.9378335927179604</v>
      </c>
      <c r="I1338">
        <v>-47.569655642105602</v>
      </c>
      <c r="J1338">
        <v>0.92610873726225396</v>
      </c>
      <c r="K1338">
        <v>176.584808869103</v>
      </c>
      <c r="L1338">
        <v>207.85470018587799</v>
      </c>
      <c r="M1338">
        <v>16.904757580631699</v>
      </c>
      <c r="N1338">
        <v>7.59551791196919</v>
      </c>
      <c r="O1338">
        <v>2.2627717603653701</v>
      </c>
      <c r="P1338">
        <v>86.173740053050295</v>
      </c>
      <c r="Q1338">
        <v>34.044444444444402</v>
      </c>
      <c r="R1338">
        <v>2.3488037658812001E-2</v>
      </c>
    </row>
    <row r="1339" spans="1:18" hidden="1" x14ac:dyDescent="0.3">
      <c r="A1339" t="s">
        <v>2830</v>
      </c>
      <c r="B1339" t="s">
        <v>2831</v>
      </c>
      <c r="C1339" t="str">
        <f>IFERROR(VLOOKUP(Table1[[#This Row],[Ticker]],[1]!Table1[[Symbol]:[Industry]],2,FALSE),"-")</f>
        <v>-</v>
      </c>
      <c r="D1339" t="s">
        <v>217</v>
      </c>
      <c r="E1339">
        <v>1100.3260342900001</v>
      </c>
      <c r="F1339">
        <v>498.7</v>
      </c>
      <c r="G1339">
        <v>-1.0533560178002499</v>
      </c>
      <c r="H1339">
        <v>-4.0117227091922798</v>
      </c>
      <c r="I1339">
        <v>12.763667495194399</v>
      </c>
      <c r="J1339">
        <v>-3.07406667229785</v>
      </c>
      <c r="K1339">
        <v>487.52511264519899</v>
      </c>
      <c r="L1339">
        <v>470.41774857455499</v>
      </c>
      <c r="M1339">
        <v>51.8881609046242</v>
      </c>
      <c r="N1339">
        <v>1.8150961692898</v>
      </c>
      <c r="O1339">
        <v>0.47715178194973901</v>
      </c>
      <c r="P1339">
        <v>24.954882695007001</v>
      </c>
      <c r="Q1339">
        <v>29.448410123296501</v>
      </c>
      <c r="R1339">
        <v>6.7779201387640001E-2</v>
      </c>
    </row>
    <row r="1340" spans="1:18" hidden="1" x14ac:dyDescent="0.3">
      <c r="A1340" t="s">
        <v>2832</v>
      </c>
      <c r="B1340" t="s">
        <v>2833</v>
      </c>
      <c r="C1340" t="str">
        <f>IFERROR(VLOOKUP(Table1[[#This Row],[Ticker]],[1]!Table1[[Symbol]:[Industry]],2,FALSE),"-")</f>
        <v>-</v>
      </c>
      <c r="D1340" t="s">
        <v>524</v>
      </c>
      <c r="E1340">
        <v>1098.1986173549999</v>
      </c>
      <c r="F1340">
        <v>144.61000000000001</v>
      </c>
      <c r="G1340">
        <v>-27.829636268678598</v>
      </c>
      <c r="H1340">
        <v>-3.7871246631762299</v>
      </c>
      <c r="I1340">
        <v>-19.614475150384401</v>
      </c>
      <c r="J1340">
        <v>-5.4675560700765802</v>
      </c>
      <c r="K1340">
        <v>158.39462978469399</v>
      </c>
      <c r="L1340">
        <v>163.536844786253</v>
      </c>
      <c r="M1340">
        <v>40.279573894603303</v>
      </c>
      <c r="N1340">
        <v>-5.6749648339674703</v>
      </c>
      <c r="O1340">
        <v>1.27798462547887</v>
      </c>
      <c r="P1340">
        <v>50.0933545397966</v>
      </c>
      <c r="Q1340">
        <v>13.9109885781803</v>
      </c>
      <c r="R1340">
        <v>6.8342077743686003E-2</v>
      </c>
    </row>
    <row r="1341" spans="1:18" hidden="1" x14ac:dyDescent="0.3">
      <c r="A1341" t="s">
        <v>2834</v>
      </c>
      <c r="B1341" t="s">
        <v>2835</v>
      </c>
      <c r="C1341" t="str">
        <f>IFERROR(VLOOKUP(Table1[[#This Row],[Ticker]],[1]!Table1[[Symbol]:[Industry]],2,FALSE),"-")</f>
        <v>-</v>
      </c>
      <c r="D1341" t="s">
        <v>274</v>
      </c>
      <c r="E1341">
        <v>1096.290612</v>
      </c>
      <c r="F1341">
        <v>397.55</v>
      </c>
      <c r="G1341">
        <v>53.905549451153497</v>
      </c>
      <c r="H1341">
        <v>-0.46075295765309199</v>
      </c>
      <c r="I1341">
        <v>23.088283998494099</v>
      </c>
      <c r="J1341">
        <v>-9.2102114357710292</v>
      </c>
      <c r="K1341">
        <v>391.67128939372401</v>
      </c>
      <c r="L1341">
        <v>348.16791489286999</v>
      </c>
      <c r="M1341">
        <v>52.4546294383386</v>
      </c>
      <c r="N1341">
        <v>0.37499926541595302</v>
      </c>
      <c r="O1341">
        <v>2.8938138112303</v>
      </c>
      <c r="P1341">
        <v>32.058860520689201</v>
      </c>
      <c r="Q1341">
        <v>89.309523809523796</v>
      </c>
      <c r="R1341">
        <v>0.126360935847256</v>
      </c>
    </row>
    <row r="1342" spans="1:18" hidden="1" x14ac:dyDescent="0.3">
      <c r="A1342" t="s">
        <v>2836</v>
      </c>
      <c r="B1342" t="s">
        <v>2837</v>
      </c>
      <c r="C1342" t="str">
        <f>IFERROR(VLOOKUP(Table1[[#This Row],[Ticker]],[1]!Table1[[Symbol]:[Industry]],2,FALSE),"-")</f>
        <v>-</v>
      </c>
      <c r="D1342" t="s">
        <v>622</v>
      </c>
      <c r="E1342">
        <v>1095.3696684449999</v>
      </c>
      <c r="F1342">
        <v>46.04</v>
      </c>
      <c r="G1342">
        <v>-29.380817393524001</v>
      </c>
      <c r="H1342">
        <v>4.1369481917721798</v>
      </c>
      <c r="I1342">
        <v>-24.991380102971</v>
      </c>
      <c r="J1342">
        <v>2.6011933910219001</v>
      </c>
      <c r="K1342">
        <v>43.558535015769401</v>
      </c>
      <c r="L1342">
        <v>47.528535194198298</v>
      </c>
      <c r="M1342">
        <v>37.686399716637403</v>
      </c>
      <c r="N1342">
        <v>6.5355481474691697</v>
      </c>
      <c r="O1342">
        <v>1.16221596888912</v>
      </c>
      <c r="P1342">
        <v>45.742832319721899</v>
      </c>
      <c r="Q1342">
        <v>26.4835164835164</v>
      </c>
      <c r="R1342">
        <v>-3.6723231342651E-2</v>
      </c>
    </row>
    <row r="1343" spans="1:18" hidden="1" x14ac:dyDescent="0.3">
      <c r="A1343" t="s">
        <v>2838</v>
      </c>
      <c r="B1343" t="s">
        <v>2839</v>
      </c>
      <c r="C1343" t="str">
        <f>IFERROR(VLOOKUP(Table1[[#This Row],[Ticker]],[1]!Table1[[Symbol]:[Industry]],2,FALSE),"-")</f>
        <v>-</v>
      </c>
      <c r="E1343">
        <v>1093.3125</v>
      </c>
      <c r="F1343">
        <v>14.96</v>
      </c>
      <c r="G1343">
        <v>31.204590271119098</v>
      </c>
      <c r="H1343">
        <v>5.0296767734856402</v>
      </c>
      <c r="I1343">
        <v>39.799511089123698</v>
      </c>
      <c r="J1343">
        <v>-0.50829831967221695</v>
      </c>
      <c r="K1343">
        <v>12.7263659411035</v>
      </c>
      <c r="L1343">
        <v>14.328292411163201</v>
      </c>
      <c r="M1343">
        <v>82.765048725340904</v>
      </c>
      <c r="N1343">
        <v>7.2817393930382197</v>
      </c>
      <c r="O1343">
        <v>1.5870963832629801</v>
      </c>
      <c r="P1343">
        <v>3.6096256684491999</v>
      </c>
      <c r="Q1343">
        <v>104.931506849315</v>
      </c>
    </row>
    <row r="1344" spans="1:18" hidden="1" x14ac:dyDescent="0.3">
      <c r="A1344" t="s">
        <v>2840</v>
      </c>
      <c r="B1344" t="s">
        <v>2841</v>
      </c>
      <c r="C1344" t="str">
        <f>IFERROR(VLOOKUP(Table1[[#This Row],[Ticker]],[1]!Table1[[Symbol]:[Industry]],2,FALSE),"-")</f>
        <v>-</v>
      </c>
      <c r="D1344" t="s">
        <v>138</v>
      </c>
      <c r="E1344">
        <v>1092.480186</v>
      </c>
      <c r="F1344">
        <v>841</v>
      </c>
      <c r="G1344">
        <v>27.5037994669187</v>
      </c>
      <c r="H1344">
        <v>-5.0899940202446396</v>
      </c>
      <c r="I1344">
        <v>-12.5451499634501</v>
      </c>
      <c r="J1344">
        <v>-0.45496499262633</v>
      </c>
      <c r="K1344">
        <v>876.58247185594803</v>
      </c>
      <c r="L1344">
        <v>818.47259811191498</v>
      </c>
      <c r="M1344">
        <v>49.972357287096898</v>
      </c>
      <c r="N1344">
        <v>-1.76103186642525</v>
      </c>
      <c r="O1344">
        <v>1.02747559556926</v>
      </c>
      <c r="P1344">
        <v>33.769322235433997</v>
      </c>
      <c r="Q1344">
        <v>60.190476190476197</v>
      </c>
      <c r="R1344">
        <v>0.234433032749475</v>
      </c>
    </row>
    <row r="1345" spans="1:18" hidden="1" x14ac:dyDescent="0.3">
      <c r="A1345" t="s">
        <v>2842</v>
      </c>
      <c r="B1345" t="s">
        <v>2843</v>
      </c>
      <c r="C1345" t="str">
        <f>IFERROR(VLOOKUP(Table1[[#This Row],[Ticker]],[1]!Table1[[Symbol]:[Industry]],2,FALSE),"-")</f>
        <v>-</v>
      </c>
      <c r="D1345" t="s">
        <v>2844</v>
      </c>
      <c r="E1345">
        <v>1090.3774301999999</v>
      </c>
      <c r="F1345">
        <v>167.58</v>
      </c>
      <c r="G1345">
        <v>-72.426376424311201</v>
      </c>
      <c r="H1345">
        <v>-4.0512051183323203</v>
      </c>
      <c r="I1345">
        <v>-56.573509317387199</v>
      </c>
      <c r="J1345">
        <v>-3.9008480581485898</v>
      </c>
      <c r="K1345">
        <v>176.552714736897</v>
      </c>
      <c r="M1345">
        <v>29.825836570455898</v>
      </c>
      <c r="N1345">
        <v>-0.32558201826287098</v>
      </c>
      <c r="O1345">
        <v>0.78004525361036903</v>
      </c>
      <c r="P1345">
        <v>93.817878028404294</v>
      </c>
      <c r="Q1345">
        <v>15.4132231404958</v>
      </c>
    </row>
    <row r="1346" spans="1:18" hidden="1" x14ac:dyDescent="0.3">
      <c r="A1346" t="s">
        <v>2845</v>
      </c>
      <c r="B1346" t="s">
        <v>2846</v>
      </c>
      <c r="C1346" t="str">
        <f>IFERROR(VLOOKUP(Table1[[#This Row],[Ticker]],[1]!Table1[[Symbol]:[Industry]],2,FALSE),"-")</f>
        <v>-</v>
      </c>
      <c r="D1346" t="s">
        <v>138</v>
      </c>
      <c r="E1346">
        <v>1086.92145</v>
      </c>
      <c r="F1346">
        <v>301</v>
      </c>
      <c r="G1346">
        <v>57.938071030081304</v>
      </c>
      <c r="H1346">
        <v>13.4242604321045</v>
      </c>
      <c r="I1346">
        <v>43.792349378813697</v>
      </c>
      <c r="J1346">
        <v>2.9889934966218101</v>
      </c>
      <c r="K1346">
        <v>263.80019229384402</v>
      </c>
      <c r="L1346">
        <v>227.41003376970301</v>
      </c>
      <c r="M1346">
        <v>68.048083495815703</v>
      </c>
      <c r="N1346">
        <v>8.3906825975171095</v>
      </c>
      <c r="O1346">
        <v>2.7477709178973302</v>
      </c>
      <c r="P1346">
        <v>25.398671096345499</v>
      </c>
      <c r="Q1346">
        <v>121.323529411764</v>
      </c>
    </row>
    <row r="1347" spans="1:18" hidden="1" x14ac:dyDescent="0.3">
      <c r="A1347" t="s">
        <v>2847</v>
      </c>
      <c r="B1347" t="s">
        <v>2848</v>
      </c>
      <c r="C1347" t="str">
        <f>IFERROR(VLOOKUP(Table1[[#This Row],[Ticker]],[1]!Table1[[Symbol]:[Industry]],2,FALSE),"-")</f>
        <v>-</v>
      </c>
      <c r="D1347" t="s">
        <v>25</v>
      </c>
      <c r="E1347">
        <v>1081.6266591000001</v>
      </c>
      <c r="F1347">
        <v>44.34</v>
      </c>
      <c r="G1347">
        <v>141.004927265785</v>
      </c>
      <c r="H1347">
        <v>2.4881174347369099</v>
      </c>
      <c r="I1347">
        <v>40.309632284628698</v>
      </c>
      <c r="J1347">
        <v>3.8676155746415302</v>
      </c>
      <c r="K1347">
        <v>42.864083548349598</v>
      </c>
      <c r="L1347">
        <v>37.7019392752388</v>
      </c>
      <c r="M1347">
        <v>48.795847760950302</v>
      </c>
      <c r="N1347">
        <v>3.7535013442449898</v>
      </c>
      <c r="O1347">
        <v>1.4708273200525901</v>
      </c>
      <c r="P1347">
        <v>33.062697338745998</v>
      </c>
      <c r="Q1347">
        <v>168.72727272727201</v>
      </c>
      <c r="R1347">
        <v>9.9314199473254997E-2</v>
      </c>
    </row>
    <row r="1348" spans="1:18" hidden="1" x14ac:dyDescent="0.3">
      <c r="A1348" t="s">
        <v>2849</v>
      </c>
      <c r="B1348" t="s">
        <v>2850</v>
      </c>
      <c r="C1348" t="str">
        <f>IFERROR(VLOOKUP(Table1[[#This Row],[Ticker]],[1]!Table1[[Symbol]:[Industry]],2,FALSE),"-")</f>
        <v>-</v>
      </c>
      <c r="D1348" t="s">
        <v>650</v>
      </c>
      <c r="E1348">
        <v>1077.3185905</v>
      </c>
      <c r="F1348">
        <v>264.89</v>
      </c>
      <c r="G1348">
        <v>113.83308773374399</v>
      </c>
      <c r="H1348">
        <v>-5.2874210233919898</v>
      </c>
      <c r="I1348">
        <v>5.4471112383375004</v>
      </c>
      <c r="J1348">
        <v>-3.8325588260428902</v>
      </c>
      <c r="K1348">
        <v>266.59744270451</v>
      </c>
      <c r="L1348">
        <v>253.76660989101401</v>
      </c>
      <c r="M1348">
        <v>58.763292774813699</v>
      </c>
      <c r="N1348">
        <v>2.7571194005978601</v>
      </c>
      <c r="O1348">
        <v>1.1581811613312201</v>
      </c>
      <c r="P1348">
        <v>50.628562799652599</v>
      </c>
      <c r="Q1348">
        <v>149.190968955785</v>
      </c>
    </row>
    <row r="1349" spans="1:18" hidden="1" x14ac:dyDescent="0.3">
      <c r="A1349" t="s">
        <v>2851</v>
      </c>
      <c r="B1349" t="s">
        <v>2852</v>
      </c>
      <c r="C1349" t="str">
        <f>IFERROR(VLOOKUP(Table1[[#This Row],[Ticker]],[1]!Table1[[Symbol]:[Industry]],2,FALSE),"-")</f>
        <v>-</v>
      </c>
      <c r="E1349">
        <v>1072.6949999999999</v>
      </c>
      <c r="F1349">
        <v>162.65</v>
      </c>
      <c r="G1349">
        <v>256.06284691430398</v>
      </c>
      <c r="H1349">
        <v>-46.194506695218003</v>
      </c>
      <c r="I1349">
        <v>69.871176806097495</v>
      </c>
      <c r="J1349">
        <v>9.5857195032075797</v>
      </c>
      <c r="K1349">
        <v>207.49142396445899</v>
      </c>
      <c r="L1349">
        <v>147.995298038751</v>
      </c>
      <c r="M1349">
        <v>31.7311726607007</v>
      </c>
      <c r="N1349">
        <v>-12.9116170063024</v>
      </c>
      <c r="O1349">
        <v>1.3836923876137801</v>
      </c>
      <c r="P1349">
        <v>154.103904088533</v>
      </c>
      <c r="Q1349">
        <v>335.94210667381299</v>
      </c>
      <c r="R1349">
        <v>0.25295684474749303</v>
      </c>
    </row>
    <row r="1350" spans="1:18" hidden="1" x14ac:dyDescent="0.3">
      <c r="A1350" t="s">
        <v>2853</v>
      </c>
      <c r="B1350" t="s">
        <v>2854</v>
      </c>
      <c r="C1350" t="str">
        <f>IFERROR(VLOOKUP(Table1[[#This Row],[Ticker]],[1]!Table1[[Symbol]:[Industry]],2,FALSE),"-")</f>
        <v>-</v>
      </c>
      <c r="D1350" t="s">
        <v>1034</v>
      </c>
      <c r="E1350">
        <v>1070.4850094999999</v>
      </c>
      <c r="F1350">
        <v>652.54999999999995</v>
      </c>
      <c r="G1350">
        <v>-4.3818127552949697</v>
      </c>
      <c r="H1350">
        <v>21.177058841841301</v>
      </c>
      <c r="I1350">
        <v>-12.0046291243501</v>
      </c>
      <c r="J1350">
        <v>2.1512440734996399</v>
      </c>
      <c r="K1350">
        <v>587.81683339380402</v>
      </c>
      <c r="L1350">
        <v>601.79010190852296</v>
      </c>
      <c r="M1350">
        <v>25.651842252934902</v>
      </c>
      <c r="N1350">
        <v>7.9214657857294499</v>
      </c>
      <c r="O1350">
        <v>3.32595019613496</v>
      </c>
      <c r="P1350">
        <v>31.0244425714504</v>
      </c>
      <c r="Q1350">
        <v>36.075487436137998</v>
      </c>
      <c r="R1350">
        <v>5.2010502686515997E-2</v>
      </c>
    </row>
    <row r="1351" spans="1:18" hidden="1" x14ac:dyDescent="0.3">
      <c r="A1351" t="s">
        <v>2855</v>
      </c>
      <c r="B1351" t="s">
        <v>2856</v>
      </c>
      <c r="C1351" t="str">
        <f>IFERROR(VLOOKUP(Table1[[#This Row],[Ticker]],[1]!Table1[[Symbol]:[Industry]],2,FALSE),"-")</f>
        <v>-</v>
      </c>
      <c r="D1351" t="s">
        <v>269</v>
      </c>
      <c r="E1351">
        <v>1068.492645</v>
      </c>
      <c r="F1351">
        <v>39.72</v>
      </c>
      <c r="G1351">
        <v>28.961884903088499</v>
      </c>
      <c r="H1351">
        <v>11.565409135314299</v>
      </c>
      <c r="I1351">
        <v>2.8151164020736901</v>
      </c>
      <c r="J1351">
        <v>-7.69961126571493</v>
      </c>
      <c r="K1351">
        <v>36.3939660318702</v>
      </c>
      <c r="L1351">
        <v>34.348862867928801</v>
      </c>
      <c r="M1351">
        <v>42.058356653842303</v>
      </c>
      <c r="N1351">
        <v>6.5266640404421699</v>
      </c>
      <c r="O1351">
        <v>2.1610717030342199</v>
      </c>
      <c r="P1351">
        <v>23.3635448136958</v>
      </c>
      <c r="Q1351">
        <v>58.975385231138603</v>
      </c>
    </row>
    <row r="1352" spans="1:18" hidden="1" x14ac:dyDescent="0.3">
      <c r="A1352" t="s">
        <v>2857</v>
      </c>
      <c r="B1352" t="s">
        <v>2858</v>
      </c>
      <c r="C1352" t="str">
        <f>IFERROR(VLOOKUP(Table1[[#This Row],[Ticker]],[1]!Table1[[Symbol]:[Industry]],2,FALSE),"-")</f>
        <v>-</v>
      </c>
      <c r="D1352" t="s">
        <v>47</v>
      </c>
      <c r="E1352">
        <v>1067.0349816</v>
      </c>
      <c r="F1352">
        <v>484.9</v>
      </c>
      <c r="G1352">
        <v>-29.0846989461451</v>
      </c>
      <c r="H1352">
        <v>-8.0580942087496599</v>
      </c>
      <c r="I1352">
        <v>-40.490892563208497</v>
      </c>
      <c r="J1352">
        <v>-1.5860161274759501</v>
      </c>
      <c r="K1352">
        <v>513.84530433373595</v>
      </c>
      <c r="L1352">
        <v>572.759701999095</v>
      </c>
      <c r="M1352">
        <v>31.323059105450302</v>
      </c>
      <c r="N1352">
        <v>0.24711386977278499</v>
      </c>
      <c r="O1352">
        <v>1.0190878877936</v>
      </c>
      <c r="P1352">
        <v>78.047020004124505</v>
      </c>
      <c r="Q1352">
        <v>17.125603864734199</v>
      </c>
      <c r="R1352">
        <v>0.186972135860168</v>
      </c>
    </row>
    <row r="1353" spans="1:18" hidden="1" x14ac:dyDescent="0.3">
      <c r="A1353" t="s">
        <v>2859</v>
      </c>
      <c r="B1353" t="s">
        <v>2860</v>
      </c>
      <c r="C1353" t="str">
        <f>IFERROR(VLOOKUP(Table1[[#This Row],[Ticker]],[1]!Table1[[Symbol]:[Industry]],2,FALSE),"-")</f>
        <v>-</v>
      </c>
      <c r="D1353" t="s">
        <v>692</v>
      </c>
      <c r="E1353">
        <v>1056.779325</v>
      </c>
      <c r="F1353">
        <v>94.71</v>
      </c>
      <c r="G1353">
        <v>-7.8638060946224702</v>
      </c>
      <c r="H1353">
        <v>-4.5882346713417004</v>
      </c>
      <c r="I1353">
        <v>-26.101372369782499</v>
      </c>
      <c r="J1353">
        <v>-0.59513156062218997</v>
      </c>
      <c r="K1353">
        <v>94.635437899553494</v>
      </c>
      <c r="L1353">
        <v>98.148526889322198</v>
      </c>
      <c r="M1353">
        <v>42.273017486571902</v>
      </c>
      <c r="N1353">
        <v>1.9328968332246099</v>
      </c>
      <c r="O1353">
        <v>0.741794227251107</v>
      </c>
      <c r="P1353">
        <v>53.732446415373197</v>
      </c>
      <c r="Q1353">
        <v>22.206451612903201</v>
      </c>
    </row>
    <row r="1354" spans="1:18" hidden="1" x14ac:dyDescent="0.3">
      <c r="A1354" t="s">
        <v>2861</v>
      </c>
      <c r="B1354" t="s">
        <v>2862</v>
      </c>
      <c r="C1354" t="str">
        <f>IFERROR(VLOOKUP(Table1[[#This Row],[Ticker]],[1]!Table1[[Symbol]:[Industry]],2,FALSE),"-")</f>
        <v>-</v>
      </c>
      <c r="D1354" t="s">
        <v>138</v>
      </c>
      <c r="E1354">
        <v>1055.449218</v>
      </c>
      <c r="F1354">
        <v>17.54</v>
      </c>
      <c r="G1354">
        <v>367.517506664054</v>
      </c>
      <c r="H1354">
        <v>-18.6306359060871</v>
      </c>
      <c r="I1354">
        <v>59.217959671586101</v>
      </c>
      <c r="J1354">
        <v>7.2170877846940602</v>
      </c>
      <c r="K1354">
        <v>17.175911333719</v>
      </c>
      <c r="L1354">
        <v>12.956045146436599</v>
      </c>
      <c r="M1354">
        <v>70.180772878055507</v>
      </c>
      <c r="N1354">
        <v>-1.47932034354919</v>
      </c>
      <c r="O1354">
        <v>0.77761107328227597</v>
      </c>
      <c r="P1354">
        <v>24.800456100342</v>
      </c>
      <c r="Q1354">
        <v>468.86486486486399</v>
      </c>
    </row>
    <row r="1355" spans="1:18" hidden="1" x14ac:dyDescent="0.3">
      <c r="A1355" t="s">
        <v>2863</v>
      </c>
      <c r="B1355" t="s">
        <v>2864</v>
      </c>
      <c r="C1355" t="str">
        <f>IFERROR(VLOOKUP(Table1[[#This Row],[Ticker]],[1]!Table1[[Symbol]:[Industry]],2,FALSE),"-")</f>
        <v>-</v>
      </c>
      <c r="D1355" t="s">
        <v>847</v>
      </c>
      <c r="E1355">
        <v>1052.7390182500001</v>
      </c>
      <c r="F1355">
        <v>775.95</v>
      </c>
      <c r="G1355">
        <v>36.723059473558898</v>
      </c>
      <c r="H1355">
        <v>-1.8412726737643901</v>
      </c>
      <c r="I1355">
        <v>-3.9124181754412102</v>
      </c>
      <c r="J1355">
        <v>1.03214693218593</v>
      </c>
      <c r="K1355">
        <v>749.32477109448996</v>
      </c>
      <c r="L1355">
        <v>709.621770223049</v>
      </c>
      <c r="M1355">
        <v>26.9636376685127</v>
      </c>
      <c r="N1355">
        <v>4.2028770773356596</v>
      </c>
      <c r="O1355">
        <v>1.2872217368616701</v>
      </c>
      <c r="P1355">
        <v>17.919969070172002</v>
      </c>
      <c r="Q1355">
        <v>65.078183172002895</v>
      </c>
      <c r="R1355">
        <v>0.16748713610576799</v>
      </c>
    </row>
    <row r="1356" spans="1:18" hidden="1" x14ac:dyDescent="0.3">
      <c r="A1356" t="s">
        <v>2865</v>
      </c>
      <c r="B1356" t="s">
        <v>2866</v>
      </c>
      <c r="C1356" t="str">
        <f>IFERROR(VLOOKUP(Table1[[#This Row],[Ticker]],[1]!Table1[[Symbol]:[Industry]],2,FALSE),"-")</f>
        <v>-</v>
      </c>
      <c r="D1356" t="s">
        <v>130</v>
      </c>
      <c r="E1356">
        <v>1050.2558750000001</v>
      </c>
      <c r="F1356">
        <v>26.04</v>
      </c>
      <c r="G1356">
        <v>183.89649353084499</v>
      </c>
      <c r="H1356">
        <v>-7.1311677502568003</v>
      </c>
      <c r="I1356">
        <v>-5.6723261092182504</v>
      </c>
      <c r="J1356">
        <v>-4.2480653400317898</v>
      </c>
      <c r="K1356">
        <v>26.323878906709499</v>
      </c>
      <c r="L1356">
        <v>23.649539049472601</v>
      </c>
      <c r="M1356">
        <v>63.058924991878499</v>
      </c>
      <c r="N1356">
        <v>0.22921426615693999</v>
      </c>
      <c r="O1356">
        <v>1.07906284090756</v>
      </c>
      <c r="P1356">
        <v>28.2642089093702</v>
      </c>
      <c r="Q1356">
        <v>211.85628742514899</v>
      </c>
      <c r="R1356">
        <v>7.7717971791239002E-2</v>
      </c>
    </row>
    <row r="1357" spans="1:18" hidden="1" x14ac:dyDescent="0.3">
      <c r="A1357" t="s">
        <v>2867</v>
      </c>
      <c r="B1357" t="s">
        <v>2868</v>
      </c>
      <c r="C1357" t="str">
        <f>IFERROR(VLOOKUP(Table1[[#This Row],[Ticker]],[1]!Table1[[Symbol]:[Industry]],2,FALSE),"-")</f>
        <v>-</v>
      </c>
      <c r="D1357" t="s">
        <v>256</v>
      </c>
      <c r="E1357">
        <v>1049.2672190999999</v>
      </c>
      <c r="F1357">
        <v>2200</v>
      </c>
      <c r="G1357">
        <v>113.02692831345399</v>
      </c>
      <c r="H1357">
        <v>-0.96000471681506805</v>
      </c>
      <c r="I1357">
        <v>24.5532822063971</v>
      </c>
      <c r="J1357">
        <v>-0.30789751806900301</v>
      </c>
      <c r="K1357">
        <v>2179.1897393018999</v>
      </c>
      <c r="L1357">
        <v>1836.53827058004</v>
      </c>
      <c r="M1357">
        <v>50.6746130269145</v>
      </c>
      <c r="N1357">
        <v>-0.72200873674064203</v>
      </c>
      <c r="O1357">
        <v>0.45804066543437999</v>
      </c>
      <c r="P1357">
        <v>14.0636363636363</v>
      </c>
      <c r="Q1357">
        <v>151.70184772038201</v>
      </c>
      <c r="R1357">
        <v>0.27532610606019903</v>
      </c>
    </row>
    <row r="1358" spans="1:18" hidden="1" x14ac:dyDescent="0.3">
      <c r="A1358" t="s">
        <v>2869</v>
      </c>
      <c r="B1358" t="s">
        <v>2870</v>
      </c>
      <c r="C1358" t="str">
        <f>IFERROR(VLOOKUP(Table1[[#This Row],[Ticker]],[1]!Table1[[Symbol]:[Industry]],2,FALSE),"-")</f>
        <v>-</v>
      </c>
      <c r="D1358" t="s">
        <v>446</v>
      </c>
      <c r="E1358">
        <v>1048.7514029199999</v>
      </c>
      <c r="F1358">
        <v>170.72</v>
      </c>
      <c r="G1358">
        <v>-21.174188706400699</v>
      </c>
      <c r="H1358">
        <v>7.8303740259314196</v>
      </c>
      <c r="I1358">
        <v>-6.1848057749093703</v>
      </c>
      <c r="J1358">
        <v>2.2840808616374</v>
      </c>
      <c r="K1358">
        <v>154.37605862261699</v>
      </c>
      <c r="L1358">
        <v>152.054720147713</v>
      </c>
      <c r="M1358">
        <v>46.227225732095398</v>
      </c>
      <c r="N1358">
        <v>7.01833478398654</v>
      </c>
      <c r="O1358">
        <v>1.8204178962082</v>
      </c>
      <c r="P1358">
        <v>6.6073102155576402</v>
      </c>
      <c r="Q1358">
        <v>29.775750665146301</v>
      </c>
      <c r="R1358">
        <v>4.5353557449759998E-3</v>
      </c>
    </row>
    <row r="1359" spans="1:18" hidden="1" x14ac:dyDescent="0.3">
      <c r="A1359" t="s">
        <v>2871</v>
      </c>
      <c r="B1359" t="s">
        <v>2872</v>
      </c>
      <c r="C1359" t="str">
        <f>IFERROR(VLOOKUP(Table1[[#This Row],[Ticker]],[1]!Table1[[Symbol]:[Industry]],2,FALSE),"-")</f>
        <v>-</v>
      </c>
      <c r="D1359" t="s">
        <v>401</v>
      </c>
      <c r="E1359">
        <v>1048.5400252500001</v>
      </c>
      <c r="F1359">
        <v>153.94999999999999</v>
      </c>
      <c r="G1359">
        <v>7.9759222018089098</v>
      </c>
      <c r="H1359">
        <v>-6.12058491217942</v>
      </c>
      <c r="I1359">
        <v>-24.317064145931099</v>
      </c>
      <c r="J1359">
        <v>-1.5574169336783701</v>
      </c>
      <c r="K1359">
        <v>159.521770599137</v>
      </c>
      <c r="L1359">
        <v>160.82103280017699</v>
      </c>
      <c r="M1359">
        <v>56.9341508730936</v>
      </c>
      <c r="N1359">
        <v>-1.2970311390692399</v>
      </c>
      <c r="O1359">
        <v>1.6722698257050701</v>
      </c>
      <c r="P1359">
        <v>41.474504709321202</v>
      </c>
      <c r="Q1359">
        <v>38.944043321299603</v>
      </c>
      <c r="R1359">
        <v>0.26310701146072302</v>
      </c>
    </row>
    <row r="1360" spans="1:18" hidden="1" x14ac:dyDescent="0.3">
      <c r="A1360" t="s">
        <v>2873</v>
      </c>
      <c r="B1360" t="s">
        <v>2874</v>
      </c>
      <c r="C1360" t="str">
        <f>IFERROR(VLOOKUP(Table1[[#This Row],[Ticker]],[1]!Table1[[Symbol]:[Industry]],2,FALSE),"-")</f>
        <v>-</v>
      </c>
      <c r="D1360" t="s">
        <v>19</v>
      </c>
      <c r="E1360">
        <v>1046.5167999600001</v>
      </c>
      <c r="F1360">
        <v>924.35</v>
      </c>
      <c r="G1360">
        <v>78.285658815533296</v>
      </c>
      <c r="H1360">
        <v>-12.053756936432899</v>
      </c>
      <c r="I1360">
        <v>-12.724790026927399</v>
      </c>
      <c r="J1360">
        <v>-4.7799787363431099</v>
      </c>
      <c r="K1360">
        <v>1063.9829137439899</v>
      </c>
      <c r="L1360">
        <v>991.317217158836</v>
      </c>
      <c r="M1360">
        <v>30.144621569444499</v>
      </c>
      <c r="N1360">
        <v>-6.6948255792521998</v>
      </c>
      <c r="O1360">
        <v>1.2959923886450999</v>
      </c>
      <c r="P1360">
        <v>71.147292692161997</v>
      </c>
      <c r="Q1360">
        <v>109.841089670828</v>
      </c>
      <c r="R1360">
        <v>0.227545316951102</v>
      </c>
    </row>
    <row r="1361" spans="1:18" hidden="1" x14ac:dyDescent="0.3">
      <c r="A1361" t="s">
        <v>2875</v>
      </c>
      <c r="B1361" t="s">
        <v>2876</v>
      </c>
      <c r="C1361" t="str">
        <f>IFERROR(VLOOKUP(Table1[[#This Row],[Ticker]],[1]!Table1[[Symbol]:[Industry]],2,FALSE),"-")</f>
        <v>-</v>
      </c>
      <c r="D1361" t="s">
        <v>212</v>
      </c>
      <c r="E1361">
        <v>1045.680417</v>
      </c>
      <c r="F1361">
        <v>67.95</v>
      </c>
      <c r="G1361">
        <v>12.5699629186007</v>
      </c>
      <c r="H1361">
        <v>-0.99214957440129103</v>
      </c>
      <c r="I1361">
        <v>13.4973118306307</v>
      </c>
      <c r="J1361">
        <v>-1.78573003038427</v>
      </c>
      <c r="K1361">
        <v>69.206660349536506</v>
      </c>
      <c r="L1361">
        <v>68.444546444480196</v>
      </c>
      <c r="M1361">
        <v>49.921529823057398</v>
      </c>
      <c r="N1361">
        <v>0.59688743027570501</v>
      </c>
      <c r="O1361">
        <v>0.59310440390816999</v>
      </c>
      <c r="P1361">
        <v>90.875643855776204</v>
      </c>
      <c r="Q1361">
        <v>57.473928157589803</v>
      </c>
      <c r="R1361">
        <v>5.3558284307829003E-2</v>
      </c>
    </row>
    <row r="1362" spans="1:18" hidden="1" x14ac:dyDescent="0.3">
      <c r="A1362" t="s">
        <v>2877</v>
      </c>
      <c r="B1362" t="s">
        <v>2878</v>
      </c>
      <c r="C1362" t="str">
        <f>IFERROR(VLOOKUP(Table1[[#This Row],[Ticker]],[1]!Table1[[Symbol]:[Industry]],2,FALSE),"-")</f>
        <v>-</v>
      </c>
      <c r="D1362" t="s">
        <v>130</v>
      </c>
      <c r="E1362">
        <v>1039.36762391</v>
      </c>
      <c r="F1362">
        <v>783.5</v>
      </c>
      <c r="G1362">
        <v>820.15253217818804</v>
      </c>
      <c r="H1362">
        <v>-6.4328898015974296</v>
      </c>
      <c r="I1362">
        <v>209.48002784854299</v>
      </c>
      <c r="J1362">
        <v>-0.38594629855681101</v>
      </c>
      <c r="K1362">
        <v>719.72058350132704</v>
      </c>
      <c r="L1362">
        <v>477.349021546502</v>
      </c>
      <c r="M1362">
        <v>64.509421168670301</v>
      </c>
      <c r="N1362">
        <v>3.9703155833268098</v>
      </c>
      <c r="O1362">
        <v>1.0823553061395399</v>
      </c>
      <c r="P1362">
        <v>7.8493937460114704</v>
      </c>
      <c r="Q1362">
        <v>901.91815856777498</v>
      </c>
      <c r="R1362">
        <v>0.158289653068065</v>
      </c>
    </row>
    <row r="1363" spans="1:18" hidden="1" x14ac:dyDescent="0.3">
      <c r="A1363" t="s">
        <v>2879</v>
      </c>
      <c r="B1363" t="s">
        <v>2880</v>
      </c>
      <c r="C1363" t="str">
        <f>IFERROR(VLOOKUP(Table1[[#This Row],[Ticker]],[1]!Table1[[Symbol]:[Industry]],2,FALSE),"-")</f>
        <v>-</v>
      </c>
      <c r="E1363">
        <v>1036.75</v>
      </c>
      <c r="F1363">
        <v>412</v>
      </c>
      <c r="G1363">
        <v>119.13458876894001</v>
      </c>
      <c r="H1363">
        <v>-0.71948885516419203</v>
      </c>
      <c r="I1363">
        <v>92.855103797740099</v>
      </c>
      <c r="J1363">
        <v>-2.0203066196406598</v>
      </c>
      <c r="K1363">
        <v>439.90255941871902</v>
      </c>
      <c r="L1363">
        <v>364.27229130478503</v>
      </c>
      <c r="M1363">
        <v>31.878934487971801</v>
      </c>
      <c r="N1363">
        <v>-4.04945068504336</v>
      </c>
      <c r="O1363">
        <v>0.99088713687051599</v>
      </c>
      <c r="P1363">
        <v>129.15048543689301</v>
      </c>
      <c r="Q1363">
        <v>216.072113540468</v>
      </c>
    </row>
    <row r="1364" spans="1:18" hidden="1" x14ac:dyDescent="0.3">
      <c r="A1364" t="s">
        <v>2881</v>
      </c>
      <c r="B1364" t="s">
        <v>2882</v>
      </c>
      <c r="C1364" t="str">
        <f>IFERROR(VLOOKUP(Table1[[#This Row],[Ticker]],[1]!Table1[[Symbol]:[Industry]],2,FALSE),"-")</f>
        <v>-</v>
      </c>
      <c r="D1364" t="s">
        <v>281</v>
      </c>
      <c r="E1364">
        <v>1035.757368</v>
      </c>
      <c r="F1364">
        <v>705.7</v>
      </c>
      <c r="G1364">
        <v>52.667867818369402</v>
      </c>
      <c r="H1364">
        <v>21.788739590741901</v>
      </c>
      <c r="I1364">
        <v>35.630497588673997</v>
      </c>
      <c r="J1364">
        <v>1.4762935538673101</v>
      </c>
      <c r="K1364">
        <v>595.02753792390195</v>
      </c>
      <c r="L1364">
        <v>517.26509605143201</v>
      </c>
      <c r="M1364">
        <v>54.120640051964401</v>
      </c>
      <c r="N1364">
        <v>9.6578112810846708</v>
      </c>
      <c r="O1364">
        <v>1.9872490002780601</v>
      </c>
      <c r="P1364">
        <v>5.3847243871333301</v>
      </c>
      <c r="Q1364">
        <v>80.786473677468905</v>
      </c>
      <c r="R1364">
        <v>-1.145982547328E-3</v>
      </c>
    </row>
    <row r="1365" spans="1:18" hidden="1" x14ac:dyDescent="0.3">
      <c r="A1365" t="s">
        <v>2883</v>
      </c>
      <c r="B1365" t="s">
        <v>2884</v>
      </c>
      <c r="C1365" t="str">
        <f>IFERROR(VLOOKUP(Table1[[#This Row],[Ticker]],[1]!Table1[[Symbol]:[Industry]],2,FALSE),"-")</f>
        <v>-</v>
      </c>
      <c r="D1365" t="s">
        <v>622</v>
      </c>
      <c r="E1365">
        <v>1033.6612500000001</v>
      </c>
      <c r="F1365">
        <v>27</v>
      </c>
      <c r="G1365">
        <v>-17.930429546077299</v>
      </c>
      <c r="H1365">
        <v>-2.5297184748944699</v>
      </c>
      <c r="I1365">
        <v>-7.1972042477264804</v>
      </c>
      <c r="J1365">
        <v>-0.30789751806900301</v>
      </c>
      <c r="K1365">
        <v>25.195302132453001</v>
      </c>
      <c r="M1365">
        <v>99.999999999961403</v>
      </c>
      <c r="N1365">
        <v>1.8738352689920701</v>
      </c>
      <c r="O1365">
        <v>0</v>
      </c>
      <c r="P1365">
        <v>0</v>
      </c>
      <c r="Q1365">
        <v>8.1730769230769091</v>
      </c>
    </row>
    <row r="1366" spans="1:18" hidden="1" x14ac:dyDescent="0.3">
      <c r="A1366" t="s">
        <v>2885</v>
      </c>
      <c r="B1366" t="s">
        <v>2886</v>
      </c>
      <c r="C1366" t="str">
        <f>IFERROR(VLOOKUP(Table1[[#This Row],[Ticker]],[1]!Table1[[Symbol]:[Industry]],2,FALSE),"-")</f>
        <v>-</v>
      </c>
      <c r="D1366" t="s">
        <v>256</v>
      </c>
      <c r="E1366">
        <v>1029.84419994</v>
      </c>
      <c r="F1366">
        <v>785.2</v>
      </c>
      <c r="G1366">
        <v>70.1964935308457</v>
      </c>
      <c r="H1366">
        <v>-12.585805948691901</v>
      </c>
      <c r="I1366">
        <v>-9.3576101299784504</v>
      </c>
      <c r="J1366">
        <v>-1.5704138437111499</v>
      </c>
      <c r="K1366">
        <v>817.97617914989496</v>
      </c>
      <c r="L1366">
        <v>733.54155345320203</v>
      </c>
      <c r="M1366">
        <v>63.975051584860097</v>
      </c>
      <c r="N1366">
        <v>-2.98456775722669</v>
      </c>
      <c r="O1366">
        <v>1.05518939065898</v>
      </c>
      <c r="P1366">
        <v>25.687722873153302</v>
      </c>
      <c r="Q1366">
        <v>100.306122448979</v>
      </c>
      <c r="R1366">
        <v>0.19061674686330601</v>
      </c>
    </row>
    <row r="1367" spans="1:18" hidden="1" x14ac:dyDescent="0.3">
      <c r="A1367" t="s">
        <v>2887</v>
      </c>
      <c r="B1367" t="s">
        <v>2888</v>
      </c>
      <c r="C1367" t="str">
        <f>IFERROR(VLOOKUP(Table1[[#This Row],[Ticker]],[1]!Table1[[Symbol]:[Industry]],2,FALSE),"-")</f>
        <v>-</v>
      </c>
      <c r="D1367" t="s">
        <v>355</v>
      </c>
      <c r="E1367">
        <v>1025.6368087000001</v>
      </c>
      <c r="F1367">
        <v>3456.5</v>
      </c>
      <c r="G1367">
        <v>1810.3110593571701</v>
      </c>
      <c r="H1367">
        <v>101.939225624484</v>
      </c>
      <c r="I1367">
        <v>562.74390892437395</v>
      </c>
      <c r="J1367">
        <v>17.303749498722699</v>
      </c>
      <c r="K1367">
        <v>1901.2374207120799</v>
      </c>
      <c r="M1367">
        <v>78.713723187236397</v>
      </c>
      <c r="N1367">
        <v>39.1149443704211</v>
      </c>
      <c r="O1367">
        <v>1.19044180522565</v>
      </c>
      <c r="P1367">
        <v>0</v>
      </c>
      <c r="Q1367">
        <v>1945.26627218934</v>
      </c>
    </row>
    <row r="1368" spans="1:18" hidden="1" x14ac:dyDescent="0.3">
      <c r="A1368" t="s">
        <v>2889</v>
      </c>
      <c r="B1368" t="s">
        <v>2890</v>
      </c>
      <c r="C1368" t="str">
        <f>IFERROR(VLOOKUP(Table1[[#This Row],[Ticker]],[1]!Table1[[Symbol]:[Industry]],2,FALSE),"-")</f>
        <v>-</v>
      </c>
      <c r="D1368" t="s">
        <v>418</v>
      </c>
      <c r="E1368">
        <v>1021.5</v>
      </c>
      <c r="F1368">
        <v>35.869999999999997</v>
      </c>
      <c r="G1368">
        <v>-41.204098185130597</v>
      </c>
      <c r="H1368">
        <v>-3.5546086652312301</v>
      </c>
      <c r="I1368">
        <v>-25.351231078206599</v>
      </c>
      <c r="J1368">
        <v>-2.62003624639271</v>
      </c>
      <c r="K1368">
        <v>35.022228345734803</v>
      </c>
      <c r="M1368">
        <v>26.873704102520801</v>
      </c>
      <c r="N1368">
        <v>5.1095955818919201</v>
      </c>
      <c r="O1368">
        <v>0.63495552595340099</v>
      </c>
      <c r="P1368">
        <v>22.525787566211299</v>
      </c>
      <c r="Q1368">
        <v>19.566666666666599</v>
      </c>
    </row>
    <row r="1369" spans="1:18" hidden="1" x14ac:dyDescent="0.3">
      <c r="A1369" t="s">
        <v>2891</v>
      </c>
      <c r="B1369" t="s">
        <v>2892</v>
      </c>
      <c r="C1369" t="str">
        <f>IFERROR(VLOOKUP(Table1[[#This Row],[Ticker]],[1]!Table1[[Symbol]:[Industry]],2,FALSE),"-")</f>
        <v>-</v>
      </c>
      <c r="E1369">
        <v>1014.6229</v>
      </c>
      <c r="F1369">
        <v>411</v>
      </c>
      <c r="G1369">
        <v>148.996895137271</v>
      </c>
      <c r="H1369">
        <v>-0.31841626359226599</v>
      </c>
      <c r="I1369">
        <v>39.749360637769698</v>
      </c>
      <c r="J1369">
        <v>-6.69336626473164E-2</v>
      </c>
      <c r="K1369">
        <v>385.94049658333398</v>
      </c>
      <c r="L1369">
        <v>304.86777083285102</v>
      </c>
      <c r="M1369">
        <v>82.943302777995697</v>
      </c>
      <c r="N1369">
        <v>0.743567914700626</v>
      </c>
      <c r="O1369">
        <v>1.0312201772324401</v>
      </c>
      <c r="P1369">
        <v>3.2846715328467</v>
      </c>
      <c r="Q1369">
        <v>188.826423049894</v>
      </c>
    </row>
    <row r="1370" spans="1:18" hidden="1" x14ac:dyDescent="0.3">
      <c r="A1370" t="s">
        <v>2893</v>
      </c>
      <c r="B1370" t="s">
        <v>2894</v>
      </c>
      <c r="C1370" t="str">
        <f>IFERROR(VLOOKUP(Table1[[#This Row],[Ticker]],[1]!Table1[[Symbol]:[Industry]],2,FALSE),"-")</f>
        <v>-</v>
      </c>
      <c r="D1370" t="s">
        <v>269</v>
      </c>
      <c r="E1370">
        <v>1011.72473232</v>
      </c>
      <c r="F1370">
        <v>92</v>
      </c>
      <c r="G1370">
        <v>15.871802172821001</v>
      </c>
      <c r="H1370">
        <v>8.8678718865512902</v>
      </c>
      <c r="I1370">
        <v>-19.0802895455619</v>
      </c>
      <c r="J1370">
        <v>5.2400476874104402</v>
      </c>
      <c r="K1370">
        <v>86.618856417897703</v>
      </c>
      <c r="L1370">
        <v>86.135086488730906</v>
      </c>
      <c r="M1370">
        <v>38.400808209931</v>
      </c>
      <c r="N1370">
        <v>6.2842626842232798</v>
      </c>
      <c r="O1370">
        <v>1.81965603879008</v>
      </c>
      <c r="P1370">
        <v>27.173913043478201</v>
      </c>
      <c r="Q1370">
        <v>67.272727272727195</v>
      </c>
      <c r="R1370">
        <v>0.14746306060449799</v>
      </c>
    </row>
    <row r="1371" spans="1:18" hidden="1" x14ac:dyDescent="0.3">
      <c r="A1371" t="s">
        <v>2895</v>
      </c>
      <c r="B1371" t="s">
        <v>2896</v>
      </c>
      <c r="C1371" t="str">
        <f>IFERROR(VLOOKUP(Table1[[#This Row],[Ticker]],[1]!Table1[[Symbol]:[Industry]],2,FALSE),"-")</f>
        <v>-</v>
      </c>
      <c r="D1371" t="s">
        <v>2897</v>
      </c>
      <c r="E1371">
        <v>1010.011846965</v>
      </c>
      <c r="F1371">
        <v>31.52</v>
      </c>
      <c r="G1371">
        <v>-45.282993648641401</v>
      </c>
      <c r="H1371">
        <v>5.7696012529966803</v>
      </c>
      <c r="I1371">
        <v>-33.745784993298201</v>
      </c>
      <c r="J1371">
        <v>-7.2084823133906397</v>
      </c>
      <c r="K1371">
        <v>31.281956986546501</v>
      </c>
      <c r="L1371">
        <v>34.776472393408</v>
      </c>
      <c r="M1371">
        <v>39.311654419628198</v>
      </c>
      <c r="N1371">
        <v>2.5046708604854899</v>
      </c>
      <c r="O1371">
        <v>1.2561684660299599</v>
      </c>
      <c r="P1371">
        <v>64.974619289340097</v>
      </c>
      <c r="Q1371">
        <v>21.230769230769202</v>
      </c>
      <c r="R1371">
        <v>0.158095375811801</v>
      </c>
    </row>
    <row r="1372" spans="1:18" hidden="1" x14ac:dyDescent="0.3">
      <c r="A1372" t="s">
        <v>2898</v>
      </c>
      <c r="B1372" t="s">
        <v>2899</v>
      </c>
      <c r="C1372" t="str">
        <f>IFERROR(VLOOKUP(Table1[[#This Row],[Ticker]],[1]!Table1[[Symbol]:[Industry]],2,FALSE),"-")</f>
        <v>-</v>
      </c>
      <c r="D1372" t="s">
        <v>22</v>
      </c>
      <c r="E1372">
        <v>1006.173945</v>
      </c>
      <c r="F1372">
        <v>760.2</v>
      </c>
      <c r="G1372">
        <v>69.069792632257702</v>
      </c>
      <c r="H1372">
        <v>-2.9426217007009301</v>
      </c>
      <c r="I1372">
        <v>1.08503726342875</v>
      </c>
      <c r="J1372">
        <v>-1.27665353269658</v>
      </c>
      <c r="K1372">
        <v>753.78273595078599</v>
      </c>
      <c r="L1372">
        <v>660.64664988067796</v>
      </c>
      <c r="M1372">
        <v>73.905167907155302</v>
      </c>
      <c r="N1372">
        <v>-1.76389464950038</v>
      </c>
      <c r="O1372">
        <v>1.0187666165460401</v>
      </c>
      <c r="P1372">
        <v>8.7805840568271503</v>
      </c>
      <c r="Q1372">
        <v>110.93229744728001</v>
      </c>
      <c r="R1372">
        <v>0.20361258836964599</v>
      </c>
    </row>
    <row r="1373" spans="1:18" hidden="1" x14ac:dyDescent="0.3">
      <c r="A1373" t="s">
        <v>2900</v>
      </c>
      <c r="B1373" t="s">
        <v>2901</v>
      </c>
      <c r="C1373" t="str">
        <f>IFERROR(VLOOKUP(Table1[[#This Row],[Ticker]],[1]!Table1[[Symbol]:[Industry]],2,FALSE),"-")</f>
        <v>-</v>
      </c>
      <c r="D1373" t="s">
        <v>622</v>
      </c>
      <c r="E1373">
        <v>1003.17262442</v>
      </c>
      <c r="F1373">
        <v>1960.05</v>
      </c>
      <c r="G1373">
        <v>-1.41442602766445</v>
      </c>
      <c r="H1373">
        <v>-19.068573280620399</v>
      </c>
      <c r="I1373">
        <v>-2.9123956120591701</v>
      </c>
      <c r="J1373">
        <v>-1.8607393694183201</v>
      </c>
      <c r="K1373">
        <v>1995.9679437590801</v>
      </c>
      <c r="L1373">
        <v>1872.12111210014</v>
      </c>
      <c r="M1373">
        <v>71.600319743916899</v>
      </c>
      <c r="N1373">
        <v>-1.3324576664088299</v>
      </c>
      <c r="O1373">
        <v>1.2876100110011</v>
      </c>
      <c r="P1373">
        <v>31.5272569577306</v>
      </c>
      <c r="Q1373">
        <v>29.3762376237623</v>
      </c>
      <c r="R1373">
        <v>6.5785783783745999E-2</v>
      </c>
    </row>
    <row r="1374" spans="1:18" hidden="1" x14ac:dyDescent="0.3">
      <c r="A1374" t="s">
        <v>2902</v>
      </c>
      <c r="B1374" t="s">
        <v>2903</v>
      </c>
      <c r="C1374" t="str">
        <f>IFERROR(VLOOKUP(Table1[[#This Row],[Ticker]],[1]!Table1[[Symbol]:[Industry]],2,FALSE),"-")</f>
        <v>-</v>
      </c>
      <c r="E1374">
        <v>1001.95061986499</v>
      </c>
      <c r="F1374">
        <v>813.35</v>
      </c>
      <c r="G1374">
        <v>56.774514891160401</v>
      </c>
      <c r="H1374">
        <v>-4.7794240108190902</v>
      </c>
      <c r="I1374">
        <v>28.0154039866859</v>
      </c>
      <c r="J1374">
        <v>3.1773571736199901</v>
      </c>
      <c r="K1374">
        <v>800.03780338432205</v>
      </c>
      <c r="L1374">
        <v>661.96730751002804</v>
      </c>
      <c r="M1374">
        <v>46.7142574338245</v>
      </c>
      <c r="N1374">
        <v>-0.40549014903398201</v>
      </c>
      <c r="O1374">
        <v>0.43559054959802301</v>
      </c>
      <c r="P1374">
        <v>19.186082252412799</v>
      </c>
      <c r="Q1374">
        <v>103.337499999999</v>
      </c>
      <c r="R1374">
        <v>0.176910867732397</v>
      </c>
    </row>
    <row r="1375" spans="1:18" hidden="1" x14ac:dyDescent="0.3">
      <c r="A1375" t="s">
        <v>2904</v>
      </c>
      <c r="B1375" t="s">
        <v>2905</v>
      </c>
      <c r="C1375" t="str">
        <f>IFERROR(VLOOKUP(Table1[[#This Row],[Ticker]],[1]!Table1[[Symbol]:[Industry]],2,FALSE),"-")</f>
        <v>-</v>
      </c>
      <c r="D1375" t="s">
        <v>367</v>
      </c>
      <c r="E1375">
        <v>1001.0004632</v>
      </c>
      <c r="F1375">
        <v>592.85</v>
      </c>
      <c r="G1375">
        <v>322.00684878405798</v>
      </c>
      <c r="H1375">
        <v>-15.8650406705985</v>
      </c>
      <c r="I1375">
        <v>235.53530406150799</v>
      </c>
      <c r="J1375">
        <v>-4.8977653233075298</v>
      </c>
      <c r="K1375">
        <v>572.74277345069504</v>
      </c>
      <c r="L1375">
        <v>371.09655191944199</v>
      </c>
      <c r="M1375">
        <v>92.3588396330736</v>
      </c>
      <c r="N1375">
        <v>-4.7022235765839104</v>
      </c>
      <c r="O1375">
        <v>0.813583484934156</v>
      </c>
      <c r="P1375">
        <v>17.2218942396896</v>
      </c>
      <c r="Q1375">
        <v>406.27668659265498</v>
      </c>
      <c r="R1375">
        <v>0.249204442593914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 </vt:lpstr>
      <vt:lpstr>Price_Filter_25_06_2024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2024-06-25T05:00:15Z</dcterms:created>
  <dcterms:modified xsi:type="dcterms:W3CDTF">2024-10-22T03:36:42Z</dcterms:modified>
</cp:coreProperties>
</file>